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OFICIOSA_PUBLICAR EN ENERO 2021\"/>
    </mc:Choice>
  </mc:AlternateContent>
  <bookViews>
    <workbookView xWindow="0" yWindow="0" windowWidth="19200" windowHeight="11595" activeTab="2"/>
  </bookViews>
  <sheets>
    <sheet name="Inv. con  dep. al 31 dic 2020" sheetId="1" r:id="rId1"/>
    <sheet name="Inv. dep. 31 de dic 2020" sheetId="2" r:id="rId2"/>
    <sheet name="Bienes iguales o may a $20,0000" sheetId="3" r:id="rId3"/>
  </sheets>
  <externalReferences>
    <externalReference r:id="rId4"/>
  </externalReferences>
  <definedNames>
    <definedName name="_xlnm.Print_Titles" localSheetId="0">'Inv. con  dep. al 31 dic 2020'!$2:$5</definedName>
    <definedName name="_xlnm.Print_Titles" localSheetId="1">'Inv. dep. 31 de dic 2020'!$2:$5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 l="1"/>
  <c r="AO238" i="2" l="1"/>
  <c r="AN238" i="2"/>
  <c r="I238" i="2"/>
  <c r="G238" i="2"/>
  <c r="AL237" i="2"/>
  <c r="AK237" i="2"/>
  <c r="I237" i="2"/>
  <c r="H237" i="2"/>
  <c r="AL236" i="2"/>
  <c r="AK236" i="2"/>
  <c r="I236" i="2"/>
  <c r="H236" i="2"/>
  <c r="H238" i="2" s="1"/>
  <c r="AN235" i="2"/>
  <c r="AM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EN234" i="2"/>
  <c r="EL234" i="2"/>
  <c r="EJ234" i="2"/>
  <c r="EH234" i="2"/>
  <c r="EF234" i="2"/>
  <c r="EB234" i="2"/>
  <c r="DZ234" i="2"/>
  <c r="DX234" i="2"/>
  <c r="DV234" i="2"/>
  <c r="DT234" i="2"/>
  <c r="DR234" i="2"/>
  <c r="DN234" i="2"/>
  <c r="DL234" i="2"/>
  <c r="DJ234" i="2"/>
  <c r="DH234" i="2"/>
  <c r="DF234" i="2"/>
  <c r="DD234" i="2"/>
  <c r="CZ234" i="2"/>
  <c r="CX234" i="2"/>
  <c r="CV234" i="2"/>
  <c r="CT234" i="2"/>
  <c r="CR234" i="2"/>
  <c r="CP234" i="2"/>
  <c r="CL234" i="2"/>
  <c r="CJ234" i="2"/>
  <c r="CH234" i="2"/>
  <c r="CF234" i="2"/>
  <c r="CD234" i="2"/>
  <c r="CB234" i="2"/>
  <c r="BX234" i="2"/>
  <c r="I234" i="2"/>
  <c r="EO234" i="2" s="1"/>
  <c r="H234" i="2"/>
  <c r="EM233" i="2"/>
  <c r="EI233" i="2"/>
  <c r="EA233" i="2"/>
  <c r="DW233" i="2"/>
  <c r="DS233" i="2"/>
  <c r="DO233" i="2"/>
  <c r="DK233" i="2"/>
  <c r="DG233" i="2"/>
  <c r="DD233" i="2"/>
  <c r="CZ233" i="2"/>
  <c r="CX233" i="2"/>
  <c r="CV233" i="2"/>
  <c r="CT233" i="2"/>
  <c r="CR233" i="2"/>
  <c r="CP233" i="2"/>
  <c r="CL233" i="2"/>
  <c r="CJ233" i="2"/>
  <c r="CH233" i="2"/>
  <c r="CF233" i="2"/>
  <c r="CD233" i="2"/>
  <c r="CB233" i="2"/>
  <c r="BX233" i="2"/>
  <c r="BV233" i="2"/>
  <c r="I233" i="2"/>
  <c r="H233" i="2"/>
  <c r="DY232" i="2"/>
  <c r="DI232" i="2"/>
  <c r="CS232" i="2"/>
  <c r="CC232" i="2"/>
  <c r="I232" i="2"/>
  <c r="H232" i="2"/>
  <c r="EL231" i="2"/>
  <c r="EJ231" i="2"/>
  <c r="EH231" i="2"/>
  <c r="EF231" i="2"/>
  <c r="EB231" i="2"/>
  <c r="DZ231" i="2"/>
  <c r="DX231" i="2"/>
  <c r="DV231" i="2"/>
  <c r="DT231" i="2"/>
  <c r="DR231" i="2"/>
  <c r="DN231" i="2"/>
  <c r="DL231" i="2"/>
  <c r="DJ231" i="2"/>
  <c r="DH231" i="2"/>
  <c r="DF231" i="2"/>
  <c r="DD231" i="2"/>
  <c r="CZ231" i="2"/>
  <c r="CX231" i="2"/>
  <c r="CV231" i="2"/>
  <c r="CT231" i="2"/>
  <c r="CR231" i="2"/>
  <c r="CP231" i="2"/>
  <c r="CL231" i="2"/>
  <c r="CJ231" i="2"/>
  <c r="CH231" i="2"/>
  <c r="CF231" i="2"/>
  <c r="CD231" i="2"/>
  <c r="CB231" i="2"/>
  <c r="BX231" i="2"/>
  <c r="BV231" i="2"/>
  <c r="I231" i="2"/>
  <c r="EM231" i="2" s="1"/>
  <c r="H231" i="2"/>
  <c r="EL230" i="2"/>
  <c r="EI230" i="2"/>
  <c r="EG230" i="2"/>
  <c r="EC230" i="2"/>
  <c r="EA230" i="2"/>
  <c r="DY230" i="2"/>
  <c r="DW230" i="2"/>
  <c r="DU230" i="2"/>
  <c r="DS230" i="2"/>
  <c r="DO230" i="2"/>
  <c r="DM230" i="2"/>
  <c r="DK230" i="2"/>
  <c r="DI230" i="2"/>
  <c r="DG230" i="2"/>
  <c r="DE230" i="2"/>
  <c r="DA230" i="2"/>
  <c r="CY230" i="2"/>
  <c r="CW230" i="2"/>
  <c r="CU230" i="2"/>
  <c r="CS230" i="2"/>
  <c r="CQ230" i="2"/>
  <c r="CM230" i="2"/>
  <c r="CK230" i="2"/>
  <c r="CI230" i="2"/>
  <c r="CG230" i="2"/>
  <c r="CE230" i="2"/>
  <c r="CC230" i="2"/>
  <c r="BY230" i="2"/>
  <c r="BW230" i="2"/>
  <c r="BU230" i="2"/>
  <c r="BS230" i="2"/>
  <c r="I230" i="2"/>
  <c r="EJ230" i="2" s="1"/>
  <c r="H230" i="2"/>
  <c r="EI229" i="2"/>
  <c r="EA229" i="2"/>
  <c r="DW229" i="2"/>
  <c r="DS229" i="2"/>
  <c r="DO229" i="2"/>
  <c r="DK229" i="2"/>
  <c r="DI229" i="2"/>
  <c r="DG229" i="2"/>
  <c r="DE229" i="2"/>
  <c r="DA229" i="2"/>
  <c r="CY229" i="2"/>
  <c r="CW229" i="2"/>
  <c r="CU229" i="2"/>
  <c r="CS229" i="2"/>
  <c r="CQ229" i="2"/>
  <c r="CM229" i="2"/>
  <c r="CK229" i="2"/>
  <c r="CI229" i="2"/>
  <c r="CG229" i="2"/>
  <c r="CE229" i="2"/>
  <c r="CC229" i="2"/>
  <c r="BY229" i="2"/>
  <c r="BW229" i="2"/>
  <c r="BU229" i="2"/>
  <c r="BS229" i="2"/>
  <c r="I229" i="2"/>
  <c r="H229" i="2"/>
  <c r="EL228" i="2"/>
  <c r="EI228" i="2"/>
  <c r="EG228" i="2"/>
  <c r="EC228" i="2"/>
  <c r="EA228" i="2"/>
  <c r="DY228" i="2"/>
  <c r="DW228" i="2"/>
  <c r="DU228" i="2"/>
  <c r="DS228" i="2"/>
  <c r="DO228" i="2"/>
  <c r="DM228" i="2"/>
  <c r="DK228" i="2"/>
  <c r="DI228" i="2"/>
  <c r="DG228" i="2"/>
  <c r="DE228" i="2"/>
  <c r="DA228" i="2"/>
  <c r="CY228" i="2"/>
  <c r="CW228" i="2"/>
  <c r="CU228" i="2"/>
  <c r="CS228" i="2"/>
  <c r="CQ228" i="2"/>
  <c r="CM228" i="2"/>
  <c r="CK228" i="2"/>
  <c r="CI228" i="2"/>
  <c r="CG228" i="2"/>
  <c r="CE228" i="2"/>
  <c r="CC228" i="2"/>
  <c r="BY228" i="2"/>
  <c r="BW228" i="2"/>
  <c r="BU228" i="2"/>
  <c r="BS228" i="2"/>
  <c r="I228" i="2"/>
  <c r="EJ228" i="2" s="1"/>
  <c r="H228" i="2"/>
  <c r="EL227" i="2"/>
  <c r="EI227" i="2"/>
  <c r="EG227" i="2"/>
  <c r="EC227" i="2"/>
  <c r="EA227" i="2"/>
  <c r="DY227" i="2"/>
  <c r="DW227" i="2"/>
  <c r="DU227" i="2"/>
  <c r="DS227" i="2"/>
  <c r="DO227" i="2"/>
  <c r="DM227" i="2"/>
  <c r="DK227" i="2"/>
  <c r="DI227" i="2"/>
  <c r="DG227" i="2"/>
  <c r="DE227" i="2"/>
  <c r="DA227" i="2"/>
  <c r="CY227" i="2"/>
  <c r="CW227" i="2"/>
  <c r="CU227" i="2"/>
  <c r="CS227" i="2"/>
  <c r="CQ227" i="2"/>
  <c r="CM227" i="2"/>
  <c r="CK227" i="2"/>
  <c r="CI227" i="2"/>
  <c r="CG227" i="2"/>
  <c r="CE227" i="2"/>
  <c r="CC227" i="2"/>
  <c r="BY227" i="2"/>
  <c r="BW227" i="2"/>
  <c r="BU227" i="2"/>
  <c r="BS227" i="2"/>
  <c r="I227" i="2"/>
  <c r="EJ227" i="2" s="1"/>
  <c r="H227" i="2"/>
  <c r="EL226" i="2"/>
  <c r="EI226" i="2"/>
  <c r="EG226" i="2"/>
  <c r="EC226" i="2"/>
  <c r="EA226" i="2"/>
  <c r="DY226" i="2"/>
  <c r="DW226" i="2"/>
  <c r="DU226" i="2"/>
  <c r="DS226" i="2"/>
  <c r="DO226" i="2"/>
  <c r="DM226" i="2"/>
  <c r="DK226" i="2"/>
  <c r="DI226" i="2"/>
  <c r="DG226" i="2"/>
  <c r="DE226" i="2"/>
  <c r="DA226" i="2"/>
  <c r="CY226" i="2"/>
  <c r="CW226" i="2"/>
  <c r="CU226" i="2"/>
  <c r="CS226" i="2"/>
  <c r="CQ226" i="2"/>
  <c r="CM226" i="2"/>
  <c r="CK226" i="2"/>
  <c r="CI226" i="2"/>
  <c r="CG226" i="2"/>
  <c r="CE226" i="2"/>
  <c r="CC226" i="2"/>
  <c r="BY226" i="2"/>
  <c r="BW226" i="2"/>
  <c r="BU226" i="2"/>
  <c r="BS226" i="2"/>
  <c r="I226" i="2"/>
  <c r="EJ226" i="2" s="1"/>
  <c r="H226" i="2"/>
  <c r="EL225" i="2"/>
  <c r="EI225" i="2"/>
  <c r="EG225" i="2"/>
  <c r="EC225" i="2"/>
  <c r="EA225" i="2"/>
  <c r="DY225" i="2"/>
  <c r="DW225" i="2"/>
  <c r="DU225" i="2"/>
  <c r="DS225" i="2"/>
  <c r="DO225" i="2"/>
  <c r="DM225" i="2"/>
  <c r="DK225" i="2"/>
  <c r="DI225" i="2"/>
  <c r="DG225" i="2"/>
  <c r="DE225" i="2"/>
  <c r="DA225" i="2"/>
  <c r="CY225" i="2"/>
  <c r="CW225" i="2"/>
  <c r="CU225" i="2"/>
  <c r="CS225" i="2"/>
  <c r="CQ225" i="2"/>
  <c r="CM225" i="2"/>
  <c r="CK225" i="2"/>
  <c r="CI225" i="2"/>
  <c r="CG225" i="2"/>
  <c r="CE225" i="2"/>
  <c r="CC225" i="2"/>
  <c r="BY225" i="2"/>
  <c r="BW225" i="2"/>
  <c r="BU225" i="2"/>
  <c r="BS225" i="2"/>
  <c r="I225" i="2"/>
  <c r="EJ225" i="2" s="1"/>
  <c r="H225" i="2"/>
  <c r="EL224" i="2"/>
  <c r="EI224" i="2"/>
  <c r="EG224" i="2"/>
  <c r="EC224" i="2"/>
  <c r="EA224" i="2"/>
  <c r="DY224" i="2"/>
  <c r="DW224" i="2"/>
  <c r="DU224" i="2"/>
  <c r="DS224" i="2"/>
  <c r="DO224" i="2"/>
  <c r="DM224" i="2"/>
  <c r="DK224" i="2"/>
  <c r="DI224" i="2"/>
  <c r="DG224" i="2"/>
  <c r="DE224" i="2"/>
  <c r="DA224" i="2"/>
  <c r="CY224" i="2"/>
  <c r="CW224" i="2"/>
  <c r="CU224" i="2"/>
  <c r="CS224" i="2"/>
  <c r="CQ224" i="2"/>
  <c r="CM224" i="2"/>
  <c r="CK224" i="2"/>
  <c r="CI224" i="2"/>
  <c r="CG224" i="2"/>
  <c r="CE224" i="2"/>
  <c r="CC224" i="2"/>
  <c r="BY224" i="2"/>
  <c r="BW224" i="2"/>
  <c r="BU224" i="2"/>
  <c r="BS224" i="2"/>
  <c r="I224" i="2"/>
  <c r="EJ224" i="2" s="1"/>
  <c r="H224" i="2"/>
  <c r="EL223" i="2"/>
  <c r="EI223" i="2"/>
  <c r="EG223" i="2"/>
  <c r="EC223" i="2"/>
  <c r="EA223" i="2"/>
  <c r="DY223" i="2"/>
  <c r="DW223" i="2"/>
  <c r="DU223" i="2"/>
  <c r="DS223" i="2"/>
  <c r="DO223" i="2"/>
  <c r="DM223" i="2"/>
  <c r="DK223" i="2"/>
  <c r="DI223" i="2"/>
  <c r="DG223" i="2"/>
  <c r="DE223" i="2"/>
  <c r="DA223" i="2"/>
  <c r="CY223" i="2"/>
  <c r="CW223" i="2"/>
  <c r="CU223" i="2"/>
  <c r="CS223" i="2"/>
  <c r="CQ223" i="2"/>
  <c r="CM223" i="2"/>
  <c r="CK223" i="2"/>
  <c r="CI223" i="2"/>
  <c r="CG223" i="2"/>
  <c r="CE223" i="2"/>
  <c r="CC223" i="2"/>
  <c r="BY223" i="2"/>
  <c r="BW223" i="2"/>
  <c r="BU223" i="2"/>
  <c r="BS223" i="2"/>
  <c r="I223" i="2"/>
  <c r="EJ223" i="2" s="1"/>
  <c r="H223" i="2"/>
  <c r="EL222" i="2"/>
  <c r="EI222" i="2"/>
  <c r="EG222" i="2"/>
  <c r="EC222" i="2"/>
  <c r="EA222" i="2"/>
  <c r="DY222" i="2"/>
  <c r="DW222" i="2"/>
  <c r="DU222" i="2"/>
  <c r="DS222" i="2"/>
  <c r="DO222" i="2"/>
  <c r="DM222" i="2"/>
  <c r="DK222" i="2"/>
  <c r="DI222" i="2"/>
  <c r="DG222" i="2"/>
  <c r="DE222" i="2"/>
  <c r="DA222" i="2"/>
  <c r="CY222" i="2"/>
  <c r="CW222" i="2"/>
  <c r="CU222" i="2"/>
  <c r="CS222" i="2"/>
  <c r="CQ222" i="2"/>
  <c r="CM222" i="2"/>
  <c r="CK222" i="2"/>
  <c r="CI222" i="2"/>
  <c r="CG222" i="2"/>
  <c r="CE222" i="2"/>
  <c r="CC222" i="2"/>
  <c r="BY222" i="2"/>
  <c r="BW222" i="2"/>
  <c r="BU222" i="2"/>
  <c r="BS222" i="2"/>
  <c r="I222" i="2"/>
  <c r="EJ222" i="2" s="1"/>
  <c r="H222" i="2"/>
  <c r="EI221" i="2"/>
  <c r="EA221" i="2"/>
  <c r="DW221" i="2"/>
  <c r="DS221" i="2"/>
  <c r="DO221" i="2"/>
  <c r="DK221" i="2"/>
  <c r="DI221" i="2"/>
  <c r="DG221" i="2"/>
  <c r="DE221" i="2"/>
  <c r="DA221" i="2"/>
  <c r="CY221" i="2"/>
  <c r="CW221" i="2"/>
  <c r="CU221" i="2"/>
  <c r="CS221" i="2"/>
  <c r="CQ221" i="2"/>
  <c r="CM221" i="2"/>
  <c r="CK221" i="2"/>
  <c r="CI221" i="2"/>
  <c r="CG221" i="2"/>
  <c r="CE221" i="2"/>
  <c r="CC221" i="2"/>
  <c r="BY221" i="2"/>
  <c r="BW221" i="2"/>
  <c r="BU221" i="2"/>
  <c r="BS221" i="2"/>
  <c r="I221" i="2"/>
  <c r="H221" i="2"/>
  <c r="EL220" i="2"/>
  <c r="EI220" i="2"/>
  <c r="EG220" i="2"/>
  <c r="EC220" i="2"/>
  <c r="EA220" i="2"/>
  <c r="DY220" i="2"/>
  <c r="DW220" i="2"/>
  <c r="DU220" i="2"/>
  <c r="DS220" i="2"/>
  <c r="DO220" i="2"/>
  <c r="DM220" i="2"/>
  <c r="DK220" i="2"/>
  <c r="DI220" i="2"/>
  <c r="DG220" i="2"/>
  <c r="DE220" i="2"/>
  <c r="DA220" i="2"/>
  <c r="CY220" i="2"/>
  <c r="CW220" i="2"/>
  <c r="CU220" i="2"/>
  <c r="CS220" i="2"/>
  <c r="CQ220" i="2"/>
  <c r="CM220" i="2"/>
  <c r="CK220" i="2"/>
  <c r="CI220" i="2"/>
  <c r="CG220" i="2"/>
  <c r="CE220" i="2"/>
  <c r="CC220" i="2"/>
  <c r="BY220" i="2"/>
  <c r="BW220" i="2"/>
  <c r="BU220" i="2"/>
  <c r="BS220" i="2"/>
  <c r="I220" i="2"/>
  <c r="EJ220" i="2" s="1"/>
  <c r="H220" i="2"/>
  <c r="EL219" i="2"/>
  <c r="EI219" i="2"/>
  <c r="EG219" i="2"/>
  <c r="EC219" i="2"/>
  <c r="EA219" i="2"/>
  <c r="DY219" i="2"/>
  <c r="DW219" i="2"/>
  <c r="DU219" i="2"/>
  <c r="DS219" i="2"/>
  <c r="DO219" i="2"/>
  <c r="DM219" i="2"/>
  <c r="DK219" i="2"/>
  <c r="DI219" i="2"/>
  <c r="DG219" i="2"/>
  <c r="DE219" i="2"/>
  <c r="DA219" i="2"/>
  <c r="CY219" i="2"/>
  <c r="CW219" i="2"/>
  <c r="CU219" i="2"/>
  <c r="CS219" i="2"/>
  <c r="CQ219" i="2"/>
  <c r="CM219" i="2"/>
  <c r="CK219" i="2"/>
  <c r="CI219" i="2"/>
  <c r="CG219" i="2"/>
  <c r="CE219" i="2"/>
  <c r="CC219" i="2"/>
  <c r="BY219" i="2"/>
  <c r="BW219" i="2"/>
  <c r="BU219" i="2"/>
  <c r="BS219" i="2"/>
  <c r="I219" i="2"/>
  <c r="EJ219" i="2" s="1"/>
  <c r="H219" i="2"/>
  <c r="EB218" i="2"/>
  <c r="DX218" i="2"/>
  <c r="DT218" i="2"/>
  <c r="DL218" i="2"/>
  <c r="DH218" i="2"/>
  <c r="DD218" i="2"/>
  <c r="CZ218" i="2"/>
  <c r="CV218" i="2"/>
  <c r="CR218" i="2"/>
  <c r="CJ218" i="2"/>
  <c r="CF218" i="2"/>
  <c r="CB218" i="2"/>
  <c r="BX218" i="2"/>
  <c r="BT218" i="2"/>
  <c r="BP218" i="2"/>
  <c r="I218" i="2"/>
  <c r="H218" i="2"/>
  <c r="EC217" i="2"/>
  <c r="EA217" i="2"/>
  <c r="DY217" i="2"/>
  <c r="DW217" i="2"/>
  <c r="DU217" i="2"/>
  <c r="DS217" i="2"/>
  <c r="DO217" i="2"/>
  <c r="DM217" i="2"/>
  <c r="DK217" i="2"/>
  <c r="DI217" i="2"/>
  <c r="DG217" i="2"/>
  <c r="DE217" i="2"/>
  <c r="DA217" i="2"/>
  <c r="CY217" i="2"/>
  <c r="CW217" i="2"/>
  <c r="CU217" i="2"/>
  <c r="CS217" i="2"/>
  <c r="CQ217" i="2"/>
  <c r="CM217" i="2"/>
  <c r="CK217" i="2"/>
  <c r="CI217" i="2"/>
  <c r="CG217" i="2"/>
  <c r="CE217" i="2"/>
  <c r="CC217" i="2"/>
  <c r="BY217" i="2"/>
  <c r="BW217" i="2"/>
  <c r="BU217" i="2"/>
  <c r="BS217" i="2"/>
  <c r="BQ217" i="2"/>
  <c r="BO217" i="2"/>
  <c r="BM217" i="2"/>
  <c r="I217" i="2"/>
  <c r="EB217" i="2" s="1"/>
  <c r="H217" i="2"/>
  <c r="EA216" i="2"/>
  <c r="DY216" i="2"/>
  <c r="DW216" i="2"/>
  <c r="DU216" i="2"/>
  <c r="DS216" i="2"/>
  <c r="DO216" i="2"/>
  <c r="DM216" i="2"/>
  <c r="DK216" i="2"/>
  <c r="DI216" i="2"/>
  <c r="DG216" i="2"/>
  <c r="DE216" i="2"/>
  <c r="DA216" i="2"/>
  <c r="CY216" i="2"/>
  <c r="CW216" i="2"/>
  <c r="CU216" i="2"/>
  <c r="CS216" i="2"/>
  <c r="CQ216" i="2"/>
  <c r="CM216" i="2"/>
  <c r="CK216" i="2"/>
  <c r="CI216" i="2"/>
  <c r="CG216" i="2"/>
  <c r="CE216" i="2"/>
  <c r="CC216" i="2"/>
  <c r="BY216" i="2"/>
  <c r="BW216" i="2"/>
  <c r="BU216" i="2"/>
  <c r="BS216" i="2"/>
  <c r="BQ216" i="2"/>
  <c r="BO216" i="2"/>
  <c r="BK216" i="2"/>
  <c r="BL216" i="2" s="1"/>
  <c r="BM216" i="2" s="1"/>
  <c r="I216" i="2"/>
  <c r="EB216" i="2" s="1"/>
  <c r="H216" i="2"/>
  <c r="EA215" i="2"/>
  <c r="DY215" i="2"/>
  <c r="DW215" i="2"/>
  <c r="DU215" i="2"/>
  <c r="DS215" i="2"/>
  <c r="DO215" i="2"/>
  <c r="DM215" i="2"/>
  <c r="DK215" i="2"/>
  <c r="DI215" i="2"/>
  <c r="DG215" i="2"/>
  <c r="DE215" i="2"/>
  <c r="DA215" i="2"/>
  <c r="CY215" i="2"/>
  <c r="CW215" i="2"/>
  <c r="CU215" i="2"/>
  <c r="CS215" i="2"/>
  <c r="CQ215" i="2"/>
  <c r="CM215" i="2"/>
  <c r="CK215" i="2"/>
  <c r="CI215" i="2"/>
  <c r="CG215" i="2"/>
  <c r="CE215" i="2"/>
  <c r="CC215" i="2"/>
  <c r="BY215" i="2"/>
  <c r="BW215" i="2"/>
  <c r="BU215" i="2"/>
  <c r="BS215" i="2"/>
  <c r="BQ215" i="2"/>
  <c r="BO215" i="2"/>
  <c r="BK215" i="2"/>
  <c r="BL215" i="2" s="1"/>
  <c r="BM215" i="2" s="1"/>
  <c r="I215" i="2"/>
  <c r="EB215" i="2" s="1"/>
  <c r="H215" i="2"/>
  <c r="EA214" i="2"/>
  <c r="DY214" i="2"/>
  <c r="DW214" i="2"/>
  <c r="DU214" i="2"/>
  <c r="DS214" i="2"/>
  <c r="DO214" i="2"/>
  <c r="DM214" i="2"/>
  <c r="DK214" i="2"/>
  <c r="DI214" i="2"/>
  <c r="DG214" i="2"/>
  <c r="DE214" i="2"/>
  <c r="DA214" i="2"/>
  <c r="CY214" i="2"/>
  <c r="CW214" i="2"/>
  <c r="CU214" i="2"/>
  <c r="CS214" i="2"/>
  <c r="CQ214" i="2"/>
  <c r="CM214" i="2"/>
  <c r="CK214" i="2"/>
  <c r="CI214" i="2"/>
  <c r="CG214" i="2"/>
  <c r="CE214" i="2"/>
  <c r="CC214" i="2"/>
  <c r="BY214" i="2"/>
  <c r="BW214" i="2"/>
  <c r="BU214" i="2"/>
  <c r="BS214" i="2"/>
  <c r="BQ214" i="2"/>
  <c r="BO214" i="2"/>
  <c r="BK214" i="2"/>
  <c r="BL214" i="2" s="1"/>
  <c r="BM214" i="2" s="1"/>
  <c r="I214" i="2"/>
  <c r="EB214" i="2" s="1"/>
  <c r="H214" i="2"/>
  <c r="EA213" i="2"/>
  <c r="DY213" i="2"/>
  <c r="DW213" i="2"/>
  <c r="DU213" i="2"/>
  <c r="DS213" i="2"/>
  <c r="DO213" i="2"/>
  <c r="DM213" i="2"/>
  <c r="DK213" i="2"/>
  <c r="DI213" i="2"/>
  <c r="DG213" i="2"/>
  <c r="DE213" i="2"/>
  <c r="DA213" i="2"/>
  <c r="CY213" i="2"/>
  <c r="CW213" i="2"/>
  <c r="CU213" i="2"/>
  <c r="CS213" i="2"/>
  <c r="CQ213" i="2"/>
  <c r="CM213" i="2"/>
  <c r="CK213" i="2"/>
  <c r="CI213" i="2"/>
  <c r="CG213" i="2"/>
  <c r="CE213" i="2"/>
  <c r="CC213" i="2"/>
  <c r="BY213" i="2"/>
  <c r="BW213" i="2"/>
  <c r="BU213" i="2"/>
  <c r="BS213" i="2"/>
  <c r="BQ213" i="2"/>
  <c r="BO213" i="2"/>
  <c r="BK213" i="2"/>
  <c r="BL213" i="2" s="1"/>
  <c r="BM213" i="2" s="1"/>
  <c r="I213" i="2"/>
  <c r="EB213" i="2" s="1"/>
  <c r="H213" i="2"/>
  <c r="EA212" i="2"/>
  <c r="DY212" i="2"/>
  <c r="DW212" i="2"/>
  <c r="DU212" i="2"/>
  <c r="DS212" i="2"/>
  <c r="DO212" i="2"/>
  <c r="DM212" i="2"/>
  <c r="DK212" i="2"/>
  <c r="DI212" i="2"/>
  <c r="DG212" i="2"/>
  <c r="DE212" i="2"/>
  <c r="DA212" i="2"/>
  <c r="CY212" i="2"/>
  <c r="CW212" i="2"/>
  <c r="CU212" i="2"/>
  <c r="CS212" i="2"/>
  <c r="CQ212" i="2"/>
  <c r="CM212" i="2"/>
  <c r="CK212" i="2"/>
  <c r="CI212" i="2"/>
  <c r="CG212" i="2"/>
  <c r="CE212" i="2"/>
  <c r="CC212" i="2"/>
  <c r="BY212" i="2"/>
  <c r="BW212" i="2"/>
  <c r="BU212" i="2"/>
  <c r="BS212" i="2"/>
  <c r="BQ212" i="2"/>
  <c r="BO212" i="2"/>
  <c r="BK212" i="2"/>
  <c r="BL212" i="2" s="1"/>
  <c r="BM212" i="2" s="1"/>
  <c r="I212" i="2"/>
  <c r="EB212" i="2" s="1"/>
  <c r="H212" i="2"/>
  <c r="EA211" i="2"/>
  <c r="DY211" i="2"/>
  <c r="DW211" i="2"/>
  <c r="DU211" i="2"/>
  <c r="DS211" i="2"/>
  <c r="DO211" i="2"/>
  <c r="DM211" i="2"/>
  <c r="DK211" i="2"/>
  <c r="DI211" i="2"/>
  <c r="DG211" i="2"/>
  <c r="DE211" i="2"/>
  <c r="DA211" i="2"/>
  <c r="CY211" i="2"/>
  <c r="CW211" i="2"/>
  <c r="CU211" i="2"/>
  <c r="CS211" i="2"/>
  <c r="CQ211" i="2"/>
  <c r="CM211" i="2"/>
  <c r="CK211" i="2"/>
  <c r="CI211" i="2"/>
  <c r="CG211" i="2"/>
  <c r="CE211" i="2"/>
  <c r="CC211" i="2"/>
  <c r="BY211" i="2"/>
  <c r="BW211" i="2"/>
  <c r="BU211" i="2"/>
  <c r="BS211" i="2"/>
  <c r="BQ211" i="2"/>
  <c r="BO211" i="2"/>
  <c r="BK211" i="2"/>
  <c r="BL211" i="2" s="1"/>
  <c r="BM211" i="2" s="1"/>
  <c r="I211" i="2"/>
  <c r="EB211" i="2" s="1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AJ201" i="2"/>
  <c r="I201" i="2"/>
  <c r="H201" i="2"/>
  <c r="AJ200" i="2"/>
  <c r="I200" i="2"/>
  <c r="H200" i="2"/>
  <c r="AJ199" i="2"/>
  <c r="I199" i="2"/>
  <c r="H199" i="2"/>
  <c r="AJ198" i="2"/>
  <c r="I198" i="2"/>
  <c r="H198" i="2"/>
  <c r="AJ197" i="2"/>
  <c r="I197" i="2"/>
  <c r="H197" i="2"/>
  <c r="AJ196" i="2"/>
  <c r="I196" i="2"/>
  <c r="H196" i="2"/>
  <c r="W195" i="2"/>
  <c r="I195" i="2"/>
  <c r="AI195" i="2" s="1"/>
  <c r="AJ195" i="2" s="1"/>
  <c r="H195" i="2"/>
  <c r="W194" i="2"/>
  <c r="I194" i="2"/>
  <c r="AI194" i="2" s="1"/>
  <c r="AJ194" i="2" s="1"/>
  <c r="H194" i="2"/>
  <c r="W193" i="2"/>
  <c r="I193" i="2"/>
  <c r="AI193" i="2" s="1"/>
  <c r="AJ193" i="2" s="1"/>
  <c r="H193" i="2"/>
  <c r="W192" i="2"/>
  <c r="I192" i="2"/>
  <c r="AI192" i="2" s="1"/>
  <c r="AJ192" i="2" s="1"/>
  <c r="H192" i="2"/>
  <c r="W191" i="2"/>
  <c r="I191" i="2"/>
  <c r="AI191" i="2" s="1"/>
  <c r="AJ191" i="2" s="1"/>
  <c r="H191" i="2"/>
  <c r="W190" i="2"/>
  <c r="I190" i="2"/>
  <c r="AI190" i="2" s="1"/>
  <c r="AJ190" i="2" s="1"/>
  <c r="H190" i="2"/>
  <c r="W189" i="2"/>
  <c r="I189" i="2"/>
  <c r="AI189" i="2" s="1"/>
  <c r="AJ189" i="2" s="1"/>
  <c r="H189" i="2"/>
  <c r="AH188" i="2"/>
  <c r="AF188" i="2"/>
  <c r="I188" i="2"/>
  <c r="H188" i="2"/>
  <c r="AG188" i="2" s="1"/>
  <c r="AH187" i="2"/>
  <c r="AF187" i="2"/>
  <c r="I187" i="2"/>
  <c r="H187" i="2"/>
  <c r="AG187" i="2" s="1"/>
  <c r="AG186" i="2"/>
  <c r="I186" i="2"/>
  <c r="H186" i="2"/>
  <c r="I185" i="2"/>
  <c r="H185" i="2"/>
  <c r="AE185" i="2" s="1"/>
  <c r="AI184" i="2"/>
  <c r="AG184" i="2"/>
  <c r="AE184" i="2"/>
  <c r="I184" i="2"/>
  <c r="AH184" i="2" s="1"/>
  <c r="H184" i="2"/>
  <c r="AF183" i="2"/>
  <c r="I183" i="2"/>
  <c r="H183" i="2"/>
  <c r="AI182" i="2"/>
  <c r="AG182" i="2"/>
  <c r="AE182" i="2"/>
  <c r="I182" i="2"/>
  <c r="AH182" i="2" s="1"/>
  <c r="H182" i="2"/>
  <c r="I181" i="2"/>
  <c r="H181" i="2"/>
  <c r="AI180" i="2"/>
  <c r="AG180" i="2"/>
  <c r="AE180" i="2"/>
  <c r="I180" i="2"/>
  <c r="AH180" i="2" s="1"/>
  <c r="H180" i="2"/>
  <c r="AF179" i="2"/>
  <c r="I179" i="2"/>
  <c r="H179" i="2"/>
  <c r="AI178" i="2"/>
  <c r="AG178" i="2"/>
  <c r="AE178" i="2"/>
  <c r="I178" i="2"/>
  <c r="AH178" i="2" s="1"/>
  <c r="H178" i="2"/>
  <c r="I177" i="2"/>
  <c r="H177" i="2"/>
  <c r="AI176" i="2"/>
  <c r="AG176" i="2"/>
  <c r="AE176" i="2"/>
  <c r="AC176" i="2"/>
  <c r="AA176" i="2"/>
  <c r="Y176" i="2"/>
  <c r="W176" i="2"/>
  <c r="I176" i="2"/>
  <c r="AH176" i="2" s="1"/>
  <c r="H176" i="2"/>
  <c r="W175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AO169" i="2"/>
  <c r="I169" i="2"/>
  <c r="H169" i="2"/>
  <c r="I168" i="2"/>
  <c r="AO168" i="2" s="1"/>
  <c r="H168" i="2"/>
  <c r="W167" i="2"/>
  <c r="I167" i="2"/>
  <c r="H167" i="2"/>
  <c r="AH166" i="2"/>
  <c r="AD166" i="2"/>
  <c r="Z166" i="2"/>
  <c r="W166" i="2"/>
  <c r="I166" i="2"/>
  <c r="H166" i="2"/>
  <c r="W165" i="2"/>
  <c r="I165" i="2"/>
  <c r="H165" i="2"/>
  <c r="AH164" i="2"/>
  <c r="AD164" i="2"/>
  <c r="Z164" i="2"/>
  <c r="W164" i="2"/>
  <c r="I164" i="2"/>
  <c r="H164" i="2"/>
  <c r="W163" i="2"/>
  <c r="I163" i="2"/>
  <c r="H163" i="2"/>
  <c r="AH162" i="2"/>
  <c r="AD162" i="2"/>
  <c r="Z162" i="2"/>
  <c r="W162" i="2"/>
  <c r="I162" i="2"/>
  <c r="H162" i="2"/>
  <c r="W161" i="2"/>
  <c r="I161" i="2"/>
  <c r="H161" i="2"/>
  <c r="AH160" i="2"/>
  <c r="AD160" i="2"/>
  <c r="Z160" i="2"/>
  <c r="W160" i="2"/>
  <c r="I160" i="2"/>
  <c r="H160" i="2"/>
  <c r="AL159" i="2"/>
  <c r="AK159" i="2"/>
  <c r="AO159" i="2" s="1"/>
  <c r="I159" i="2"/>
  <c r="H159" i="2"/>
  <c r="AL158" i="2"/>
  <c r="AL235" i="2" s="1"/>
  <c r="AK158" i="2"/>
  <c r="I158" i="2"/>
  <c r="H158" i="2"/>
  <c r="AO157" i="2"/>
  <c r="I157" i="2"/>
  <c r="H157" i="2"/>
  <c r="AO156" i="2"/>
  <c r="I156" i="2"/>
  <c r="H156" i="2"/>
  <c r="AO155" i="2"/>
  <c r="I155" i="2"/>
  <c r="H155" i="2"/>
  <c r="AO154" i="2"/>
  <c r="AG154" i="2"/>
  <c r="AE154" i="2"/>
  <c r="AC154" i="2"/>
  <c r="AA154" i="2"/>
  <c r="Y154" i="2"/>
  <c r="W154" i="2"/>
  <c r="I154" i="2"/>
  <c r="AF154" i="2" s="1"/>
  <c r="H154" i="2"/>
  <c r="AO153" i="2"/>
  <c r="AG153" i="2"/>
  <c r="AE153" i="2"/>
  <c r="AC153" i="2"/>
  <c r="AA153" i="2"/>
  <c r="Y153" i="2"/>
  <c r="W153" i="2"/>
  <c r="I153" i="2"/>
  <c r="AF153" i="2" s="1"/>
  <c r="H153" i="2"/>
  <c r="AO152" i="2"/>
  <c r="AG152" i="2"/>
  <c r="AE152" i="2"/>
  <c r="AC152" i="2"/>
  <c r="AA152" i="2"/>
  <c r="Y152" i="2"/>
  <c r="W152" i="2"/>
  <c r="I152" i="2"/>
  <c r="AF152" i="2" s="1"/>
  <c r="H152" i="2"/>
  <c r="AO151" i="2"/>
  <c r="AG151" i="2"/>
  <c r="AE151" i="2"/>
  <c r="AC151" i="2"/>
  <c r="AA151" i="2"/>
  <c r="Y151" i="2"/>
  <c r="W151" i="2"/>
  <c r="I151" i="2"/>
  <c r="AF151" i="2" s="1"/>
  <c r="H151" i="2"/>
  <c r="AO150" i="2"/>
  <c r="AG150" i="2"/>
  <c r="AE150" i="2"/>
  <c r="AC150" i="2"/>
  <c r="AA150" i="2"/>
  <c r="Y150" i="2"/>
  <c r="W150" i="2"/>
  <c r="I150" i="2"/>
  <c r="AF150" i="2" s="1"/>
  <c r="H150" i="2"/>
  <c r="AO149" i="2"/>
  <c r="AG149" i="2"/>
  <c r="AE149" i="2"/>
  <c r="AC149" i="2"/>
  <c r="AA149" i="2"/>
  <c r="Y149" i="2"/>
  <c r="W149" i="2"/>
  <c r="I149" i="2"/>
  <c r="AF149" i="2" s="1"/>
  <c r="H149" i="2"/>
  <c r="AO148" i="2"/>
  <c r="AG148" i="2"/>
  <c r="AE148" i="2"/>
  <c r="AC148" i="2"/>
  <c r="AA148" i="2"/>
  <c r="Y148" i="2"/>
  <c r="W148" i="2"/>
  <c r="I148" i="2"/>
  <c r="AF148" i="2" s="1"/>
  <c r="H148" i="2"/>
  <c r="AO147" i="2"/>
  <c r="AG147" i="2"/>
  <c r="AE147" i="2"/>
  <c r="AC147" i="2"/>
  <c r="AA147" i="2"/>
  <c r="Y147" i="2"/>
  <c r="W147" i="2"/>
  <c r="I147" i="2"/>
  <c r="AF147" i="2" s="1"/>
  <c r="H147" i="2"/>
  <c r="AO146" i="2"/>
  <c r="AG146" i="2"/>
  <c r="AE146" i="2"/>
  <c r="AC146" i="2"/>
  <c r="AA146" i="2"/>
  <c r="Y146" i="2"/>
  <c r="W146" i="2"/>
  <c r="I146" i="2"/>
  <c r="AF146" i="2" s="1"/>
  <c r="H146" i="2"/>
  <c r="AO145" i="2"/>
  <c r="AG145" i="2"/>
  <c r="AE145" i="2"/>
  <c r="AC145" i="2"/>
  <c r="AA145" i="2"/>
  <c r="Y145" i="2"/>
  <c r="W145" i="2"/>
  <c r="I145" i="2"/>
  <c r="AF145" i="2" s="1"/>
  <c r="H145" i="2"/>
  <c r="AO144" i="2"/>
  <c r="AG144" i="2"/>
  <c r="AE144" i="2"/>
  <c r="AC144" i="2"/>
  <c r="AA144" i="2"/>
  <c r="Y144" i="2"/>
  <c r="W144" i="2"/>
  <c r="I144" i="2"/>
  <c r="AF144" i="2" s="1"/>
  <c r="H144" i="2"/>
  <c r="AO143" i="2"/>
  <c r="AG143" i="2"/>
  <c r="AE143" i="2"/>
  <c r="AC143" i="2"/>
  <c r="AA143" i="2"/>
  <c r="Y143" i="2"/>
  <c r="W143" i="2"/>
  <c r="I143" i="2"/>
  <c r="AF143" i="2" s="1"/>
  <c r="H143" i="2"/>
  <c r="AO142" i="2"/>
  <c r="AG142" i="2"/>
  <c r="AE142" i="2"/>
  <c r="AC142" i="2"/>
  <c r="AA142" i="2"/>
  <c r="Y142" i="2"/>
  <c r="W142" i="2"/>
  <c r="I142" i="2"/>
  <c r="AF142" i="2" s="1"/>
  <c r="H142" i="2"/>
  <c r="AO141" i="2"/>
  <c r="AG141" i="2"/>
  <c r="AE141" i="2"/>
  <c r="AC141" i="2"/>
  <c r="AA141" i="2"/>
  <c r="Y141" i="2"/>
  <c r="W141" i="2"/>
  <c r="I141" i="2"/>
  <c r="AF141" i="2" s="1"/>
  <c r="H141" i="2"/>
  <c r="AO140" i="2"/>
  <c r="AG140" i="2"/>
  <c r="AE140" i="2"/>
  <c r="AC140" i="2"/>
  <c r="AA140" i="2"/>
  <c r="Y140" i="2"/>
  <c r="W140" i="2"/>
  <c r="I140" i="2"/>
  <c r="AF140" i="2" s="1"/>
  <c r="H140" i="2"/>
  <c r="AO139" i="2"/>
  <c r="I139" i="2"/>
  <c r="H139" i="2"/>
  <c r="AO138" i="2"/>
  <c r="I138" i="2"/>
  <c r="H138" i="2"/>
  <c r="AO137" i="2"/>
  <c r="I137" i="2"/>
  <c r="H137" i="2"/>
  <c r="AO136" i="2"/>
  <c r="I136" i="2"/>
  <c r="H136" i="2"/>
  <c r="AO135" i="2"/>
  <c r="I135" i="2"/>
  <c r="H135" i="2"/>
  <c r="AO134" i="2"/>
  <c r="I134" i="2"/>
  <c r="H134" i="2"/>
  <c r="AO133" i="2"/>
  <c r="I133" i="2"/>
  <c r="H133" i="2"/>
  <c r="AO132" i="2"/>
  <c r="I132" i="2"/>
  <c r="H132" i="2"/>
  <c r="AO131" i="2"/>
  <c r="I131" i="2"/>
  <c r="H131" i="2"/>
  <c r="AO130" i="2"/>
  <c r="I130" i="2"/>
  <c r="H130" i="2"/>
  <c r="AO129" i="2"/>
  <c r="I129" i="2"/>
  <c r="H129" i="2"/>
  <c r="AO128" i="2"/>
  <c r="I128" i="2"/>
  <c r="H128" i="2"/>
  <c r="AO127" i="2"/>
  <c r="I127" i="2"/>
  <c r="H127" i="2"/>
  <c r="AO126" i="2"/>
  <c r="I126" i="2"/>
  <c r="H126" i="2"/>
  <c r="AO125" i="2"/>
  <c r="I125" i="2"/>
  <c r="H125" i="2"/>
  <c r="AO124" i="2"/>
  <c r="I124" i="2"/>
  <c r="H124" i="2"/>
  <c r="AO123" i="2"/>
  <c r="I123" i="2"/>
  <c r="H123" i="2"/>
  <c r="AO122" i="2"/>
  <c r="I122" i="2"/>
  <c r="H122" i="2"/>
  <c r="AO121" i="2"/>
  <c r="I121" i="2"/>
  <c r="H121" i="2"/>
  <c r="AO120" i="2"/>
  <c r="I120" i="2"/>
  <c r="H120" i="2"/>
  <c r="AO119" i="2"/>
  <c r="I119" i="2"/>
  <c r="H119" i="2"/>
  <c r="AO118" i="2"/>
  <c r="I118" i="2"/>
  <c r="H118" i="2"/>
  <c r="AO117" i="2"/>
  <c r="I117" i="2"/>
  <c r="H117" i="2"/>
  <c r="AO116" i="2"/>
  <c r="I116" i="2"/>
  <c r="H116" i="2"/>
  <c r="AO115" i="2"/>
  <c r="I115" i="2"/>
  <c r="H115" i="2"/>
  <c r="AO114" i="2"/>
  <c r="I114" i="2"/>
  <c r="H114" i="2"/>
  <c r="AO113" i="2"/>
  <c r="I113" i="2"/>
  <c r="H113" i="2"/>
  <c r="AO112" i="2"/>
  <c r="I112" i="2"/>
  <c r="H112" i="2"/>
  <c r="AO111" i="2"/>
  <c r="I111" i="2"/>
  <c r="H111" i="2"/>
  <c r="AO110" i="2"/>
  <c r="I110" i="2"/>
  <c r="H110" i="2"/>
  <c r="AO109" i="2"/>
  <c r="G109" i="2"/>
  <c r="AN107" i="2"/>
  <c r="AM107" i="2"/>
  <c r="V107" i="2"/>
  <c r="U107" i="2"/>
  <c r="T107" i="2"/>
  <c r="S107" i="2"/>
  <c r="R107" i="2"/>
  <c r="Q107" i="2"/>
  <c r="J107" i="2"/>
  <c r="EN106" i="2"/>
  <c r="EL106" i="2"/>
  <c r="EJ106" i="2"/>
  <c r="EH106" i="2"/>
  <c r="EF106" i="2"/>
  <c r="EB106" i="2"/>
  <c r="DZ106" i="2"/>
  <c r="DX106" i="2"/>
  <c r="DV106" i="2"/>
  <c r="DT106" i="2"/>
  <c r="DR106" i="2"/>
  <c r="DN106" i="2"/>
  <c r="DL106" i="2"/>
  <c r="DJ106" i="2"/>
  <c r="DH106" i="2"/>
  <c r="DF106" i="2"/>
  <c r="DD106" i="2"/>
  <c r="CZ106" i="2"/>
  <c r="CX106" i="2"/>
  <c r="CV106" i="2"/>
  <c r="CT106" i="2"/>
  <c r="CR106" i="2"/>
  <c r="CP106" i="2"/>
  <c r="CL106" i="2"/>
  <c r="CJ106" i="2"/>
  <c r="CH106" i="2"/>
  <c r="CF106" i="2"/>
  <c r="CD106" i="2"/>
  <c r="CB106" i="2"/>
  <c r="BX106" i="2"/>
  <c r="I106" i="2"/>
  <c r="EO106" i="2" s="1"/>
  <c r="H106" i="2"/>
  <c r="EO105" i="2"/>
  <c r="EK105" i="2"/>
  <c r="EG105" i="2"/>
  <c r="EC105" i="2"/>
  <c r="DY105" i="2"/>
  <c r="DU105" i="2"/>
  <c r="DM105" i="2"/>
  <c r="DI105" i="2"/>
  <c r="DE105" i="2"/>
  <c r="DA105" i="2"/>
  <c r="CW105" i="2"/>
  <c r="CS105" i="2"/>
  <c r="CP105" i="2"/>
  <c r="CL105" i="2"/>
  <c r="CJ105" i="2"/>
  <c r="CH105" i="2"/>
  <c r="CF105" i="2"/>
  <c r="CD105" i="2"/>
  <c r="CB105" i="2"/>
  <c r="BX105" i="2"/>
  <c r="I105" i="2"/>
  <c r="H105" i="2"/>
  <c r="I104" i="2"/>
  <c r="H104" i="2"/>
  <c r="EA103" i="2"/>
  <c r="DY103" i="2"/>
  <c r="DW103" i="2"/>
  <c r="DU103" i="2"/>
  <c r="DS103" i="2"/>
  <c r="DO103" i="2"/>
  <c r="DM103" i="2"/>
  <c r="DK103" i="2"/>
  <c r="DI103" i="2"/>
  <c r="DG103" i="2"/>
  <c r="DE103" i="2"/>
  <c r="DA103" i="2"/>
  <c r="CY103" i="2"/>
  <c r="CW103" i="2"/>
  <c r="CU103" i="2"/>
  <c r="CS103" i="2"/>
  <c r="CQ103" i="2"/>
  <c r="CM103" i="2"/>
  <c r="CK103" i="2"/>
  <c r="CI103" i="2"/>
  <c r="CG103" i="2"/>
  <c r="CE103" i="2"/>
  <c r="CC103" i="2"/>
  <c r="BY103" i="2"/>
  <c r="BW103" i="2"/>
  <c r="BU103" i="2"/>
  <c r="BS103" i="2"/>
  <c r="BQ103" i="2"/>
  <c r="BO103" i="2"/>
  <c r="BK103" i="2"/>
  <c r="BL103" i="2" s="1"/>
  <c r="BM103" i="2" s="1"/>
  <c r="I103" i="2"/>
  <c r="EB103" i="2" s="1"/>
  <c r="H103" i="2"/>
  <c r="EA102" i="2"/>
  <c r="DY102" i="2"/>
  <c r="DW102" i="2"/>
  <c r="DU102" i="2"/>
  <c r="DS102" i="2"/>
  <c r="DO102" i="2"/>
  <c r="DM102" i="2"/>
  <c r="DK102" i="2"/>
  <c r="DI102" i="2"/>
  <c r="DG102" i="2"/>
  <c r="DE102" i="2"/>
  <c r="DA102" i="2"/>
  <c r="CY102" i="2"/>
  <c r="CW102" i="2"/>
  <c r="CU102" i="2"/>
  <c r="CS102" i="2"/>
  <c r="CQ102" i="2"/>
  <c r="CM102" i="2"/>
  <c r="CK102" i="2"/>
  <c r="CI102" i="2"/>
  <c r="CG102" i="2"/>
  <c r="CE102" i="2"/>
  <c r="CC102" i="2"/>
  <c r="BY102" i="2"/>
  <c r="BW102" i="2"/>
  <c r="BU102" i="2"/>
  <c r="BS102" i="2"/>
  <c r="BQ102" i="2"/>
  <c r="BO102" i="2"/>
  <c r="BK102" i="2"/>
  <c r="BL102" i="2" s="1"/>
  <c r="BM102" i="2" s="1"/>
  <c r="I102" i="2"/>
  <c r="EB102" i="2" s="1"/>
  <c r="H102" i="2"/>
  <c r="EA101" i="2"/>
  <c r="DY101" i="2"/>
  <c r="DW101" i="2"/>
  <c r="DU101" i="2"/>
  <c r="DS101" i="2"/>
  <c r="DO101" i="2"/>
  <c r="DM101" i="2"/>
  <c r="DK101" i="2"/>
  <c r="DI101" i="2"/>
  <c r="DG101" i="2"/>
  <c r="DE101" i="2"/>
  <c r="DA101" i="2"/>
  <c r="CY101" i="2"/>
  <c r="CW101" i="2"/>
  <c r="CU101" i="2"/>
  <c r="CS101" i="2"/>
  <c r="CQ101" i="2"/>
  <c r="CM101" i="2"/>
  <c r="CK101" i="2"/>
  <c r="CI101" i="2"/>
  <c r="CG101" i="2"/>
  <c r="CE101" i="2"/>
  <c r="CC101" i="2"/>
  <c r="BY101" i="2"/>
  <c r="BW101" i="2"/>
  <c r="BU101" i="2"/>
  <c r="BS101" i="2"/>
  <c r="BQ101" i="2"/>
  <c r="BO101" i="2"/>
  <c r="BK101" i="2"/>
  <c r="BL101" i="2" s="1"/>
  <c r="BM101" i="2" s="1"/>
  <c r="I101" i="2"/>
  <c r="EB101" i="2" s="1"/>
  <c r="H101" i="2"/>
  <c r="EA100" i="2"/>
  <c r="DY100" i="2"/>
  <c r="DW100" i="2"/>
  <c r="DU100" i="2"/>
  <c r="DS100" i="2"/>
  <c r="DO100" i="2"/>
  <c r="DM100" i="2"/>
  <c r="DK100" i="2"/>
  <c r="DI100" i="2"/>
  <c r="DG100" i="2"/>
  <c r="DE100" i="2"/>
  <c r="DA100" i="2"/>
  <c r="CY100" i="2"/>
  <c r="CW100" i="2"/>
  <c r="CU100" i="2"/>
  <c r="CS100" i="2"/>
  <c r="CQ100" i="2"/>
  <c r="CM100" i="2"/>
  <c r="CK100" i="2"/>
  <c r="CI100" i="2"/>
  <c r="CG100" i="2"/>
  <c r="CE100" i="2"/>
  <c r="CC100" i="2"/>
  <c r="BY100" i="2"/>
  <c r="BW100" i="2"/>
  <c r="BU100" i="2"/>
  <c r="BS100" i="2"/>
  <c r="BQ100" i="2"/>
  <c r="BO100" i="2"/>
  <c r="BK100" i="2"/>
  <c r="BL100" i="2" s="1"/>
  <c r="BM100" i="2" s="1"/>
  <c r="I100" i="2"/>
  <c r="EB100" i="2" s="1"/>
  <c r="H100" i="2"/>
  <c r="EA99" i="2"/>
  <c r="DY99" i="2"/>
  <c r="DW99" i="2"/>
  <c r="DU99" i="2"/>
  <c r="DS99" i="2"/>
  <c r="DO99" i="2"/>
  <c r="DM99" i="2"/>
  <c r="DK99" i="2"/>
  <c r="DI99" i="2"/>
  <c r="DG99" i="2"/>
  <c r="DE99" i="2"/>
  <c r="DA99" i="2"/>
  <c r="CY99" i="2"/>
  <c r="CW99" i="2"/>
  <c r="CU99" i="2"/>
  <c r="CS99" i="2"/>
  <c r="CQ99" i="2"/>
  <c r="CM99" i="2"/>
  <c r="CK99" i="2"/>
  <c r="CI99" i="2"/>
  <c r="CG99" i="2"/>
  <c r="CE99" i="2"/>
  <c r="CC99" i="2"/>
  <c r="BY99" i="2"/>
  <c r="BW99" i="2"/>
  <c r="BU99" i="2"/>
  <c r="BS99" i="2"/>
  <c r="BQ99" i="2"/>
  <c r="BO99" i="2"/>
  <c r="BK99" i="2"/>
  <c r="BL99" i="2" s="1"/>
  <c r="BM99" i="2" s="1"/>
  <c r="I99" i="2"/>
  <c r="EB99" i="2" s="1"/>
  <c r="H99" i="2"/>
  <c r="EA98" i="2"/>
  <c r="DY98" i="2"/>
  <c r="DW98" i="2"/>
  <c r="DU98" i="2"/>
  <c r="DS98" i="2"/>
  <c r="DO98" i="2"/>
  <c r="DM98" i="2"/>
  <c r="DK98" i="2"/>
  <c r="DI98" i="2"/>
  <c r="DG98" i="2"/>
  <c r="DE98" i="2"/>
  <c r="DA98" i="2"/>
  <c r="CY98" i="2"/>
  <c r="CW98" i="2"/>
  <c r="CU98" i="2"/>
  <c r="CS98" i="2"/>
  <c r="CQ98" i="2"/>
  <c r="CM98" i="2"/>
  <c r="CK98" i="2"/>
  <c r="CI98" i="2"/>
  <c r="CG98" i="2"/>
  <c r="CE98" i="2"/>
  <c r="CC98" i="2"/>
  <c r="BY98" i="2"/>
  <c r="BW98" i="2"/>
  <c r="BU98" i="2"/>
  <c r="BS98" i="2"/>
  <c r="BQ98" i="2"/>
  <c r="BO98" i="2"/>
  <c r="BK98" i="2"/>
  <c r="BL98" i="2" s="1"/>
  <c r="BM98" i="2" s="1"/>
  <c r="I98" i="2"/>
  <c r="EB98" i="2" s="1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AK91" i="2"/>
  <c r="I91" i="2"/>
  <c r="H91" i="2"/>
  <c r="AK90" i="2"/>
  <c r="I90" i="2"/>
  <c r="H90" i="2"/>
  <c r="AJ89" i="2"/>
  <c r="I89" i="2"/>
  <c r="H89" i="2"/>
  <c r="AJ88" i="2"/>
  <c r="I88" i="2"/>
  <c r="H88" i="2"/>
  <c r="AJ87" i="2"/>
  <c r="I87" i="2"/>
  <c r="H87" i="2"/>
  <c r="AJ86" i="2"/>
  <c r="I86" i="2"/>
  <c r="H86" i="2"/>
  <c r="W85" i="2"/>
  <c r="I85" i="2"/>
  <c r="AI85" i="2" s="1"/>
  <c r="AJ85" i="2" s="1"/>
  <c r="H85" i="2"/>
  <c r="W84" i="2"/>
  <c r="I84" i="2"/>
  <c r="AI84" i="2" s="1"/>
  <c r="AJ84" i="2" s="1"/>
  <c r="H84" i="2"/>
  <c r="W83" i="2"/>
  <c r="I83" i="2"/>
  <c r="AI83" i="2" s="1"/>
  <c r="AJ83" i="2" s="1"/>
  <c r="H83" i="2"/>
  <c r="W82" i="2"/>
  <c r="I82" i="2"/>
  <c r="AI82" i="2" s="1"/>
  <c r="AJ82" i="2" s="1"/>
  <c r="H82" i="2"/>
  <c r="W81" i="2"/>
  <c r="I81" i="2"/>
  <c r="AI81" i="2" s="1"/>
  <c r="AJ81" i="2" s="1"/>
  <c r="H81" i="2"/>
  <c r="W80" i="2"/>
  <c r="I80" i="2"/>
  <c r="AI80" i="2" s="1"/>
  <c r="H80" i="2"/>
  <c r="W79" i="2"/>
  <c r="I79" i="2"/>
  <c r="AI79" i="2" s="1"/>
  <c r="AJ79" i="2" s="1"/>
  <c r="H79" i="2"/>
  <c r="W78" i="2"/>
  <c r="I78" i="2"/>
  <c r="AI78" i="2" s="1"/>
  <c r="AJ78" i="2" s="1"/>
  <c r="H78" i="2"/>
  <c r="W77" i="2"/>
  <c r="I77" i="2"/>
  <c r="AI77" i="2" s="1"/>
  <c r="AJ77" i="2" s="1"/>
  <c r="H77" i="2"/>
  <c r="W76" i="2"/>
  <c r="I76" i="2"/>
  <c r="AI76" i="2" s="1"/>
  <c r="AJ76" i="2" s="1"/>
  <c r="H76" i="2"/>
  <c r="W75" i="2"/>
  <c r="I75" i="2"/>
  <c r="AI75" i="2" s="1"/>
  <c r="AJ75" i="2" s="1"/>
  <c r="H75" i="2"/>
  <c r="W74" i="2"/>
  <c r="I74" i="2"/>
  <c r="AI74" i="2" s="1"/>
  <c r="AJ74" i="2" s="1"/>
  <c r="H74" i="2"/>
  <c r="W73" i="2"/>
  <c r="I73" i="2"/>
  <c r="AI73" i="2" s="1"/>
  <c r="AJ73" i="2" s="1"/>
  <c r="H73" i="2"/>
  <c r="W72" i="2"/>
  <c r="I72" i="2"/>
  <c r="AI72" i="2" s="1"/>
  <c r="AJ72" i="2" s="1"/>
  <c r="H72" i="2"/>
  <c r="W71" i="2"/>
  <c r="I71" i="2"/>
  <c r="AI71" i="2" s="1"/>
  <c r="AJ71" i="2" s="1"/>
  <c r="H71" i="2"/>
  <c r="W70" i="2"/>
  <c r="I70" i="2"/>
  <c r="AI70" i="2" s="1"/>
  <c r="AJ70" i="2" s="1"/>
  <c r="H70" i="2"/>
  <c r="W69" i="2"/>
  <c r="I69" i="2"/>
  <c r="AI69" i="2" s="1"/>
  <c r="AJ69" i="2" s="1"/>
  <c r="H69" i="2"/>
  <c r="AH68" i="2"/>
  <c r="AD68" i="2"/>
  <c r="Z68" i="2"/>
  <c r="W68" i="2"/>
  <c r="I68" i="2"/>
  <c r="H68" i="2"/>
  <c r="AO67" i="2"/>
  <c r="I67" i="2"/>
  <c r="H67" i="2"/>
  <c r="AH66" i="2"/>
  <c r="AD66" i="2"/>
  <c r="Z66" i="2"/>
  <c r="W66" i="2"/>
  <c r="I66" i="2"/>
  <c r="H66" i="2"/>
  <c r="AI65" i="2"/>
  <c r="AG65" i="2"/>
  <c r="AE65" i="2"/>
  <c r="AC65" i="2"/>
  <c r="AA65" i="2"/>
  <c r="Y65" i="2"/>
  <c r="W65" i="2"/>
  <c r="I65" i="2"/>
  <c r="AH65" i="2" s="1"/>
  <c r="H65" i="2"/>
  <c r="I64" i="2"/>
  <c r="AO64" i="2" s="1"/>
  <c r="H64" i="2"/>
  <c r="AO63" i="2"/>
  <c r="I63" i="2"/>
  <c r="H63" i="2"/>
  <c r="AL62" i="2"/>
  <c r="AK62" i="2"/>
  <c r="AO62" i="2" s="1"/>
  <c r="I62" i="2"/>
  <c r="H62" i="2"/>
  <c r="AL61" i="2"/>
  <c r="AK61" i="2"/>
  <c r="AO61" i="2" s="1"/>
  <c r="I61" i="2"/>
  <c r="H61" i="2"/>
  <c r="AL60" i="2"/>
  <c r="AK60" i="2"/>
  <c r="AO60" i="2" s="1"/>
  <c r="I60" i="2"/>
  <c r="H60" i="2"/>
  <c r="AO59" i="2"/>
  <c r="I59" i="2"/>
  <c r="H59" i="2"/>
  <c r="AO58" i="2"/>
  <c r="I58" i="2"/>
  <c r="H58" i="2"/>
  <c r="AO57" i="2"/>
  <c r="I57" i="2"/>
  <c r="H57" i="2"/>
  <c r="AO56" i="2"/>
  <c r="I56" i="2"/>
  <c r="H56" i="2"/>
  <c r="AG55" i="2"/>
  <c r="AE55" i="2"/>
  <c r="AC55" i="2"/>
  <c r="AA55" i="2"/>
  <c r="Y55" i="2"/>
  <c r="W55" i="2"/>
  <c r="I55" i="2"/>
  <c r="AF55" i="2" s="1"/>
  <c r="H55" i="2"/>
  <c r="AL54" i="2"/>
  <c r="AK54" i="2"/>
  <c r="AO54" i="2" s="1"/>
  <c r="I54" i="2"/>
  <c r="H54" i="2"/>
  <c r="AL53" i="2"/>
  <c r="AK53" i="2"/>
  <c r="AO53" i="2" s="1"/>
  <c r="I53" i="2"/>
  <c r="H53" i="2"/>
  <c r="AL52" i="2"/>
  <c r="AK52" i="2"/>
  <c r="I52" i="2"/>
  <c r="H52" i="2"/>
  <c r="AL51" i="2"/>
  <c r="AK51" i="2"/>
  <c r="AO51" i="2" s="1"/>
  <c r="I51" i="2"/>
  <c r="H51" i="2"/>
  <c r="AL50" i="2"/>
  <c r="AK50" i="2"/>
  <c r="AO50" i="2" s="1"/>
  <c r="I50" i="2"/>
  <c r="H50" i="2"/>
  <c r="AL49" i="2"/>
  <c r="AK49" i="2"/>
  <c r="AO49" i="2" s="1"/>
  <c r="I49" i="2"/>
  <c r="H49" i="2"/>
  <c r="AL48" i="2"/>
  <c r="AK48" i="2"/>
  <c r="AK107" i="2" s="1"/>
  <c r="I48" i="2"/>
  <c r="H48" i="2"/>
  <c r="AO47" i="2"/>
  <c r="I47" i="2"/>
  <c r="H47" i="2"/>
  <c r="AO46" i="2"/>
  <c r="I46" i="2"/>
  <c r="H46" i="2"/>
  <c r="AO45" i="2"/>
  <c r="I45" i="2"/>
  <c r="H45" i="2"/>
  <c r="AO44" i="2"/>
  <c r="I44" i="2"/>
  <c r="H44" i="2"/>
  <c r="AO43" i="2"/>
  <c r="I43" i="2"/>
  <c r="H43" i="2"/>
  <c r="AO42" i="2"/>
  <c r="G42" i="2"/>
  <c r="H42" i="2" s="1"/>
  <c r="AO41" i="2"/>
  <c r="I41" i="2"/>
  <c r="G41" i="2"/>
  <c r="H41" i="2" s="1"/>
  <c r="AO40" i="2"/>
  <c r="I40" i="2"/>
  <c r="G40" i="2"/>
  <c r="H40" i="2" s="1"/>
  <c r="AO39" i="2"/>
  <c r="G39" i="2"/>
  <c r="AN37" i="2"/>
  <c r="AM37" i="2"/>
  <c r="AJ36" i="2"/>
  <c r="I36" i="2"/>
  <c r="H36" i="2"/>
  <c r="I35" i="2"/>
  <c r="H35" i="2"/>
  <c r="AH34" i="2"/>
  <c r="AD34" i="2"/>
  <c r="Z34" i="2"/>
  <c r="W34" i="2"/>
  <c r="I34" i="2"/>
  <c r="H34" i="2"/>
  <c r="W33" i="2"/>
  <c r="I33" i="2"/>
  <c r="H33" i="2"/>
  <c r="AL32" i="2"/>
  <c r="AK32" i="2"/>
  <c r="I32" i="2"/>
  <c r="H32" i="2"/>
  <c r="AO31" i="2"/>
  <c r="I31" i="2"/>
  <c r="H31" i="2"/>
  <c r="AO30" i="2"/>
  <c r="G30" i="2"/>
  <c r="H30" i="2" s="1"/>
  <c r="AO29" i="2"/>
  <c r="H29" i="2"/>
  <c r="G29" i="2"/>
  <c r="I29" i="2" s="1"/>
  <c r="P29" i="2" s="1"/>
  <c r="AO28" i="2"/>
  <c r="I28" i="2"/>
  <c r="P28" i="2" s="1"/>
  <c r="G28" i="2"/>
  <c r="H28" i="2" s="1"/>
  <c r="AO27" i="2"/>
  <c r="G27" i="2"/>
  <c r="H27" i="2" s="1"/>
  <c r="AO26" i="2"/>
  <c r="H26" i="2"/>
  <c r="G26" i="2"/>
  <c r="I26" i="2" s="1"/>
  <c r="P26" i="2" s="1"/>
  <c r="AO25" i="2"/>
  <c r="I25" i="2"/>
  <c r="G25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AI22" i="2"/>
  <c r="I22" i="2"/>
  <c r="H22" i="2"/>
  <c r="AI21" i="2"/>
  <c r="I21" i="2"/>
  <c r="H21" i="2"/>
  <c r="I20" i="2"/>
  <c r="H20" i="2"/>
  <c r="AL19" i="2"/>
  <c r="AK19" i="2"/>
  <c r="AO19" i="2" s="1"/>
  <c r="I19" i="2"/>
  <c r="H19" i="2"/>
  <c r="AL18" i="2"/>
  <c r="AK18" i="2"/>
  <c r="I18" i="2"/>
  <c r="H18" i="2"/>
  <c r="AL17" i="2"/>
  <c r="AK17" i="2"/>
  <c r="AO17" i="2" s="1"/>
  <c r="I17" i="2"/>
  <c r="H17" i="2"/>
  <c r="AL16" i="2"/>
  <c r="AK16" i="2"/>
  <c r="AO16" i="2" s="1"/>
  <c r="I16" i="2"/>
  <c r="H16" i="2"/>
  <c r="AM15" i="2"/>
  <c r="AL15" i="2"/>
  <c r="AK15" i="2"/>
  <c r="I15" i="2"/>
  <c r="H15" i="2"/>
  <c r="AL14" i="2"/>
  <c r="AK14" i="2"/>
  <c r="AO14" i="2" s="1"/>
  <c r="I14" i="2"/>
  <c r="H14" i="2"/>
  <c r="AN13" i="2"/>
  <c r="AN23" i="2" s="1"/>
  <c r="AN239" i="2" s="1"/>
  <c r="AM13" i="2"/>
  <c r="AM23" i="2" s="1"/>
  <c r="AM239" i="2" s="1"/>
  <c r="AL13" i="2"/>
  <c r="AL23" i="2" s="1"/>
  <c r="AK13" i="2"/>
  <c r="G13" i="2"/>
  <c r="H13" i="2" s="1"/>
  <c r="AO12" i="2"/>
  <c r="G12" i="2"/>
  <c r="H12" i="2" s="1"/>
  <c r="AO11" i="2"/>
  <c r="G11" i="2"/>
  <c r="H11" i="2" s="1"/>
  <c r="AO10" i="2"/>
  <c r="G10" i="2"/>
  <c r="H10" i="2" s="1"/>
  <c r="AO9" i="2"/>
  <c r="G9" i="2"/>
  <c r="H9" i="2" s="1"/>
  <c r="AO8" i="2"/>
  <c r="G8" i="2"/>
  <c r="H8" i="2" s="1"/>
  <c r="AO7" i="2"/>
  <c r="G7" i="2"/>
  <c r="G23" i="2" s="1"/>
  <c r="DA171" i="1"/>
  <c r="CZ171" i="1"/>
  <c r="CY171" i="1"/>
  <c r="CX171" i="1"/>
  <c r="CW171" i="1"/>
  <c r="CV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G171" i="1"/>
  <c r="DC170" i="1"/>
  <c r="DB170" i="1"/>
  <c r="I170" i="1"/>
  <c r="H170" i="1"/>
  <c r="EP169" i="1"/>
  <c r="EL169" i="1"/>
  <c r="EH169" i="1"/>
  <c r="DZ169" i="1"/>
  <c r="DV169" i="1"/>
  <c r="DR169" i="1"/>
  <c r="DN169" i="1"/>
  <c r="DJ169" i="1"/>
  <c r="DF169" i="1"/>
  <c r="I169" i="1"/>
  <c r="H169" i="1"/>
  <c r="H171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G166" i="1"/>
  <c r="EQ165" i="1"/>
  <c r="EE165" i="1"/>
  <c r="I165" i="1"/>
  <c r="EP165" i="1" s="1"/>
  <c r="ER165" i="1" s="1"/>
  <c r="H165" i="1"/>
  <c r="EQ164" i="1"/>
  <c r="EE164" i="1"/>
  <c r="ES164" i="1" s="1"/>
  <c r="ET164" i="1" s="1"/>
  <c r="I164" i="1"/>
  <c r="EP164" i="1" s="1"/>
  <c r="ER164" i="1" s="1"/>
  <c r="H164" i="1"/>
  <c r="EQ163" i="1"/>
  <c r="EE163" i="1"/>
  <c r="ES163" i="1" s="1"/>
  <c r="ET163" i="1" s="1"/>
  <c r="I163" i="1"/>
  <c r="EP163" i="1" s="1"/>
  <c r="ER163" i="1" s="1"/>
  <c r="H163" i="1"/>
  <c r="EQ162" i="1"/>
  <c r="EE162" i="1"/>
  <c r="ES162" i="1" s="1"/>
  <c r="ET162" i="1" s="1"/>
  <c r="I162" i="1"/>
  <c r="EP162" i="1" s="1"/>
  <c r="ER162" i="1" s="1"/>
  <c r="H162" i="1"/>
  <c r="EQ161" i="1"/>
  <c r="EE161" i="1"/>
  <c r="I161" i="1"/>
  <c r="EP161" i="1" s="1"/>
  <c r="ER161" i="1" s="1"/>
  <c r="H161" i="1"/>
  <c r="EQ160" i="1"/>
  <c r="EE160" i="1"/>
  <c r="ES160" i="1" s="1"/>
  <c r="ET160" i="1" s="1"/>
  <c r="I160" i="1"/>
  <c r="EP160" i="1" s="1"/>
  <c r="ER160" i="1" s="1"/>
  <c r="H160" i="1"/>
  <c r="EQ159" i="1"/>
  <c r="EO159" i="1"/>
  <c r="EM159" i="1"/>
  <c r="EK159" i="1"/>
  <c r="EI159" i="1"/>
  <c r="EG159" i="1"/>
  <c r="EC159" i="1"/>
  <c r="EA159" i="1"/>
  <c r="I159" i="1"/>
  <c r="EP159" i="1" s="1"/>
  <c r="H159" i="1"/>
  <c r="EQ158" i="1"/>
  <c r="EO158" i="1"/>
  <c r="EM158" i="1"/>
  <c r="EK158" i="1"/>
  <c r="EI158" i="1"/>
  <c r="EG158" i="1"/>
  <c r="EC158" i="1"/>
  <c r="EA158" i="1"/>
  <c r="I158" i="1"/>
  <c r="EP158" i="1" s="1"/>
  <c r="H158" i="1"/>
  <c r="EL157" i="1"/>
  <c r="I157" i="1"/>
  <c r="H157" i="1"/>
  <c r="EP156" i="1"/>
  <c r="EL156" i="1"/>
  <c r="EI156" i="1"/>
  <c r="EG156" i="1"/>
  <c r="EC156" i="1"/>
  <c r="EA156" i="1"/>
  <c r="DY156" i="1"/>
  <c r="I156" i="1"/>
  <c r="H156" i="1"/>
  <c r="EQ155" i="1"/>
  <c r="EO155" i="1"/>
  <c r="EM155" i="1"/>
  <c r="EK155" i="1"/>
  <c r="EI155" i="1"/>
  <c r="EG155" i="1"/>
  <c r="EC155" i="1"/>
  <c r="EA155" i="1"/>
  <c r="DY155" i="1"/>
  <c r="I155" i="1"/>
  <c r="EP155" i="1" s="1"/>
  <c r="H155" i="1"/>
  <c r="EQ154" i="1"/>
  <c r="EO154" i="1"/>
  <c r="EM154" i="1"/>
  <c r="EK154" i="1"/>
  <c r="EI154" i="1"/>
  <c r="EG154" i="1"/>
  <c r="EC154" i="1"/>
  <c r="EA154" i="1"/>
  <c r="DY154" i="1"/>
  <c r="I154" i="1"/>
  <c r="EP154" i="1" s="1"/>
  <c r="H154" i="1"/>
  <c r="EQ153" i="1"/>
  <c r="EO153" i="1"/>
  <c r="EM153" i="1"/>
  <c r="EK153" i="1"/>
  <c r="EI153" i="1"/>
  <c r="EG153" i="1"/>
  <c r="EC153" i="1"/>
  <c r="EA153" i="1"/>
  <c r="DY153" i="1"/>
  <c r="I153" i="1"/>
  <c r="EP153" i="1" s="1"/>
  <c r="H153" i="1"/>
  <c r="EQ152" i="1"/>
  <c r="EO152" i="1"/>
  <c r="EM152" i="1"/>
  <c r="EK152" i="1"/>
  <c r="EI152" i="1"/>
  <c r="EG152" i="1"/>
  <c r="EC152" i="1"/>
  <c r="EA152" i="1"/>
  <c r="DY152" i="1"/>
  <c r="I152" i="1"/>
  <c r="EP152" i="1" s="1"/>
  <c r="H152" i="1"/>
  <c r="EQ151" i="1"/>
  <c r="EO151" i="1"/>
  <c r="EM151" i="1"/>
  <c r="EK151" i="1"/>
  <c r="EI151" i="1"/>
  <c r="EG151" i="1"/>
  <c r="EC151" i="1"/>
  <c r="EA151" i="1"/>
  <c r="DY151" i="1"/>
  <c r="I151" i="1"/>
  <c r="EP151" i="1" s="1"/>
  <c r="H151" i="1"/>
  <c r="EQ150" i="1"/>
  <c r="EO150" i="1"/>
  <c r="EM150" i="1"/>
  <c r="EK150" i="1"/>
  <c r="EI150" i="1"/>
  <c r="EG150" i="1"/>
  <c r="EC150" i="1"/>
  <c r="EA150" i="1"/>
  <c r="DY150" i="1"/>
  <c r="I150" i="1"/>
  <c r="EP150" i="1" s="1"/>
  <c r="H150" i="1"/>
  <c r="EQ149" i="1"/>
  <c r="EO149" i="1"/>
  <c r="EM149" i="1"/>
  <c r="EK149" i="1"/>
  <c r="EI149" i="1"/>
  <c r="EG149" i="1"/>
  <c r="EC149" i="1"/>
  <c r="EA149" i="1"/>
  <c r="DY149" i="1"/>
  <c r="I149" i="1"/>
  <c r="EP149" i="1" s="1"/>
  <c r="H149" i="1"/>
  <c r="EQ148" i="1"/>
  <c r="EO148" i="1"/>
  <c r="EM148" i="1"/>
  <c r="EK148" i="1"/>
  <c r="EI148" i="1"/>
  <c r="EG148" i="1"/>
  <c r="EC148" i="1"/>
  <c r="EA148" i="1"/>
  <c r="DY148" i="1"/>
  <c r="I148" i="1"/>
  <c r="EP148" i="1" s="1"/>
  <c r="H148" i="1"/>
  <c r="EQ147" i="1"/>
  <c r="EO147" i="1"/>
  <c r="EM147" i="1"/>
  <c r="EK147" i="1"/>
  <c r="EI147" i="1"/>
  <c r="EG147" i="1"/>
  <c r="EC147" i="1"/>
  <c r="EA147" i="1"/>
  <c r="DY147" i="1"/>
  <c r="I147" i="1"/>
  <c r="EP147" i="1" s="1"/>
  <c r="H147" i="1"/>
  <c r="EQ146" i="1"/>
  <c r="EO146" i="1"/>
  <c r="EM146" i="1"/>
  <c r="EK146" i="1"/>
  <c r="EI146" i="1"/>
  <c r="EG146" i="1"/>
  <c r="EC146" i="1"/>
  <c r="EA146" i="1"/>
  <c r="DY146" i="1"/>
  <c r="I146" i="1"/>
  <c r="EP146" i="1" s="1"/>
  <c r="H146" i="1"/>
  <c r="EQ145" i="1"/>
  <c r="EO145" i="1"/>
  <c r="EM145" i="1"/>
  <c r="EK145" i="1"/>
  <c r="EI145" i="1"/>
  <c r="EG145" i="1"/>
  <c r="EC145" i="1"/>
  <c r="EA145" i="1"/>
  <c r="DY145" i="1"/>
  <c r="I145" i="1"/>
  <c r="EP145" i="1" s="1"/>
  <c r="H145" i="1"/>
  <c r="EQ144" i="1"/>
  <c r="EF144" i="1"/>
  <c r="DX144" i="1"/>
  <c r="I144" i="1"/>
  <c r="H144" i="1"/>
  <c r="EP143" i="1"/>
  <c r="EL143" i="1"/>
  <c r="EH143" i="1"/>
  <c r="DZ143" i="1"/>
  <c r="DV143" i="1"/>
  <c r="I143" i="1"/>
  <c r="H143" i="1"/>
  <c r="EB142" i="1"/>
  <c r="I142" i="1"/>
  <c r="H142" i="1"/>
  <c r="EP141" i="1"/>
  <c r="EL141" i="1"/>
  <c r="EH141" i="1"/>
  <c r="DZ141" i="1"/>
  <c r="DV141" i="1"/>
  <c r="I141" i="1"/>
  <c r="H141" i="1"/>
  <c r="EN140" i="1"/>
  <c r="EF140" i="1"/>
  <c r="DX140" i="1"/>
  <c r="I140" i="1"/>
  <c r="H140" i="1"/>
  <c r="EP139" i="1"/>
  <c r="EL139" i="1"/>
  <c r="EH139" i="1"/>
  <c r="DZ139" i="1"/>
  <c r="DV139" i="1"/>
  <c r="I139" i="1"/>
  <c r="H139" i="1"/>
  <c r="EP138" i="1"/>
  <c r="EN138" i="1"/>
  <c r="EL138" i="1"/>
  <c r="EJ138" i="1"/>
  <c r="EH138" i="1"/>
  <c r="EF138" i="1"/>
  <c r="EB138" i="1"/>
  <c r="DZ138" i="1"/>
  <c r="DX138" i="1"/>
  <c r="DV138" i="1"/>
  <c r="DT138" i="1"/>
  <c r="DR138" i="1"/>
  <c r="DN138" i="1"/>
  <c r="DL138" i="1"/>
  <c r="I138" i="1"/>
  <c r="EQ138" i="1" s="1"/>
  <c r="H138" i="1"/>
  <c r="EI137" i="1"/>
  <c r="DS137" i="1"/>
  <c r="I137" i="1"/>
  <c r="H137" i="1"/>
  <c r="EP136" i="1"/>
  <c r="EN136" i="1"/>
  <c r="EL136" i="1"/>
  <c r="EJ136" i="1"/>
  <c r="EH136" i="1"/>
  <c r="EF136" i="1"/>
  <c r="EB136" i="1"/>
  <c r="DZ136" i="1"/>
  <c r="DX136" i="1"/>
  <c r="DV136" i="1"/>
  <c r="DT136" i="1"/>
  <c r="DR136" i="1"/>
  <c r="DN136" i="1"/>
  <c r="DL136" i="1"/>
  <c r="I136" i="1"/>
  <c r="EQ136" i="1" s="1"/>
  <c r="H136" i="1"/>
  <c r="EO135" i="1"/>
  <c r="EK135" i="1"/>
  <c r="EG135" i="1"/>
  <c r="EC135" i="1"/>
  <c r="DY135" i="1"/>
  <c r="DU135" i="1"/>
  <c r="DM135" i="1"/>
  <c r="I135" i="1"/>
  <c r="H135" i="1"/>
  <c r="EN134" i="1"/>
  <c r="EJ134" i="1"/>
  <c r="EF134" i="1"/>
  <c r="EB134" i="1"/>
  <c r="DX134" i="1"/>
  <c r="DT134" i="1"/>
  <c r="DL134" i="1"/>
  <c r="I134" i="1"/>
  <c r="H134" i="1"/>
  <c r="EN133" i="1"/>
  <c r="EJ133" i="1"/>
  <c r="EF133" i="1"/>
  <c r="EB133" i="1"/>
  <c r="DX133" i="1"/>
  <c r="DT133" i="1"/>
  <c r="DL133" i="1"/>
  <c r="I133" i="1"/>
  <c r="H133" i="1"/>
  <c r="EP132" i="1"/>
  <c r="EN132" i="1"/>
  <c r="EL132" i="1"/>
  <c r="EJ132" i="1"/>
  <c r="EH132" i="1"/>
  <c r="EF132" i="1"/>
  <c r="EB132" i="1"/>
  <c r="DZ132" i="1"/>
  <c r="DX132" i="1"/>
  <c r="DV132" i="1"/>
  <c r="DT132" i="1"/>
  <c r="DR132" i="1"/>
  <c r="DN132" i="1"/>
  <c r="DL132" i="1"/>
  <c r="DJ132" i="1"/>
  <c r="I132" i="1"/>
  <c r="EQ132" i="1" s="1"/>
  <c r="H132" i="1"/>
  <c r="EK131" i="1"/>
  <c r="EC131" i="1"/>
  <c r="DU131" i="1"/>
  <c r="DM131" i="1"/>
  <c r="I131" i="1"/>
  <c r="H131" i="1"/>
  <c r="EP130" i="1"/>
  <c r="EN130" i="1"/>
  <c r="EL130" i="1"/>
  <c r="EJ130" i="1"/>
  <c r="EH130" i="1"/>
  <c r="EF130" i="1"/>
  <c r="EB130" i="1"/>
  <c r="DZ130" i="1"/>
  <c r="DX130" i="1"/>
  <c r="DV130" i="1"/>
  <c r="DT130" i="1"/>
  <c r="DR130" i="1"/>
  <c r="DN130" i="1"/>
  <c r="DL130" i="1"/>
  <c r="DJ130" i="1"/>
  <c r="I130" i="1"/>
  <c r="EQ130" i="1" s="1"/>
  <c r="H130" i="1"/>
  <c r="EQ129" i="1"/>
  <c r="EM129" i="1"/>
  <c r="EI129" i="1"/>
  <c r="EA129" i="1"/>
  <c r="DW129" i="1"/>
  <c r="DS129" i="1"/>
  <c r="DO129" i="1"/>
  <c r="DK129" i="1"/>
  <c r="I129" i="1"/>
  <c r="H129" i="1"/>
  <c r="EP128" i="1"/>
  <c r="EN128" i="1"/>
  <c r="EL128" i="1"/>
  <c r="EJ128" i="1"/>
  <c r="EH128" i="1"/>
  <c r="EF128" i="1"/>
  <c r="EB128" i="1"/>
  <c r="DZ128" i="1"/>
  <c r="DX128" i="1"/>
  <c r="DV128" i="1"/>
  <c r="DT128" i="1"/>
  <c r="DR128" i="1"/>
  <c r="DN128" i="1"/>
  <c r="DL128" i="1"/>
  <c r="DJ128" i="1"/>
  <c r="I128" i="1"/>
  <c r="EQ128" i="1" s="1"/>
  <c r="H128" i="1"/>
  <c r="EK127" i="1"/>
  <c r="EC127" i="1"/>
  <c r="DU127" i="1"/>
  <c r="DM127" i="1"/>
  <c r="I127" i="1"/>
  <c r="H127" i="1"/>
  <c r="EP126" i="1"/>
  <c r="DZ126" i="1"/>
  <c r="DM126" i="1"/>
  <c r="I126" i="1"/>
  <c r="H126" i="1"/>
  <c r="EP125" i="1"/>
  <c r="EN125" i="1"/>
  <c r="EL125" i="1"/>
  <c r="EJ125" i="1"/>
  <c r="EH125" i="1"/>
  <c r="EF125" i="1"/>
  <c r="EB125" i="1"/>
  <c r="DZ125" i="1"/>
  <c r="DX125" i="1"/>
  <c r="DV125" i="1"/>
  <c r="DT125" i="1"/>
  <c r="DR125" i="1"/>
  <c r="DN125" i="1"/>
  <c r="DL125" i="1"/>
  <c r="DJ125" i="1"/>
  <c r="I125" i="1"/>
  <c r="EQ125" i="1" s="1"/>
  <c r="H125" i="1"/>
  <c r="EQ124" i="1"/>
  <c r="EM124" i="1"/>
  <c r="EI124" i="1"/>
  <c r="EA124" i="1"/>
  <c r="DW124" i="1"/>
  <c r="DS124" i="1"/>
  <c r="DO124" i="1"/>
  <c r="DK124" i="1"/>
  <c r="I124" i="1"/>
  <c r="H124" i="1"/>
  <c r="EP123" i="1"/>
  <c r="EN123" i="1"/>
  <c r="EL123" i="1"/>
  <c r="EJ123" i="1"/>
  <c r="EH123" i="1"/>
  <c r="EF123" i="1"/>
  <c r="EB123" i="1"/>
  <c r="DZ123" i="1"/>
  <c r="DX123" i="1"/>
  <c r="DV123" i="1"/>
  <c r="DT123" i="1"/>
  <c r="DR123" i="1"/>
  <c r="DN123" i="1"/>
  <c r="DL123" i="1"/>
  <c r="DJ123" i="1"/>
  <c r="I123" i="1"/>
  <c r="EQ123" i="1" s="1"/>
  <c r="H123" i="1"/>
  <c r="EQ122" i="1"/>
  <c r="EO122" i="1"/>
  <c r="EM122" i="1"/>
  <c r="EK122" i="1"/>
  <c r="EI122" i="1"/>
  <c r="EG122" i="1"/>
  <c r="EC122" i="1"/>
  <c r="EA122" i="1"/>
  <c r="DY122" i="1"/>
  <c r="DW122" i="1"/>
  <c r="DU122" i="1"/>
  <c r="DS122" i="1"/>
  <c r="DO122" i="1"/>
  <c r="DM122" i="1"/>
  <c r="DK122" i="1"/>
  <c r="DI122" i="1"/>
  <c r="DG122" i="1"/>
  <c r="DE122" i="1"/>
  <c r="DA122" i="1"/>
  <c r="DB122" i="1" s="1"/>
  <c r="DC122" i="1" s="1"/>
  <c r="I122" i="1"/>
  <c r="EP122" i="1" s="1"/>
  <c r="H122" i="1"/>
  <c r="EQ121" i="1"/>
  <c r="EM121" i="1"/>
  <c r="EI121" i="1"/>
  <c r="EA121" i="1"/>
  <c r="DW121" i="1"/>
  <c r="DS121" i="1"/>
  <c r="DO121" i="1"/>
  <c r="DK121" i="1"/>
  <c r="DG121" i="1"/>
  <c r="CY121" i="1"/>
  <c r="I121" i="1"/>
  <c r="H121" i="1"/>
  <c r="EP120" i="1"/>
  <c r="EN120" i="1"/>
  <c r="EL120" i="1"/>
  <c r="EJ120" i="1"/>
  <c r="EH120" i="1"/>
  <c r="EF120" i="1"/>
  <c r="EB120" i="1"/>
  <c r="DZ120" i="1"/>
  <c r="DX120" i="1"/>
  <c r="DV120" i="1"/>
  <c r="DT120" i="1"/>
  <c r="DR120" i="1"/>
  <c r="DN120" i="1"/>
  <c r="DL120" i="1"/>
  <c r="DJ120" i="1"/>
  <c r="DH120" i="1"/>
  <c r="DF120" i="1"/>
  <c r="DD120" i="1"/>
  <c r="CZ120" i="1"/>
  <c r="CX120" i="1"/>
  <c r="I120" i="1"/>
  <c r="EQ120" i="1" s="1"/>
  <c r="H120" i="1"/>
  <c r="EQ119" i="1"/>
  <c r="EO119" i="1"/>
  <c r="EM119" i="1"/>
  <c r="EK119" i="1"/>
  <c r="EI119" i="1"/>
  <c r="EG119" i="1"/>
  <c r="EC119" i="1"/>
  <c r="EA119" i="1"/>
  <c r="DY119" i="1"/>
  <c r="DW119" i="1"/>
  <c r="DU119" i="1"/>
  <c r="DS119" i="1"/>
  <c r="DO119" i="1"/>
  <c r="DM119" i="1"/>
  <c r="DK119" i="1"/>
  <c r="DI119" i="1"/>
  <c r="DG119" i="1"/>
  <c r="DE119" i="1"/>
  <c r="DA119" i="1"/>
  <c r="CY119" i="1"/>
  <c r="CW119" i="1"/>
  <c r="I119" i="1"/>
  <c r="EP119" i="1" s="1"/>
  <c r="H119" i="1"/>
  <c r="EQ118" i="1"/>
  <c r="EO118" i="1"/>
  <c r="EM118" i="1"/>
  <c r="EK118" i="1"/>
  <c r="EI118" i="1"/>
  <c r="EG118" i="1"/>
  <c r="EC118" i="1"/>
  <c r="EA118" i="1"/>
  <c r="DY118" i="1"/>
  <c r="DW118" i="1"/>
  <c r="DU118" i="1"/>
  <c r="DS118" i="1"/>
  <c r="DO118" i="1"/>
  <c r="DM118" i="1"/>
  <c r="DK118" i="1"/>
  <c r="DI118" i="1"/>
  <c r="DG118" i="1"/>
  <c r="DE118" i="1"/>
  <c r="DA118" i="1"/>
  <c r="CY118" i="1"/>
  <c r="CW118" i="1"/>
  <c r="I118" i="1"/>
  <c r="EP118" i="1" s="1"/>
  <c r="H118" i="1"/>
  <c r="EQ117" i="1"/>
  <c r="EO117" i="1"/>
  <c r="EM117" i="1"/>
  <c r="EK117" i="1"/>
  <c r="EI117" i="1"/>
  <c r="EG117" i="1"/>
  <c r="EC117" i="1"/>
  <c r="EA117" i="1"/>
  <c r="DY117" i="1"/>
  <c r="DW117" i="1"/>
  <c r="DU117" i="1"/>
  <c r="DS117" i="1"/>
  <c r="DO117" i="1"/>
  <c r="DM117" i="1"/>
  <c r="DK117" i="1"/>
  <c r="DI117" i="1"/>
  <c r="DG117" i="1"/>
  <c r="DE117" i="1"/>
  <c r="DA117" i="1"/>
  <c r="CY117" i="1"/>
  <c r="CW117" i="1"/>
  <c r="I117" i="1"/>
  <c r="EP117" i="1" s="1"/>
  <c r="H117" i="1"/>
  <c r="EQ116" i="1"/>
  <c r="EO116" i="1"/>
  <c r="EM116" i="1"/>
  <c r="EK116" i="1"/>
  <c r="EI116" i="1"/>
  <c r="EG116" i="1"/>
  <c r="EC116" i="1"/>
  <c r="EA116" i="1"/>
  <c r="DY116" i="1"/>
  <c r="DW116" i="1"/>
  <c r="DU116" i="1"/>
  <c r="DS116" i="1"/>
  <c r="DO116" i="1"/>
  <c r="DM116" i="1"/>
  <c r="DK116" i="1"/>
  <c r="DI116" i="1"/>
  <c r="DG116" i="1"/>
  <c r="DE116" i="1"/>
  <c r="DA116" i="1"/>
  <c r="CY116" i="1"/>
  <c r="CW116" i="1"/>
  <c r="I116" i="1"/>
  <c r="EP116" i="1" s="1"/>
  <c r="H116" i="1"/>
  <c r="EQ115" i="1"/>
  <c r="EO115" i="1"/>
  <c r="EM115" i="1"/>
  <c r="EK115" i="1"/>
  <c r="EI115" i="1"/>
  <c r="EG115" i="1"/>
  <c r="EC115" i="1"/>
  <c r="EA115" i="1"/>
  <c r="DY115" i="1"/>
  <c r="DW115" i="1"/>
  <c r="DU115" i="1"/>
  <c r="DS115" i="1"/>
  <c r="DO115" i="1"/>
  <c r="DM115" i="1"/>
  <c r="DK115" i="1"/>
  <c r="DI115" i="1"/>
  <c r="DG115" i="1"/>
  <c r="DE115" i="1"/>
  <c r="DA115" i="1"/>
  <c r="CY115" i="1"/>
  <c r="CW115" i="1"/>
  <c r="I115" i="1"/>
  <c r="EP115" i="1" s="1"/>
  <c r="H115" i="1"/>
  <c r="EQ114" i="1"/>
  <c r="EO114" i="1"/>
  <c r="EM114" i="1"/>
  <c r="EK114" i="1"/>
  <c r="EI114" i="1"/>
  <c r="EG114" i="1"/>
  <c r="EC114" i="1"/>
  <c r="EA114" i="1"/>
  <c r="DY114" i="1"/>
  <c r="DW114" i="1"/>
  <c r="DU114" i="1"/>
  <c r="DS114" i="1"/>
  <c r="DO114" i="1"/>
  <c r="DM114" i="1"/>
  <c r="DK114" i="1"/>
  <c r="DI114" i="1"/>
  <c r="DG114" i="1"/>
  <c r="DE114" i="1"/>
  <c r="DA114" i="1"/>
  <c r="CY114" i="1"/>
  <c r="CW114" i="1"/>
  <c r="I114" i="1"/>
  <c r="EP114" i="1" s="1"/>
  <c r="H114" i="1"/>
  <c r="EQ113" i="1"/>
  <c r="EO113" i="1"/>
  <c r="EM113" i="1"/>
  <c r="EK113" i="1"/>
  <c r="EI113" i="1"/>
  <c r="EG113" i="1"/>
  <c r="EC113" i="1"/>
  <c r="EA113" i="1"/>
  <c r="DY113" i="1"/>
  <c r="DW113" i="1"/>
  <c r="DU113" i="1"/>
  <c r="DS113" i="1"/>
  <c r="DO113" i="1"/>
  <c r="DM113" i="1"/>
  <c r="DK113" i="1"/>
  <c r="DI113" i="1"/>
  <c r="DG113" i="1"/>
  <c r="DE113" i="1"/>
  <c r="DA113" i="1"/>
  <c r="CY113" i="1"/>
  <c r="CW113" i="1"/>
  <c r="I113" i="1"/>
  <c r="EP113" i="1" s="1"/>
  <c r="H113" i="1"/>
  <c r="EQ112" i="1"/>
  <c r="EO112" i="1"/>
  <c r="EM112" i="1"/>
  <c r="EK112" i="1"/>
  <c r="EI112" i="1"/>
  <c r="EG112" i="1"/>
  <c r="EC112" i="1"/>
  <c r="EA112" i="1"/>
  <c r="DY112" i="1"/>
  <c r="DW112" i="1"/>
  <c r="DU112" i="1"/>
  <c r="DS112" i="1"/>
  <c r="DO112" i="1"/>
  <c r="DM112" i="1"/>
  <c r="DK112" i="1"/>
  <c r="DI112" i="1"/>
  <c r="DG112" i="1"/>
  <c r="DE112" i="1"/>
  <c r="DA112" i="1"/>
  <c r="CY112" i="1"/>
  <c r="CW112" i="1"/>
  <c r="I112" i="1"/>
  <c r="EP112" i="1" s="1"/>
  <c r="H112" i="1"/>
  <c r="EQ111" i="1"/>
  <c r="EO111" i="1"/>
  <c r="EM111" i="1"/>
  <c r="EK111" i="1"/>
  <c r="EI111" i="1"/>
  <c r="EG111" i="1"/>
  <c r="EC111" i="1"/>
  <c r="EA111" i="1"/>
  <c r="DY111" i="1"/>
  <c r="DW111" i="1"/>
  <c r="DU111" i="1"/>
  <c r="DS111" i="1"/>
  <c r="DO111" i="1"/>
  <c r="DM111" i="1"/>
  <c r="DK111" i="1"/>
  <c r="DI111" i="1"/>
  <c r="DG111" i="1"/>
  <c r="DE111" i="1"/>
  <c r="DA111" i="1"/>
  <c r="CY111" i="1"/>
  <c r="CW111" i="1"/>
  <c r="I111" i="1"/>
  <c r="EP111" i="1" s="1"/>
  <c r="H111" i="1"/>
  <c r="I110" i="1"/>
  <c r="H110" i="1"/>
  <c r="EP109" i="1"/>
  <c r="EN109" i="1"/>
  <c r="EL109" i="1"/>
  <c r="EJ109" i="1"/>
  <c r="EH109" i="1"/>
  <c r="EF109" i="1"/>
  <c r="EB109" i="1"/>
  <c r="DZ109" i="1"/>
  <c r="DX109" i="1"/>
  <c r="DV109" i="1"/>
  <c r="DT109" i="1"/>
  <c r="DR109" i="1"/>
  <c r="DN109" i="1"/>
  <c r="DL109" i="1"/>
  <c r="DJ109" i="1"/>
  <c r="DH109" i="1"/>
  <c r="DF109" i="1"/>
  <c r="DD109" i="1"/>
  <c r="CZ109" i="1"/>
  <c r="CX109" i="1"/>
  <c r="CV109" i="1"/>
  <c r="I109" i="1"/>
  <c r="EQ109" i="1" s="1"/>
  <c r="H109" i="1"/>
  <c r="EO108" i="1"/>
  <c r="EK108" i="1"/>
  <c r="EG108" i="1"/>
  <c r="EC108" i="1"/>
  <c r="DY108" i="1"/>
  <c r="DU108" i="1"/>
  <c r="DM108" i="1"/>
  <c r="DI108" i="1"/>
  <c r="DE108" i="1"/>
  <c r="DA108" i="1"/>
  <c r="CW108" i="1"/>
  <c r="I108" i="1"/>
  <c r="H108" i="1"/>
  <c r="EP107" i="1"/>
  <c r="EN107" i="1"/>
  <c r="EL107" i="1"/>
  <c r="EJ107" i="1"/>
  <c r="EH107" i="1"/>
  <c r="EF107" i="1"/>
  <c r="EB107" i="1"/>
  <c r="DZ107" i="1"/>
  <c r="DX107" i="1"/>
  <c r="DV107" i="1"/>
  <c r="DT107" i="1"/>
  <c r="DR107" i="1"/>
  <c r="DN107" i="1"/>
  <c r="DL107" i="1"/>
  <c r="DJ107" i="1"/>
  <c r="DH107" i="1"/>
  <c r="DF107" i="1"/>
  <c r="DD107" i="1"/>
  <c r="CZ107" i="1"/>
  <c r="CX107" i="1"/>
  <c r="CV107" i="1"/>
  <c r="I107" i="1"/>
  <c r="EQ107" i="1" s="1"/>
  <c r="H107" i="1"/>
  <c r="I106" i="1"/>
  <c r="H106" i="1"/>
  <c r="EP105" i="1"/>
  <c r="EN105" i="1"/>
  <c r="EL105" i="1"/>
  <c r="EJ105" i="1"/>
  <c r="EH105" i="1"/>
  <c r="EF105" i="1"/>
  <c r="EB105" i="1"/>
  <c r="DZ105" i="1"/>
  <c r="DX105" i="1"/>
  <c r="DV105" i="1"/>
  <c r="DT105" i="1"/>
  <c r="DR105" i="1"/>
  <c r="DN105" i="1"/>
  <c r="DL105" i="1"/>
  <c r="DJ105" i="1"/>
  <c r="DH105" i="1"/>
  <c r="DF105" i="1"/>
  <c r="DD105" i="1"/>
  <c r="CZ105" i="1"/>
  <c r="CX105" i="1"/>
  <c r="CV105" i="1"/>
  <c r="I105" i="1"/>
  <c r="EQ105" i="1" s="1"/>
  <c r="H105" i="1"/>
  <c r="EO104" i="1"/>
  <c r="EK104" i="1"/>
  <c r="EG104" i="1"/>
  <c r="EC104" i="1"/>
  <c r="DY104" i="1"/>
  <c r="DU104" i="1"/>
  <c r="DM104" i="1"/>
  <c r="DI104" i="1"/>
  <c r="DE104" i="1"/>
  <c r="DA104" i="1"/>
  <c r="CW104" i="1"/>
  <c r="I104" i="1"/>
  <c r="H104" i="1"/>
  <c r="EN103" i="1"/>
  <c r="EF103" i="1"/>
  <c r="DX103" i="1"/>
  <c r="DM103" i="1"/>
  <c r="DI103" i="1"/>
  <c r="DE103" i="1"/>
  <c r="DA103" i="1"/>
  <c r="CW103" i="1"/>
  <c r="I103" i="1"/>
  <c r="H103" i="1"/>
  <c r="EP102" i="1"/>
  <c r="EN102" i="1"/>
  <c r="EL102" i="1"/>
  <c r="EJ102" i="1"/>
  <c r="EH102" i="1"/>
  <c r="EF102" i="1"/>
  <c r="EB102" i="1"/>
  <c r="DZ102" i="1"/>
  <c r="DX102" i="1"/>
  <c r="DV102" i="1"/>
  <c r="DT102" i="1"/>
  <c r="DR102" i="1"/>
  <c r="DN102" i="1"/>
  <c r="DL102" i="1"/>
  <c r="DJ102" i="1"/>
  <c r="DH102" i="1"/>
  <c r="DF102" i="1"/>
  <c r="DD102" i="1"/>
  <c r="CZ102" i="1"/>
  <c r="CX102" i="1"/>
  <c r="CV102" i="1"/>
  <c r="I102" i="1"/>
  <c r="EQ102" i="1" s="1"/>
  <c r="H102" i="1"/>
  <c r="I101" i="1"/>
  <c r="H101" i="1"/>
  <c r="EP100" i="1"/>
  <c r="EN100" i="1"/>
  <c r="EL100" i="1"/>
  <c r="EJ100" i="1"/>
  <c r="EH100" i="1"/>
  <c r="EF100" i="1"/>
  <c r="EB100" i="1"/>
  <c r="DZ100" i="1"/>
  <c r="DX100" i="1"/>
  <c r="DV100" i="1"/>
  <c r="DT100" i="1"/>
  <c r="DR100" i="1"/>
  <c r="DN100" i="1"/>
  <c r="DL100" i="1"/>
  <c r="DJ100" i="1"/>
  <c r="DH100" i="1"/>
  <c r="DF100" i="1"/>
  <c r="DD100" i="1"/>
  <c r="CZ100" i="1"/>
  <c r="CX100" i="1"/>
  <c r="CV100" i="1"/>
  <c r="I100" i="1"/>
  <c r="EQ100" i="1" s="1"/>
  <c r="H100" i="1"/>
  <c r="EO99" i="1"/>
  <c r="EK99" i="1"/>
  <c r="EG99" i="1"/>
  <c r="EC99" i="1"/>
  <c r="DY99" i="1"/>
  <c r="DU99" i="1"/>
  <c r="DM99" i="1"/>
  <c r="DI99" i="1"/>
  <c r="DE99" i="1"/>
  <c r="DA99" i="1"/>
  <c r="CW99" i="1"/>
  <c r="I99" i="1"/>
  <c r="H99" i="1"/>
  <c r="EP98" i="1"/>
  <c r="EN98" i="1"/>
  <c r="EL98" i="1"/>
  <c r="EJ98" i="1"/>
  <c r="EH98" i="1"/>
  <c r="EF98" i="1"/>
  <c r="EB98" i="1"/>
  <c r="DZ98" i="1"/>
  <c r="DX98" i="1"/>
  <c r="DV98" i="1"/>
  <c r="DT98" i="1"/>
  <c r="DR98" i="1"/>
  <c r="DN98" i="1"/>
  <c r="DL98" i="1"/>
  <c r="DJ98" i="1"/>
  <c r="DH98" i="1"/>
  <c r="DF98" i="1"/>
  <c r="DD98" i="1"/>
  <c r="CZ98" i="1"/>
  <c r="CX98" i="1"/>
  <c r="CV98" i="1"/>
  <c r="I98" i="1"/>
  <c r="EQ98" i="1" s="1"/>
  <c r="H98" i="1"/>
  <c r="I97" i="1"/>
  <c r="H97" i="1"/>
  <c r="EP96" i="1"/>
  <c r="EN96" i="1"/>
  <c r="EL96" i="1"/>
  <c r="EJ96" i="1"/>
  <c r="EH96" i="1"/>
  <c r="EF96" i="1"/>
  <c r="EB96" i="1"/>
  <c r="DZ96" i="1"/>
  <c r="DX96" i="1"/>
  <c r="DV96" i="1"/>
  <c r="DT96" i="1"/>
  <c r="DR96" i="1"/>
  <c r="DN96" i="1"/>
  <c r="DL96" i="1"/>
  <c r="DJ96" i="1"/>
  <c r="DH96" i="1"/>
  <c r="DF96" i="1"/>
  <c r="DD96" i="1"/>
  <c r="CZ96" i="1"/>
  <c r="CX96" i="1"/>
  <c r="CV96" i="1"/>
  <c r="I96" i="1"/>
  <c r="EQ96" i="1" s="1"/>
  <c r="H96" i="1"/>
  <c r="EO95" i="1"/>
  <c r="EK95" i="1"/>
  <c r="EG95" i="1"/>
  <c r="EC95" i="1"/>
  <c r="DY95" i="1"/>
  <c r="DU95" i="1"/>
  <c r="DM95" i="1"/>
  <c r="DI95" i="1"/>
  <c r="DE95" i="1"/>
  <c r="DA95" i="1"/>
  <c r="CW95" i="1"/>
  <c r="I95" i="1"/>
  <c r="H95" i="1"/>
  <c r="EP94" i="1"/>
  <c r="EN94" i="1"/>
  <c r="EL94" i="1"/>
  <c r="EJ94" i="1"/>
  <c r="EH94" i="1"/>
  <c r="EF94" i="1"/>
  <c r="EB94" i="1"/>
  <c r="DZ94" i="1"/>
  <c r="DX94" i="1"/>
  <c r="DV94" i="1"/>
  <c r="DT94" i="1"/>
  <c r="DR94" i="1"/>
  <c r="DN94" i="1"/>
  <c r="DL94" i="1"/>
  <c r="DJ94" i="1"/>
  <c r="DH94" i="1"/>
  <c r="DF94" i="1"/>
  <c r="DD94" i="1"/>
  <c r="CZ94" i="1"/>
  <c r="CX94" i="1"/>
  <c r="CV94" i="1"/>
  <c r="I94" i="1"/>
  <c r="EQ94" i="1" s="1"/>
  <c r="H94" i="1"/>
  <c r="I93" i="1"/>
  <c r="H93" i="1"/>
  <c r="EP92" i="1"/>
  <c r="EN92" i="1"/>
  <c r="EL92" i="1"/>
  <c r="EJ92" i="1"/>
  <c r="EH92" i="1"/>
  <c r="EF92" i="1"/>
  <c r="EB92" i="1"/>
  <c r="DZ92" i="1"/>
  <c r="DX92" i="1"/>
  <c r="DV92" i="1"/>
  <c r="DT92" i="1"/>
  <c r="DR92" i="1"/>
  <c r="DN92" i="1"/>
  <c r="DL92" i="1"/>
  <c r="DJ92" i="1"/>
  <c r="DH92" i="1"/>
  <c r="DF92" i="1"/>
  <c r="DD92" i="1"/>
  <c r="CZ92" i="1"/>
  <c r="CX92" i="1"/>
  <c r="CV92" i="1"/>
  <c r="I92" i="1"/>
  <c r="EQ92" i="1" s="1"/>
  <c r="H92" i="1"/>
  <c r="EQ91" i="1"/>
  <c r="EO91" i="1"/>
  <c r="EM91" i="1"/>
  <c r="EK91" i="1"/>
  <c r="EI91" i="1"/>
  <c r="EG91" i="1"/>
  <c r="EC91" i="1"/>
  <c r="EA91" i="1"/>
  <c r="DY91" i="1"/>
  <c r="DW91" i="1"/>
  <c r="DU91" i="1"/>
  <c r="DS91" i="1"/>
  <c r="DO91" i="1"/>
  <c r="DM91" i="1"/>
  <c r="DK91" i="1"/>
  <c r="DI91" i="1"/>
  <c r="DG91" i="1"/>
  <c r="DE91" i="1"/>
  <c r="DA91" i="1"/>
  <c r="CY91" i="1"/>
  <c r="CW91" i="1"/>
  <c r="CU91" i="1"/>
  <c r="I91" i="1"/>
  <c r="EP91" i="1" s="1"/>
  <c r="H91" i="1"/>
  <c r="EQ90" i="1"/>
  <c r="EO90" i="1"/>
  <c r="EM90" i="1"/>
  <c r="EK90" i="1"/>
  <c r="EI90" i="1"/>
  <c r="EG90" i="1"/>
  <c r="EC90" i="1"/>
  <c r="EA90" i="1"/>
  <c r="DY90" i="1"/>
  <c r="DW90" i="1"/>
  <c r="DU90" i="1"/>
  <c r="DS90" i="1"/>
  <c r="DO90" i="1"/>
  <c r="DM90" i="1"/>
  <c r="DK90" i="1"/>
  <c r="DI90" i="1"/>
  <c r="DG90" i="1"/>
  <c r="DE90" i="1"/>
  <c r="DA90" i="1"/>
  <c r="CY90" i="1"/>
  <c r="CW90" i="1"/>
  <c r="CU90" i="1"/>
  <c r="I90" i="1"/>
  <c r="EP90" i="1" s="1"/>
  <c r="H90" i="1"/>
  <c r="EQ89" i="1"/>
  <c r="EO89" i="1"/>
  <c r="EM89" i="1"/>
  <c r="EK89" i="1"/>
  <c r="EI89" i="1"/>
  <c r="EG89" i="1"/>
  <c r="EC89" i="1"/>
  <c r="EA89" i="1"/>
  <c r="DY89" i="1"/>
  <c r="DW89" i="1"/>
  <c r="DU89" i="1"/>
  <c r="DS89" i="1"/>
  <c r="DO89" i="1"/>
  <c r="DM89" i="1"/>
  <c r="DK89" i="1"/>
  <c r="DI89" i="1"/>
  <c r="DG89" i="1"/>
  <c r="DE89" i="1"/>
  <c r="DA89" i="1"/>
  <c r="CY89" i="1"/>
  <c r="CW89" i="1"/>
  <c r="CU89" i="1"/>
  <c r="I89" i="1"/>
  <c r="EP89" i="1" s="1"/>
  <c r="H89" i="1"/>
  <c r="EQ88" i="1"/>
  <c r="EO88" i="1"/>
  <c r="EM88" i="1"/>
  <c r="EK88" i="1"/>
  <c r="EI88" i="1"/>
  <c r="EG88" i="1"/>
  <c r="EC88" i="1"/>
  <c r="EA88" i="1"/>
  <c r="DY88" i="1"/>
  <c r="DW88" i="1"/>
  <c r="DU88" i="1"/>
  <c r="DS88" i="1"/>
  <c r="DO88" i="1"/>
  <c r="DM88" i="1"/>
  <c r="DK88" i="1"/>
  <c r="DI88" i="1"/>
  <c r="DG88" i="1"/>
  <c r="DE88" i="1"/>
  <c r="DA88" i="1"/>
  <c r="CY88" i="1"/>
  <c r="CW88" i="1"/>
  <c r="CU88" i="1"/>
  <c r="I88" i="1"/>
  <c r="EP88" i="1" s="1"/>
  <c r="H88" i="1"/>
  <c r="EQ87" i="1"/>
  <c r="EO87" i="1"/>
  <c r="EM87" i="1"/>
  <c r="EK87" i="1"/>
  <c r="EI87" i="1"/>
  <c r="EG87" i="1"/>
  <c r="EC87" i="1"/>
  <c r="EA87" i="1"/>
  <c r="DY87" i="1"/>
  <c r="DW87" i="1"/>
  <c r="DU87" i="1"/>
  <c r="DS87" i="1"/>
  <c r="DO87" i="1"/>
  <c r="DM87" i="1"/>
  <c r="DK87" i="1"/>
  <c r="DI87" i="1"/>
  <c r="DG87" i="1"/>
  <c r="DE87" i="1"/>
  <c r="DA87" i="1"/>
  <c r="CY87" i="1"/>
  <c r="CW87" i="1"/>
  <c r="CU87" i="1"/>
  <c r="I87" i="1"/>
  <c r="EP87" i="1" s="1"/>
  <c r="H87" i="1"/>
  <c r="EQ86" i="1"/>
  <c r="EO86" i="1"/>
  <c r="EM86" i="1"/>
  <c r="EK86" i="1"/>
  <c r="EI86" i="1"/>
  <c r="EG86" i="1"/>
  <c r="EC86" i="1"/>
  <c r="EA86" i="1"/>
  <c r="DY86" i="1"/>
  <c r="DW86" i="1"/>
  <c r="DU86" i="1"/>
  <c r="DS86" i="1"/>
  <c r="DO86" i="1"/>
  <c r="DM86" i="1"/>
  <c r="DK86" i="1"/>
  <c r="DI86" i="1"/>
  <c r="DG86" i="1"/>
  <c r="DE86" i="1"/>
  <c r="DA86" i="1"/>
  <c r="CY86" i="1"/>
  <c r="CW86" i="1"/>
  <c r="CU86" i="1"/>
  <c r="I86" i="1"/>
  <c r="EP86" i="1" s="1"/>
  <c r="H86" i="1"/>
  <c r="EQ85" i="1"/>
  <c r="EO85" i="1"/>
  <c r="EM85" i="1"/>
  <c r="EK85" i="1"/>
  <c r="EI85" i="1"/>
  <c r="EG85" i="1"/>
  <c r="EC85" i="1"/>
  <c r="EA85" i="1"/>
  <c r="DY85" i="1"/>
  <c r="DW85" i="1"/>
  <c r="DU85" i="1"/>
  <c r="DS85" i="1"/>
  <c r="DO85" i="1"/>
  <c r="DM85" i="1"/>
  <c r="DK85" i="1"/>
  <c r="DI85" i="1"/>
  <c r="DG85" i="1"/>
  <c r="DE85" i="1"/>
  <c r="DA85" i="1"/>
  <c r="CY85" i="1"/>
  <c r="CW85" i="1"/>
  <c r="CU85" i="1"/>
  <c r="I85" i="1"/>
  <c r="EP85" i="1" s="1"/>
  <c r="H85" i="1"/>
  <c r="EQ84" i="1"/>
  <c r="EO84" i="1"/>
  <c r="EM84" i="1"/>
  <c r="EK84" i="1"/>
  <c r="EI84" i="1"/>
  <c r="EG84" i="1"/>
  <c r="EC84" i="1"/>
  <c r="EA84" i="1"/>
  <c r="DY84" i="1"/>
  <c r="DW84" i="1"/>
  <c r="DU84" i="1"/>
  <c r="DS84" i="1"/>
  <c r="DO84" i="1"/>
  <c r="DM84" i="1"/>
  <c r="DK84" i="1"/>
  <c r="DI84" i="1"/>
  <c r="DG84" i="1"/>
  <c r="DE84" i="1"/>
  <c r="DA84" i="1"/>
  <c r="CY84" i="1"/>
  <c r="CW84" i="1"/>
  <c r="CU84" i="1"/>
  <c r="CS84" i="1"/>
  <c r="CQ84" i="1"/>
  <c r="CO84" i="1"/>
  <c r="CM84" i="1"/>
  <c r="CN84" i="1" s="1"/>
  <c r="I84" i="1"/>
  <c r="EP84" i="1" s="1"/>
  <c r="H84" i="1"/>
  <c r="EQ83" i="1"/>
  <c r="EO83" i="1"/>
  <c r="EM83" i="1"/>
  <c r="EK83" i="1"/>
  <c r="EI83" i="1"/>
  <c r="EG83" i="1"/>
  <c r="EC83" i="1"/>
  <c r="EA83" i="1"/>
  <c r="DY83" i="1"/>
  <c r="DW83" i="1"/>
  <c r="DU83" i="1"/>
  <c r="DS83" i="1"/>
  <c r="DO83" i="1"/>
  <c r="DM83" i="1"/>
  <c r="DK83" i="1"/>
  <c r="DI83" i="1"/>
  <c r="DG83" i="1"/>
  <c r="DE83" i="1"/>
  <c r="DA83" i="1"/>
  <c r="CY83" i="1"/>
  <c r="CW83" i="1"/>
  <c r="CU83" i="1"/>
  <c r="CS83" i="1"/>
  <c r="CQ83" i="1"/>
  <c r="CO83" i="1"/>
  <c r="CM83" i="1"/>
  <c r="CN83" i="1" s="1"/>
  <c r="I83" i="1"/>
  <c r="EP83" i="1" s="1"/>
  <c r="H83" i="1"/>
  <c r="EQ82" i="1"/>
  <c r="EO82" i="1"/>
  <c r="EM82" i="1"/>
  <c r="EK82" i="1"/>
  <c r="EI82" i="1"/>
  <c r="EG82" i="1"/>
  <c r="EC82" i="1"/>
  <c r="EA82" i="1"/>
  <c r="DY82" i="1"/>
  <c r="DW82" i="1"/>
  <c r="DU82" i="1"/>
  <c r="DS82" i="1"/>
  <c r="DO82" i="1"/>
  <c r="DM82" i="1"/>
  <c r="DK82" i="1"/>
  <c r="DI82" i="1"/>
  <c r="DG82" i="1"/>
  <c r="DE82" i="1"/>
  <c r="DA82" i="1"/>
  <c r="CY82" i="1"/>
  <c r="CW82" i="1"/>
  <c r="CU82" i="1"/>
  <c r="CS82" i="1"/>
  <c r="CQ82" i="1"/>
  <c r="CO82" i="1"/>
  <c r="CM82" i="1"/>
  <c r="CN82" i="1" s="1"/>
  <c r="I82" i="1"/>
  <c r="EP82" i="1" s="1"/>
  <c r="H82" i="1"/>
  <c r="I81" i="1"/>
  <c r="H81" i="1"/>
  <c r="EP80" i="1"/>
  <c r="EN80" i="1"/>
  <c r="EL80" i="1"/>
  <c r="EJ80" i="1"/>
  <c r="EH80" i="1"/>
  <c r="EF80" i="1"/>
  <c r="EB80" i="1"/>
  <c r="DZ80" i="1"/>
  <c r="DX80" i="1"/>
  <c r="DV80" i="1"/>
  <c r="DT80" i="1"/>
  <c r="DR80" i="1"/>
  <c r="DN80" i="1"/>
  <c r="DL80" i="1"/>
  <c r="DJ80" i="1"/>
  <c r="DH80" i="1"/>
  <c r="DF80" i="1"/>
  <c r="DD80" i="1"/>
  <c r="CZ80" i="1"/>
  <c r="CX80" i="1"/>
  <c r="CV80" i="1"/>
  <c r="CT80" i="1"/>
  <c r="CR80" i="1"/>
  <c r="CP80" i="1"/>
  <c r="CL80" i="1"/>
  <c r="I80" i="1"/>
  <c r="EQ80" i="1" s="1"/>
  <c r="H80" i="1"/>
  <c r="EQ79" i="1"/>
  <c r="EM79" i="1"/>
  <c r="EI79" i="1"/>
  <c r="EA79" i="1"/>
  <c r="DW79" i="1"/>
  <c r="DS79" i="1"/>
  <c r="DO79" i="1"/>
  <c r="DK79" i="1"/>
  <c r="DG79" i="1"/>
  <c r="CY79" i="1"/>
  <c r="CU79" i="1"/>
  <c r="CQ79" i="1"/>
  <c r="CM79" i="1"/>
  <c r="I79" i="1"/>
  <c r="H79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G77" i="1"/>
  <c r="I76" i="1"/>
  <c r="H76" i="1"/>
  <c r="EP75" i="1"/>
  <c r="EL75" i="1"/>
  <c r="EH75" i="1"/>
  <c r="I75" i="1"/>
  <c r="H75" i="1"/>
  <c r="I74" i="1"/>
  <c r="H74" i="1"/>
  <c r="EP73" i="1"/>
  <c r="EL73" i="1"/>
  <c r="EH73" i="1"/>
  <c r="I73" i="1"/>
  <c r="H73" i="1"/>
  <c r="EP72" i="1"/>
  <c r="EN72" i="1"/>
  <c r="EL72" i="1"/>
  <c r="EJ72" i="1"/>
  <c r="EH72" i="1"/>
  <c r="EF72" i="1"/>
  <c r="EB72" i="1"/>
  <c r="DZ72" i="1"/>
  <c r="I72" i="1"/>
  <c r="EQ72" i="1" s="1"/>
  <c r="H72" i="1"/>
  <c r="I71" i="1"/>
  <c r="H71" i="1"/>
  <c r="EP70" i="1"/>
  <c r="EN70" i="1"/>
  <c r="EL70" i="1"/>
  <c r="EJ70" i="1"/>
  <c r="EH70" i="1"/>
  <c r="EF70" i="1"/>
  <c r="EB70" i="1"/>
  <c r="DZ70" i="1"/>
  <c r="DX70" i="1"/>
  <c r="DV70" i="1"/>
  <c r="DT70" i="1"/>
  <c r="I70" i="1"/>
  <c r="EQ70" i="1" s="1"/>
  <c r="H70" i="1"/>
  <c r="EQ69" i="1"/>
  <c r="EO69" i="1"/>
  <c r="EM69" i="1"/>
  <c r="EK69" i="1"/>
  <c r="EI69" i="1"/>
  <c r="EG69" i="1"/>
  <c r="EC69" i="1"/>
  <c r="EA69" i="1"/>
  <c r="DY69" i="1"/>
  <c r="DW69" i="1"/>
  <c r="DU69" i="1"/>
  <c r="DS69" i="1"/>
  <c r="I69" i="1"/>
  <c r="EP69" i="1" s="1"/>
  <c r="H69" i="1"/>
  <c r="EQ68" i="1"/>
  <c r="EO68" i="1"/>
  <c r="EM68" i="1"/>
  <c r="EK68" i="1"/>
  <c r="EI68" i="1"/>
  <c r="EG68" i="1"/>
  <c r="EC68" i="1"/>
  <c r="EA68" i="1"/>
  <c r="DY68" i="1"/>
  <c r="DW68" i="1"/>
  <c r="DU68" i="1"/>
  <c r="DS68" i="1"/>
  <c r="I68" i="1"/>
  <c r="EP68" i="1" s="1"/>
  <c r="H68" i="1"/>
  <c r="EQ67" i="1"/>
  <c r="EO67" i="1"/>
  <c r="EM67" i="1"/>
  <c r="EK67" i="1"/>
  <c r="EI67" i="1"/>
  <c r="EG67" i="1"/>
  <c r="EC67" i="1"/>
  <c r="EA67" i="1"/>
  <c r="DY67" i="1"/>
  <c r="DW67" i="1"/>
  <c r="DU67" i="1"/>
  <c r="DS67" i="1"/>
  <c r="I67" i="1"/>
  <c r="EP67" i="1" s="1"/>
  <c r="H67" i="1"/>
  <c r="EK66" i="1"/>
  <c r="EC66" i="1"/>
  <c r="DU66" i="1"/>
  <c r="DL66" i="1"/>
  <c r="I66" i="1"/>
  <c r="H66" i="1"/>
  <c r="EP65" i="1"/>
  <c r="EL65" i="1"/>
  <c r="EH65" i="1"/>
  <c r="DZ65" i="1"/>
  <c r="DV65" i="1"/>
  <c r="DR65" i="1"/>
  <c r="DN65" i="1"/>
  <c r="DJ65" i="1"/>
  <c r="I65" i="1"/>
  <c r="H65" i="1"/>
  <c r="I64" i="1"/>
  <c r="H64" i="1"/>
  <c r="EP63" i="1"/>
  <c r="EN63" i="1"/>
  <c r="EL63" i="1"/>
  <c r="EJ63" i="1"/>
  <c r="EH63" i="1"/>
  <c r="EF63" i="1"/>
  <c r="EB63" i="1"/>
  <c r="DZ63" i="1"/>
  <c r="DX63" i="1"/>
  <c r="DV63" i="1"/>
  <c r="DT63" i="1"/>
  <c r="DR63" i="1"/>
  <c r="DN63" i="1"/>
  <c r="DL63" i="1"/>
  <c r="DJ63" i="1"/>
  <c r="DH63" i="1"/>
  <c r="DF63" i="1"/>
  <c r="I63" i="1"/>
  <c r="EQ63" i="1" s="1"/>
  <c r="H63" i="1"/>
  <c r="EQ62" i="1"/>
  <c r="EM62" i="1"/>
  <c r="EI62" i="1"/>
  <c r="EA62" i="1"/>
  <c r="DW62" i="1"/>
  <c r="DS62" i="1"/>
  <c r="DO62" i="1"/>
  <c r="DK62" i="1"/>
  <c r="DG62" i="1"/>
  <c r="I62" i="1"/>
  <c r="H62" i="1"/>
  <c r="EP61" i="1"/>
  <c r="EN61" i="1"/>
  <c r="EL61" i="1"/>
  <c r="EJ61" i="1"/>
  <c r="EH61" i="1"/>
  <c r="EF61" i="1"/>
  <c r="EB61" i="1"/>
  <c r="DZ61" i="1"/>
  <c r="DX61" i="1"/>
  <c r="DV61" i="1"/>
  <c r="DT61" i="1"/>
  <c r="DR61" i="1"/>
  <c r="DN61" i="1"/>
  <c r="DL61" i="1"/>
  <c r="DJ61" i="1"/>
  <c r="DH61" i="1"/>
  <c r="DF61" i="1"/>
  <c r="DD61" i="1"/>
  <c r="CZ61" i="1"/>
  <c r="I61" i="1"/>
  <c r="EQ61" i="1" s="1"/>
  <c r="H61" i="1"/>
  <c r="EQ60" i="1"/>
  <c r="EO60" i="1"/>
  <c r="EM60" i="1"/>
  <c r="EK60" i="1"/>
  <c r="EI60" i="1"/>
  <c r="EG60" i="1"/>
  <c r="EC60" i="1"/>
  <c r="EA60" i="1"/>
  <c r="DY60" i="1"/>
  <c r="DW60" i="1"/>
  <c r="DU60" i="1"/>
  <c r="DS60" i="1"/>
  <c r="DO60" i="1"/>
  <c r="DM60" i="1"/>
  <c r="DK60" i="1"/>
  <c r="DI60" i="1"/>
  <c r="DG60" i="1"/>
  <c r="DE60" i="1"/>
  <c r="DA60" i="1"/>
  <c r="CY60" i="1"/>
  <c r="I60" i="1"/>
  <c r="EP60" i="1" s="1"/>
  <c r="H60" i="1"/>
  <c r="EQ59" i="1"/>
  <c r="EO59" i="1"/>
  <c r="EM59" i="1"/>
  <c r="EK59" i="1"/>
  <c r="EI59" i="1"/>
  <c r="EG59" i="1"/>
  <c r="EC59" i="1"/>
  <c r="EA59" i="1"/>
  <c r="DY59" i="1"/>
  <c r="DW59" i="1"/>
  <c r="DU59" i="1"/>
  <c r="DS59" i="1"/>
  <c r="DO59" i="1"/>
  <c r="DM59" i="1"/>
  <c r="DK59" i="1"/>
  <c r="DI59" i="1"/>
  <c r="DG59" i="1"/>
  <c r="DE59" i="1"/>
  <c r="DA59" i="1"/>
  <c r="CY59" i="1"/>
  <c r="I59" i="1"/>
  <c r="EP59" i="1" s="1"/>
  <c r="H59" i="1"/>
  <c r="EQ58" i="1"/>
  <c r="EO58" i="1"/>
  <c r="EM58" i="1"/>
  <c r="EK58" i="1"/>
  <c r="EI58" i="1"/>
  <c r="EG58" i="1"/>
  <c r="EC58" i="1"/>
  <c r="EA58" i="1"/>
  <c r="DY58" i="1"/>
  <c r="DW58" i="1"/>
  <c r="DU58" i="1"/>
  <c r="DS58" i="1"/>
  <c r="DO58" i="1"/>
  <c r="DM58" i="1"/>
  <c r="DK58" i="1"/>
  <c r="DI58" i="1"/>
  <c r="DG58" i="1"/>
  <c r="DE58" i="1"/>
  <c r="DA58" i="1"/>
  <c r="CY58" i="1"/>
  <c r="CW58" i="1"/>
  <c r="I58" i="1"/>
  <c r="EP58" i="1" s="1"/>
  <c r="H58" i="1"/>
  <c r="EQ57" i="1"/>
  <c r="EO57" i="1"/>
  <c r="EM57" i="1"/>
  <c r="EK57" i="1"/>
  <c r="EI57" i="1"/>
  <c r="EG57" i="1"/>
  <c r="EC57" i="1"/>
  <c r="EA57" i="1"/>
  <c r="DY57" i="1"/>
  <c r="DW57" i="1"/>
  <c r="DU57" i="1"/>
  <c r="DS57" i="1"/>
  <c r="DO57" i="1"/>
  <c r="DM57" i="1"/>
  <c r="DK57" i="1"/>
  <c r="DI57" i="1"/>
  <c r="DG57" i="1"/>
  <c r="DE57" i="1"/>
  <c r="DA57" i="1"/>
  <c r="CY57" i="1"/>
  <c r="CW57" i="1"/>
  <c r="I57" i="1"/>
  <c r="EP57" i="1" s="1"/>
  <c r="H57" i="1"/>
  <c r="EQ56" i="1"/>
  <c r="EM56" i="1"/>
  <c r="EI56" i="1"/>
  <c r="EA56" i="1"/>
  <c r="DW56" i="1"/>
  <c r="DS56" i="1"/>
  <c r="DO56" i="1"/>
  <c r="DK56" i="1"/>
  <c r="DG56" i="1"/>
  <c r="CY56" i="1"/>
  <c r="CU56" i="1"/>
  <c r="I56" i="1"/>
  <c r="H56" i="1"/>
  <c r="I55" i="1"/>
  <c r="H55" i="1"/>
  <c r="I54" i="1"/>
  <c r="H54" i="1"/>
  <c r="I53" i="1"/>
  <c r="H53" i="1"/>
  <c r="DV52" i="1"/>
  <c r="DN52" i="1"/>
  <c r="DF52" i="1"/>
  <c r="CX52" i="1"/>
  <c r="CP52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EP43" i="1"/>
  <c r="EN43" i="1"/>
  <c r="EL43" i="1"/>
  <c r="EJ43" i="1"/>
  <c r="EH43" i="1"/>
  <c r="EF43" i="1"/>
  <c r="EB43" i="1"/>
  <c r="DZ43" i="1"/>
  <c r="DX43" i="1"/>
  <c r="DV43" i="1"/>
  <c r="DT43" i="1"/>
  <c r="DR43" i="1"/>
  <c r="DN43" i="1"/>
  <c r="DL43" i="1"/>
  <c r="DJ43" i="1"/>
  <c r="DH43" i="1"/>
  <c r="DF43" i="1"/>
  <c r="DD43" i="1"/>
  <c r="CZ43" i="1"/>
  <c r="CX43" i="1"/>
  <c r="CV43" i="1"/>
  <c r="CT43" i="1"/>
  <c r="CR43" i="1"/>
  <c r="CP43" i="1"/>
  <c r="CL43" i="1"/>
  <c r="CJ43" i="1"/>
  <c r="CH43" i="1"/>
  <c r="CF43" i="1"/>
  <c r="I43" i="1"/>
  <c r="EQ43" i="1" s="1"/>
  <c r="H43" i="1"/>
  <c r="EO42" i="1"/>
  <c r="EK42" i="1"/>
  <c r="EG42" i="1"/>
  <c r="EC42" i="1"/>
  <c r="DY42" i="1"/>
  <c r="DU42" i="1"/>
  <c r="DM42" i="1"/>
  <c r="DI42" i="1"/>
  <c r="DE42" i="1"/>
  <c r="DA42" i="1"/>
  <c r="CW42" i="1"/>
  <c r="CS42" i="1"/>
  <c r="CK42" i="1"/>
  <c r="CG42" i="1"/>
  <c r="I42" i="1"/>
  <c r="H42" i="1"/>
  <c r="EP41" i="1"/>
  <c r="EN41" i="1"/>
  <c r="EL41" i="1"/>
  <c r="EJ41" i="1"/>
  <c r="EH41" i="1"/>
  <c r="EF41" i="1"/>
  <c r="EB41" i="1"/>
  <c r="DZ41" i="1"/>
  <c r="DX41" i="1"/>
  <c r="DV41" i="1"/>
  <c r="DT41" i="1"/>
  <c r="DR41" i="1"/>
  <c r="DN41" i="1"/>
  <c r="DL41" i="1"/>
  <c r="DJ41" i="1"/>
  <c r="DH41" i="1"/>
  <c r="DF41" i="1"/>
  <c r="DD41" i="1"/>
  <c r="CZ41" i="1"/>
  <c r="CX41" i="1"/>
  <c r="CV41" i="1"/>
  <c r="CT41" i="1"/>
  <c r="CR41" i="1"/>
  <c r="CP41" i="1"/>
  <c r="CL41" i="1"/>
  <c r="CJ41" i="1"/>
  <c r="CH41" i="1"/>
  <c r="CF41" i="1"/>
  <c r="I41" i="1"/>
  <c r="EQ41" i="1" s="1"/>
  <c r="H41" i="1"/>
  <c r="I40" i="1"/>
  <c r="H40" i="1"/>
  <c r="EP39" i="1"/>
  <c r="EN39" i="1"/>
  <c r="EL39" i="1"/>
  <c r="EJ39" i="1"/>
  <c r="EH39" i="1"/>
  <c r="EF39" i="1"/>
  <c r="EB39" i="1"/>
  <c r="DZ39" i="1"/>
  <c r="DX39" i="1"/>
  <c r="DV39" i="1"/>
  <c r="DT39" i="1"/>
  <c r="DR39" i="1"/>
  <c r="DN39" i="1"/>
  <c r="DL39" i="1"/>
  <c r="DJ39" i="1"/>
  <c r="DH39" i="1"/>
  <c r="DF39" i="1"/>
  <c r="DD39" i="1"/>
  <c r="CZ39" i="1"/>
  <c r="CX39" i="1"/>
  <c r="CV39" i="1"/>
  <c r="CT39" i="1"/>
  <c r="CR39" i="1"/>
  <c r="CP39" i="1"/>
  <c r="CL39" i="1"/>
  <c r="CJ39" i="1"/>
  <c r="CH39" i="1"/>
  <c r="CF39" i="1"/>
  <c r="I39" i="1"/>
  <c r="EQ39" i="1" s="1"/>
  <c r="H39" i="1"/>
  <c r="EO38" i="1"/>
  <c r="EK38" i="1"/>
  <c r="EG38" i="1"/>
  <c r="EC38" i="1"/>
  <c r="DY38" i="1"/>
  <c r="DU38" i="1"/>
  <c r="DM38" i="1"/>
  <c r="DI38" i="1"/>
  <c r="DE38" i="1"/>
  <c r="DA38" i="1"/>
  <c r="CW38" i="1"/>
  <c r="CS38" i="1"/>
  <c r="CK38" i="1"/>
  <c r="CG38" i="1"/>
  <c r="I38" i="1"/>
  <c r="H38" i="1"/>
  <c r="EP37" i="1"/>
  <c r="EN37" i="1"/>
  <c r="EL37" i="1"/>
  <c r="EJ37" i="1"/>
  <c r="EH37" i="1"/>
  <c r="EF37" i="1"/>
  <c r="EB37" i="1"/>
  <c r="DZ37" i="1"/>
  <c r="DX37" i="1"/>
  <c r="DV37" i="1"/>
  <c r="DT37" i="1"/>
  <c r="DR37" i="1"/>
  <c r="DN37" i="1"/>
  <c r="DL37" i="1"/>
  <c r="DJ37" i="1"/>
  <c r="DH37" i="1"/>
  <c r="DF37" i="1"/>
  <c r="DD37" i="1"/>
  <c r="CZ37" i="1"/>
  <c r="CX37" i="1"/>
  <c r="CV37" i="1"/>
  <c r="CT37" i="1"/>
  <c r="CR37" i="1"/>
  <c r="CP37" i="1"/>
  <c r="CL37" i="1"/>
  <c r="CJ37" i="1"/>
  <c r="CH37" i="1"/>
  <c r="CF37" i="1"/>
  <c r="I37" i="1"/>
  <c r="H37" i="1"/>
  <c r="H77" i="1" s="1"/>
  <c r="AE35" i="1"/>
  <c r="AC35" i="1"/>
  <c r="AB35" i="1"/>
  <c r="AA35" i="1"/>
  <c r="Z35" i="1"/>
  <c r="Y35" i="1"/>
  <c r="X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5" i="1"/>
  <c r="EQ34" i="1"/>
  <c r="EO34" i="1"/>
  <c r="EM34" i="1"/>
  <c r="EK34" i="1"/>
  <c r="EI34" i="1"/>
  <c r="EG34" i="1"/>
  <c r="EC34" i="1"/>
  <c r="EA34" i="1"/>
  <c r="DY34" i="1"/>
  <c r="DW34" i="1"/>
  <c r="DU34" i="1"/>
  <c r="DS34" i="1"/>
  <c r="DO34" i="1"/>
  <c r="DM34" i="1"/>
  <c r="I34" i="1"/>
  <c r="EP34" i="1" s="1"/>
  <c r="H34" i="1"/>
  <c r="I33" i="1"/>
  <c r="H33" i="1"/>
  <c r="I32" i="1"/>
  <c r="H32" i="1"/>
  <c r="EP31" i="1"/>
  <c r="EN31" i="1"/>
  <c r="EL31" i="1"/>
  <c r="EJ31" i="1"/>
  <c r="EH31" i="1"/>
  <c r="EF31" i="1"/>
  <c r="EB31" i="1"/>
  <c r="DZ31" i="1"/>
  <c r="DX31" i="1"/>
  <c r="DV31" i="1"/>
  <c r="DT31" i="1"/>
  <c r="DR31" i="1"/>
  <c r="DN31" i="1"/>
  <c r="DL31" i="1"/>
  <c r="DJ31" i="1"/>
  <c r="DH31" i="1"/>
  <c r="DF31" i="1"/>
  <c r="DD31" i="1"/>
  <c r="CZ31" i="1"/>
  <c r="CX31" i="1"/>
  <c r="CV31" i="1"/>
  <c r="CT31" i="1"/>
  <c r="CR31" i="1"/>
  <c r="CP31" i="1"/>
  <c r="CL31" i="1"/>
  <c r="CJ31" i="1"/>
  <c r="CH31" i="1"/>
  <c r="CF31" i="1"/>
  <c r="CD31" i="1"/>
  <c r="CB31" i="1"/>
  <c r="BX31" i="1"/>
  <c r="BV31" i="1"/>
  <c r="BT31" i="1"/>
  <c r="I31" i="1"/>
  <c r="EQ31" i="1" s="1"/>
  <c r="H31" i="1"/>
  <c r="EQ30" i="1"/>
  <c r="EO30" i="1"/>
  <c r="EM30" i="1"/>
  <c r="EK30" i="1"/>
  <c r="EI30" i="1"/>
  <c r="EG30" i="1"/>
  <c r="EC30" i="1"/>
  <c r="EA30" i="1"/>
  <c r="DY30" i="1"/>
  <c r="DW30" i="1"/>
  <c r="DU30" i="1"/>
  <c r="DS30" i="1"/>
  <c r="DN30" i="1"/>
  <c r="DL30" i="1"/>
  <c r="DJ30" i="1"/>
  <c r="DH30" i="1"/>
  <c r="DF30" i="1"/>
  <c r="DD30" i="1"/>
  <c r="CZ30" i="1"/>
  <c r="CX30" i="1"/>
  <c r="CV30" i="1"/>
  <c r="CT30" i="1"/>
  <c r="CR30" i="1"/>
  <c r="CP30" i="1"/>
  <c r="CL30" i="1"/>
  <c r="CJ30" i="1"/>
  <c r="CH30" i="1"/>
  <c r="CF30" i="1"/>
  <c r="CD30" i="1"/>
  <c r="CB30" i="1"/>
  <c r="BX30" i="1"/>
  <c r="BV30" i="1"/>
  <c r="BT30" i="1"/>
  <c r="BR30" i="1"/>
  <c r="BP30" i="1"/>
  <c r="BN30" i="1"/>
  <c r="BJ30" i="1"/>
  <c r="BH30" i="1"/>
  <c r="BF30" i="1"/>
  <c r="BD30" i="1"/>
  <c r="BB30" i="1"/>
  <c r="AZ30" i="1"/>
  <c r="AV30" i="1"/>
  <c r="AT30" i="1"/>
  <c r="AR30" i="1"/>
  <c r="AP30" i="1"/>
  <c r="AN30" i="1"/>
  <c r="AL30" i="1"/>
  <c r="W30" i="1"/>
  <c r="I30" i="1"/>
  <c r="EP30" i="1" s="1"/>
  <c r="H30" i="1"/>
  <c r="EQ29" i="1"/>
  <c r="EO29" i="1"/>
  <c r="EM29" i="1"/>
  <c r="EK29" i="1"/>
  <c r="EI29" i="1"/>
  <c r="EG29" i="1"/>
  <c r="EC29" i="1"/>
  <c r="EA29" i="1"/>
  <c r="DY29" i="1"/>
  <c r="DW29" i="1"/>
  <c r="DU29" i="1"/>
  <c r="DS29" i="1"/>
  <c r="DO29" i="1"/>
  <c r="DM29" i="1"/>
  <c r="DK29" i="1"/>
  <c r="DI29" i="1"/>
  <c r="DG29" i="1"/>
  <c r="DE29" i="1"/>
  <c r="DA29" i="1"/>
  <c r="CY29" i="1"/>
  <c r="CW29" i="1"/>
  <c r="CU29" i="1"/>
  <c r="CS29" i="1"/>
  <c r="CQ29" i="1"/>
  <c r="CM29" i="1"/>
  <c r="CK29" i="1"/>
  <c r="CI29" i="1"/>
  <c r="CG29" i="1"/>
  <c r="CE29" i="1"/>
  <c r="CC29" i="1"/>
  <c r="BY29" i="1"/>
  <c r="BW29" i="1"/>
  <c r="BU29" i="1"/>
  <c r="BS29" i="1"/>
  <c r="BQ29" i="1"/>
  <c r="BO29" i="1"/>
  <c r="BK29" i="1"/>
  <c r="BI29" i="1"/>
  <c r="BG29" i="1"/>
  <c r="BE29" i="1"/>
  <c r="BC29" i="1"/>
  <c r="BA29" i="1"/>
  <c r="AW29" i="1"/>
  <c r="AU29" i="1"/>
  <c r="AS29" i="1"/>
  <c r="AQ29" i="1"/>
  <c r="AO29" i="1"/>
  <c r="AM29" i="1"/>
  <c r="AI29" i="1"/>
  <c r="AG29" i="1"/>
  <c r="AG35" i="1" s="1"/>
  <c r="AE29" i="1"/>
  <c r="W29" i="1"/>
  <c r="W35" i="1" s="1"/>
  <c r="I29" i="1"/>
  <c r="H29" i="1"/>
  <c r="H35" i="1" s="1"/>
  <c r="V27" i="1"/>
  <c r="V167" i="1" s="1"/>
  <c r="U27" i="1"/>
  <c r="U167" i="1" s="1"/>
  <c r="T27" i="1"/>
  <c r="T167" i="1" s="1"/>
  <c r="S27" i="1"/>
  <c r="S167" i="1" s="1"/>
  <c r="R27" i="1"/>
  <c r="R167" i="1" s="1"/>
  <c r="Q27" i="1"/>
  <c r="Q167" i="1" s="1"/>
  <c r="P27" i="1"/>
  <c r="P167" i="1" s="1"/>
  <c r="O27" i="1"/>
  <c r="O167" i="1" s="1"/>
  <c r="N27" i="1"/>
  <c r="N167" i="1" s="1"/>
  <c r="M27" i="1"/>
  <c r="M167" i="1" s="1"/>
  <c r="L27" i="1"/>
  <c r="L167" i="1" s="1"/>
  <c r="K27" i="1"/>
  <c r="K167" i="1" s="1"/>
  <c r="J27" i="1"/>
  <c r="J167" i="1" s="1"/>
  <c r="G27" i="1"/>
  <c r="I26" i="1"/>
  <c r="H26" i="1"/>
  <c r="EP25" i="1"/>
  <c r="EL25" i="1"/>
  <c r="EH25" i="1"/>
  <c r="I25" i="1"/>
  <c r="H25" i="1"/>
  <c r="I24" i="1"/>
  <c r="H24" i="1"/>
  <c r="I23" i="1"/>
  <c r="EP23" i="1" s="1"/>
  <c r="H23" i="1"/>
  <c r="I22" i="1"/>
  <c r="H22" i="1"/>
  <c r="W21" i="1"/>
  <c r="I21" i="1"/>
  <c r="H21" i="1"/>
  <c r="EP20" i="1"/>
  <c r="EL20" i="1"/>
  <c r="EH20" i="1"/>
  <c r="DZ20" i="1"/>
  <c r="DV20" i="1"/>
  <c r="DR20" i="1"/>
  <c r="DN20" i="1"/>
  <c r="DJ20" i="1"/>
  <c r="DF20" i="1"/>
  <c r="CX20" i="1"/>
  <c r="CT20" i="1"/>
  <c r="CP20" i="1"/>
  <c r="CL20" i="1"/>
  <c r="CH20" i="1"/>
  <c r="CD20" i="1"/>
  <c r="BV20" i="1"/>
  <c r="BR20" i="1"/>
  <c r="BN20" i="1"/>
  <c r="BJ20" i="1"/>
  <c r="BF20" i="1"/>
  <c r="BB20" i="1"/>
  <c r="AT20" i="1"/>
  <c r="AP20" i="1"/>
  <c r="AL20" i="1"/>
  <c r="AH20" i="1"/>
  <c r="AD20" i="1"/>
  <c r="Z20" i="1"/>
  <c r="W20" i="1"/>
  <c r="I20" i="1"/>
  <c r="H20" i="1"/>
  <c r="W19" i="1"/>
  <c r="I19" i="1"/>
  <c r="EN19" i="1" s="1"/>
  <c r="H19" i="1"/>
  <c r="EP18" i="1"/>
  <c r="EL18" i="1"/>
  <c r="EH18" i="1"/>
  <c r="DZ18" i="1"/>
  <c r="DV18" i="1"/>
  <c r="DR18" i="1"/>
  <c r="DN18" i="1"/>
  <c r="DJ18" i="1"/>
  <c r="DF18" i="1"/>
  <c r="CX18" i="1"/>
  <c r="CT18" i="1"/>
  <c r="CP18" i="1"/>
  <c r="CL18" i="1"/>
  <c r="CH18" i="1"/>
  <c r="CD18" i="1"/>
  <c r="BV18" i="1"/>
  <c r="BR18" i="1"/>
  <c r="BN18" i="1"/>
  <c r="BJ18" i="1"/>
  <c r="BF18" i="1"/>
  <c r="BB18" i="1"/>
  <c r="AT18" i="1"/>
  <c r="AP18" i="1"/>
  <c r="AL18" i="1"/>
  <c r="AH18" i="1"/>
  <c r="AD18" i="1"/>
  <c r="Z18" i="1"/>
  <c r="W18" i="1"/>
  <c r="I18" i="1"/>
  <c r="H18" i="1"/>
  <c r="W17" i="1"/>
  <c r="I17" i="1"/>
  <c r="EN17" i="1" s="1"/>
  <c r="H17" i="1"/>
  <c r="EP16" i="1"/>
  <c r="EL16" i="1"/>
  <c r="EH16" i="1"/>
  <c r="DZ16" i="1"/>
  <c r="DV16" i="1"/>
  <c r="DR16" i="1"/>
  <c r="DN16" i="1"/>
  <c r="DJ16" i="1"/>
  <c r="DF16" i="1"/>
  <c r="CX16" i="1"/>
  <c r="CT16" i="1"/>
  <c r="CP16" i="1"/>
  <c r="CL16" i="1"/>
  <c r="CH16" i="1"/>
  <c r="CD16" i="1"/>
  <c r="BV16" i="1"/>
  <c r="BR16" i="1"/>
  <c r="BN16" i="1"/>
  <c r="BJ16" i="1"/>
  <c r="BF16" i="1"/>
  <c r="BB16" i="1"/>
  <c r="AT16" i="1"/>
  <c r="AP16" i="1"/>
  <c r="AL16" i="1"/>
  <c r="AH16" i="1"/>
  <c r="AD16" i="1"/>
  <c r="Z16" i="1"/>
  <c r="W16" i="1"/>
  <c r="I16" i="1"/>
  <c r="H16" i="1"/>
  <c r="W15" i="1"/>
  <c r="I15" i="1"/>
  <c r="H15" i="1"/>
  <c r="EP14" i="1"/>
  <c r="EL14" i="1"/>
  <c r="EH14" i="1"/>
  <c r="DZ14" i="1"/>
  <c r="DV14" i="1"/>
  <c r="DR14" i="1"/>
  <c r="DN14" i="1"/>
  <c r="DJ14" i="1"/>
  <c r="DF14" i="1"/>
  <c r="CX14" i="1"/>
  <c r="CT14" i="1"/>
  <c r="CP14" i="1"/>
  <c r="CL14" i="1"/>
  <c r="CH14" i="1"/>
  <c r="CD14" i="1"/>
  <c r="BV14" i="1"/>
  <c r="BR14" i="1"/>
  <c r="BN14" i="1"/>
  <c r="BJ14" i="1"/>
  <c r="BF14" i="1"/>
  <c r="BB14" i="1"/>
  <c r="AT14" i="1"/>
  <c r="AP14" i="1"/>
  <c r="AL14" i="1"/>
  <c r="AH14" i="1"/>
  <c r="AD14" i="1"/>
  <c r="Z14" i="1"/>
  <c r="W14" i="1"/>
  <c r="I14" i="1"/>
  <c r="H14" i="1"/>
  <c r="W13" i="1"/>
  <c r="I13" i="1"/>
  <c r="H13" i="1"/>
  <c r="EP12" i="1"/>
  <c r="EL12" i="1"/>
  <c r="EH12" i="1"/>
  <c r="DZ12" i="1"/>
  <c r="DV12" i="1"/>
  <c r="DR12" i="1"/>
  <c r="DN12" i="1"/>
  <c r="DJ12" i="1"/>
  <c r="DF12" i="1"/>
  <c r="CX12" i="1"/>
  <c r="CT12" i="1"/>
  <c r="CP12" i="1"/>
  <c r="CL12" i="1"/>
  <c r="CH12" i="1"/>
  <c r="CD12" i="1"/>
  <c r="BV12" i="1"/>
  <c r="BR12" i="1"/>
  <c r="BN12" i="1"/>
  <c r="BJ12" i="1"/>
  <c r="BF12" i="1"/>
  <c r="BB12" i="1"/>
  <c r="AT12" i="1"/>
  <c r="AP12" i="1"/>
  <c r="AL12" i="1"/>
  <c r="AH12" i="1"/>
  <c r="AD12" i="1"/>
  <c r="Z12" i="1"/>
  <c r="W12" i="1"/>
  <c r="I12" i="1"/>
  <c r="H12" i="1"/>
  <c r="W11" i="1"/>
  <c r="I11" i="1"/>
  <c r="H11" i="1"/>
  <c r="EP10" i="1"/>
  <c r="EL10" i="1"/>
  <c r="EH10" i="1"/>
  <c r="DZ10" i="1"/>
  <c r="DV10" i="1"/>
  <c r="DR10" i="1"/>
  <c r="DN10" i="1"/>
  <c r="DJ10" i="1"/>
  <c r="DF10" i="1"/>
  <c r="CX10" i="1"/>
  <c r="CT10" i="1"/>
  <c r="CP10" i="1"/>
  <c r="CL10" i="1"/>
  <c r="CH10" i="1"/>
  <c r="CD10" i="1"/>
  <c r="BV10" i="1"/>
  <c r="BR10" i="1"/>
  <c r="BN10" i="1"/>
  <c r="BJ10" i="1"/>
  <c r="BF10" i="1"/>
  <c r="BB10" i="1"/>
  <c r="AT10" i="1"/>
  <c r="AP10" i="1"/>
  <c r="AL10" i="1"/>
  <c r="AH10" i="1"/>
  <c r="AD10" i="1"/>
  <c r="Z10" i="1"/>
  <c r="W10" i="1"/>
  <c r="I10" i="1"/>
  <c r="H10" i="1"/>
  <c r="EN9" i="1"/>
  <c r="EJ9" i="1"/>
  <c r="EF9" i="1"/>
  <c r="EB9" i="1"/>
  <c r="DX9" i="1"/>
  <c r="DT9" i="1"/>
  <c r="DL9" i="1"/>
  <c r="DH9" i="1"/>
  <c r="DD9" i="1"/>
  <c r="CZ9" i="1"/>
  <c r="CV9" i="1"/>
  <c r="CR9" i="1"/>
  <c r="CJ9" i="1"/>
  <c r="CF9" i="1"/>
  <c r="CB9" i="1"/>
  <c r="BY9" i="1"/>
  <c r="BW9" i="1"/>
  <c r="BU9" i="1"/>
  <c r="BS9" i="1"/>
  <c r="BQ9" i="1"/>
  <c r="BO9" i="1"/>
  <c r="BK9" i="1"/>
  <c r="BI9" i="1"/>
  <c r="BG9" i="1"/>
  <c r="BE9" i="1"/>
  <c r="BC9" i="1"/>
  <c r="BA9" i="1"/>
  <c r="AW9" i="1"/>
  <c r="AU9" i="1"/>
  <c r="AS9" i="1"/>
  <c r="AQ9" i="1"/>
  <c r="AO9" i="1"/>
  <c r="AM9" i="1"/>
  <c r="AI9" i="1"/>
  <c r="AG9" i="1"/>
  <c r="AE9" i="1"/>
  <c r="AC9" i="1"/>
  <c r="AA9" i="1"/>
  <c r="Y9" i="1"/>
  <c r="W9" i="1"/>
  <c r="I9" i="1"/>
  <c r="H9" i="1"/>
  <c r="EQ8" i="1"/>
  <c r="EO8" i="1"/>
  <c r="EM8" i="1"/>
  <c r="EK8" i="1"/>
  <c r="EI8" i="1"/>
  <c r="EG8" i="1"/>
  <c r="EC8" i="1"/>
  <c r="EA8" i="1"/>
  <c r="DY8" i="1"/>
  <c r="DW8" i="1"/>
  <c r="DU8" i="1"/>
  <c r="DS8" i="1"/>
  <c r="DO8" i="1"/>
  <c r="DM8" i="1"/>
  <c r="DK8" i="1"/>
  <c r="DI8" i="1"/>
  <c r="DG8" i="1"/>
  <c r="DE8" i="1"/>
  <c r="DA8" i="1"/>
  <c r="CY8" i="1"/>
  <c r="CW8" i="1"/>
  <c r="CU8" i="1"/>
  <c r="CS8" i="1"/>
  <c r="CQ8" i="1"/>
  <c r="CM8" i="1"/>
  <c r="CK8" i="1"/>
  <c r="CI8" i="1"/>
  <c r="CG8" i="1"/>
  <c r="CE8" i="1"/>
  <c r="CC8" i="1"/>
  <c r="BY8" i="1"/>
  <c r="BW8" i="1"/>
  <c r="BU8" i="1"/>
  <c r="BS8" i="1"/>
  <c r="BQ8" i="1"/>
  <c r="BO8" i="1"/>
  <c r="BK8" i="1"/>
  <c r="BI8" i="1"/>
  <c r="BG8" i="1"/>
  <c r="BE8" i="1"/>
  <c r="BC8" i="1"/>
  <c r="BA8" i="1"/>
  <c r="AW8" i="1"/>
  <c r="AU8" i="1"/>
  <c r="AS8" i="1"/>
  <c r="AQ8" i="1"/>
  <c r="AO8" i="1"/>
  <c r="AM8" i="1"/>
  <c r="AI8" i="1"/>
  <c r="AG8" i="1"/>
  <c r="AE8" i="1"/>
  <c r="AC8" i="1"/>
  <c r="AA8" i="1"/>
  <c r="Y8" i="1"/>
  <c r="W8" i="1"/>
  <c r="I8" i="1"/>
  <c r="EP8" i="1" s="1"/>
  <c r="H8" i="1"/>
  <c r="EQ7" i="1"/>
  <c r="EO7" i="1"/>
  <c r="EM7" i="1"/>
  <c r="EK7" i="1"/>
  <c r="EI7" i="1"/>
  <c r="EG7" i="1"/>
  <c r="EC7" i="1"/>
  <c r="EA7" i="1"/>
  <c r="DY7" i="1"/>
  <c r="DW7" i="1"/>
  <c r="DU7" i="1"/>
  <c r="DS7" i="1"/>
  <c r="DO7" i="1"/>
  <c r="DM7" i="1"/>
  <c r="DK7" i="1"/>
  <c r="DI7" i="1"/>
  <c r="DG7" i="1"/>
  <c r="DE7" i="1"/>
  <c r="DA7" i="1"/>
  <c r="CY7" i="1"/>
  <c r="CW7" i="1"/>
  <c r="CU7" i="1"/>
  <c r="CS7" i="1"/>
  <c r="CQ7" i="1"/>
  <c r="CM7" i="1"/>
  <c r="CK7" i="1"/>
  <c r="CI7" i="1"/>
  <c r="CG7" i="1"/>
  <c r="CE7" i="1"/>
  <c r="CC7" i="1"/>
  <c r="BY7" i="1"/>
  <c r="BW7" i="1"/>
  <c r="BU7" i="1"/>
  <c r="BS7" i="1"/>
  <c r="BQ7" i="1"/>
  <c r="BO7" i="1"/>
  <c r="BK7" i="1"/>
  <c r="BI7" i="1"/>
  <c r="BG7" i="1"/>
  <c r="BE7" i="1"/>
  <c r="BC7" i="1"/>
  <c r="BA7" i="1"/>
  <c r="AW7" i="1"/>
  <c r="AU7" i="1"/>
  <c r="AS7" i="1"/>
  <c r="AQ7" i="1"/>
  <c r="AO7" i="1"/>
  <c r="AM7" i="1"/>
  <c r="AI7" i="1"/>
  <c r="AG7" i="1"/>
  <c r="AE7" i="1"/>
  <c r="AC7" i="1"/>
  <c r="AA7" i="1"/>
  <c r="Y7" i="1"/>
  <c r="W7" i="1"/>
  <c r="W27" i="1" s="1"/>
  <c r="W167" i="1" s="1"/>
  <c r="I7" i="1"/>
  <c r="EP7" i="1" s="1"/>
  <c r="H7" i="1"/>
  <c r="H27" i="1" s="1"/>
  <c r="I7" i="2" l="1"/>
  <c r="I8" i="2"/>
  <c r="I9" i="2"/>
  <c r="I10" i="2"/>
  <c r="I11" i="2"/>
  <c r="I12" i="2"/>
  <c r="I13" i="2"/>
  <c r="P25" i="2"/>
  <c r="AO32" i="2"/>
  <c r="AG33" i="2"/>
  <c r="AE33" i="2"/>
  <c r="AC33" i="2"/>
  <c r="AA33" i="2"/>
  <c r="Y33" i="2"/>
  <c r="X33" i="2"/>
  <c r="AB33" i="2"/>
  <c r="AF33" i="2"/>
  <c r="AO35" i="2"/>
  <c r="AH35" i="2"/>
  <c r="AF35" i="2"/>
  <c r="AD35" i="2"/>
  <c r="AB35" i="2"/>
  <c r="Z35" i="2"/>
  <c r="X35" i="2"/>
  <c r="AA35" i="2"/>
  <c r="AE35" i="2"/>
  <c r="AI35" i="2"/>
  <c r="G107" i="2"/>
  <c r="H39" i="2"/>
  <c r="H107" i="2" s="1"/>
  <c r="O40" i="2"/>
  <c r="M40" i="2"/>
  <c r="K40" i="2"/>
  <c r="K107" i="2" s="1"/>
  <c r="N40" i="2"/>
  <c r="O41" i="2"/>
  <c r="M41" i="2"/>
  <c r="P41" i="2"/>
  <c r="AO48" i="2"/>
  <c r="AH80" i="2"/>
  <c r="AJ80" i="2" s="1"/>
  <c r="AJ107" i="2" s="1"/>
  <c r="H7" i="2"/>
  <c r="H23" i="2" s="1"/>
  <c r="AK23" i="2"/>
  <c r="AO13" i="2"/>
  <c r="AO23" i="2" s="1"/>
  <c r="G37" i="2"/>
  <c r="G239" i="2" s="1"/>
  <c r="H25" i="2"/>
  <c r="H37" i="2" s="1"/>
  <c r="AO37" i="2"/>
  <c r="I27" i="2"/>
  <c r="I37" i="2" s="1"/>
  <c r="I30" i="2"/>
  <c r="P30" i="2" s="1"/>
  <c r="Z33" i="2"/>
  <c r="AD33" i="2"/>
  <c r="AH33" i="2"/>
  <c r="AG34" i="2"/>
  <c r="AE34" i="2"/>
  <c r="AC34" i="2"/>
  <c r="AA34" i="2"/>
  <c r="Y34" i="2"/>
  <c r="X34" i="2"/>
  <c r="AB34" i="2"/>
  <c r="AF34" i="2"/>
  <c r="Y35" i="2"/>
  <c r="AC35" i="2"/>
  <c r="AG35" i="2"/>
  <c r="I39" i="2"/>
  <c r="L40" i="2"/>
  <c r="P40" i="2"/>
  <c r="P107" i="2" s="1"/>
  <c r="N41" i="2"/>
  <c r="I42" i="2"/>
  <c r="O42" i="2" s="1"/>
  <c r="AL107" i="2"/>
  <c r="W107" i="2"/>
  <c r="AI66" i="2"/>
  <c r="AI107" i="2" s="1"/>
  <c r="AG66" i="2"/>
  <c r="AE66" i="2"/>
  <c r="AE107" i="2" s="1"/>
  <c r="AC66" i="2"/>
  <c r="AA66" i="2"/>
  <c r="AA107" i="2" s="1"/>
  <c r="Y66" i="2"/>
  <c r="X66" i="2"/>
  <c r="AB66" i="2"/>
  <c r="AF66" i="2"/>
  <c r="AI68" i="2"/>
  <c r="AG68" i="2"/>
  <c r="AG107" i="2" s="1"/>
  <c r="AE68" i="2"/>
  <c r="AC68" i="2"/>
  <c r="AA68" i="2"/>
  <c r="Y68" i="2"/>
  <c r="Y107" i="2" s="1"/>
  <c r="X68" i="2"/>
  <c r="AB68" i="2"/>
  <c r="AF68" i="2"/>
  <c r="AF107" i="2"/>
  <c r="AC107" i="2"/>
  <c r="AH107" i="2"/>
  <c r="G235" i="2"/>
  <c r="H109" i="2"/>
  <c r="H235" i="2" s="1"/>
  <c r="AG161" i="2"/>
  <c r="AE161" i="2"/>
  <c r="AC161" i="2"/>
  <c r="AA161" i="2"/>
  <c r="Y161" i="2"/>
  <c r="X161" i="2"/>
  <c r="AB161" i="2"/>
  <c r="AF161" i="2"/>
  <c r="AF235" i="2" s="1"/>
  <c r="AG163" i="2"/>
  <c r="AE163" i="2"/>
  <c r="AC163" i="2"/>
  <c r="AA163" i="2"/>
  <c r="Y163" i="2"/>
  <c r="X163" i="2"/>
  <c r="AB163" i="2"/>
  <c r="AF163" i="2"/>
  <c r="AG165" i="2"/>
  <c r="AE165" i="2"/>
  <c r="AC165" i="2"/>
  <c r="AA165" i="2"/>
  <c r="Y165" i="2"/>
  <c r="X165" i="2"/>
  <c r="AB165" i="2"/>
  <c r="AF165" i="2"/>
  <c r="AG167" i="2"/>
  <c r="AE167" i="2"/>
  <c r="AC167" i="2"/>
  <c r="AA167" i="2"/>
  <c r="Y167" i="2"/>
  <c r="X167" i="2"/>
  <c r="AB167" i="2"/>
  <c r="AF167" i="2"/>
  <c r="AI175" i="2"/>
  <c r="AG175" i="2"/>
  <c r="AE175" i="2"/>
  <c r="AC175" i="2"/>
  <c r="AA175" i="2"/>
  <c r="Y175" i="2"/>
  <c r="X175" i="2"/>
  <c r="AB175" i="2"/>
  <c r="AF175" i="2"/>
  <c r="AI177" i="2"/>
  <c r="AG177" i="2"/>
  <c r="AE177" i="2"/>
  <c r="AH177" i="2"/>
  <c r="AI181" i="2"/>
  <c r="AG181" i="2"/>
  <c r="AE181" i="2"/>
  <c r="AH181" i="2"/>
  <c r="AO107" i="2"/>
  <c r="X55" i="2"/>
  <c r="Z55" i="2"/>
  <c r="AB55" i="2"/>
  <c r="AD55" i="2"/>
  <c r="X65" i="2"/>
  <c r="Z65" i="2"/>
  <c r="AB65" i="2"/>
  <c r="AD65" i="2"/>
  <c r="AF65" i="2"/>
  <c r="BN98" i="2"/>
  <c r="BP98" i="2"/>
  <c r="BR98" i="2"/>
  <c r="BT98" i="2"/>
  <c r="BV98" i="2"/>
  <c r="BX98" i="2"/>
  <c r="CB98" i="2"/>
  <c r="CD98" i="2"/>
  <c r="CF98" i="2"/>
  <c r="CH98" i="2"/>
  <c r="CJ98" i="2"/>
  <c r="CL98" i="2"/>
  <c r="CP98" i="2"/>
  <c r="CR98" i="2"/>
  <c r="CT98" i="2"/>
  <c r="CV98" i="2"/>
  <c r="CX98" i="2"/>
  <c r="CZ98" i="2"/>
  <c r="DD98" i="2"/>
  <c r="DF98" i="2"/>
  <c r="DH98" i="2"/>
  <c r="DJ98" i="2"/>
  <c r="DL98" i="2"/>
  <c r="DN98" i="2"/>
  <c r="DR98" i="2"/>
  <c r="DT98" i="2"/>
  <c r="DV98" i="2"/>
  <c r="DX98" i="2"/>
  <c r="DZ98" i="2"/>
  <c r="BN99" i="2"/>
  <c r="BP99" i="2"/>
  <c r="BR99" i="2"/>
  <c r="BT99" i="2"/>
  <c r="BV99" i="2"/>
  <c r="BX99" i="2"/>
  <c r="CB99" i="2"/>
  <c r="CD99" i="2"/>
  <c r="CF99" i="2"/>
  <c r="CH99" i="2"/>
  <c r="CJ99" i="2"/>
  <c r="CL99" i="2"/>
  <c r="CP99" i="2"/>
  <c r="CR99" i="2"/>
  <c r="CT99" i="2"/>
  <c r="CV99" i="2"/>
  <c r="CX99" i="2"/>
  <c r="CZ99" i="2"/>
  <c r="DD99" i="2"/>
  <c r="DF99" i="2"/>
  <c r="DH99" i="2"/>
  <c r="DJ99" i="2"/>
  <c r="DL99" i="2"/>
  <c r="DN99" i="2"/>
  <c r="DR99" i="2"/>
  <c r="DT99" i="2"/>
  <c r="DV99" i="2"/>
  <c r="DX99" i="2"/>
  <c r="DZ99" i="2"/>
  <c r="BN100" i="2"/>
  <c r="BP100" i="2"/>
  <c r="BR100" i="2"/>
  <c r="BT100" i="2"/>
  <c r="BV100" i="2"/>
  <c r="BX100" i="2"/>
  <c r="CB100" i="2"/>
  <c r="CD100" i="2"/>
  <c r="CF100" i="2"/>
  <c r="CH100" i="2"/>
  <c r="CJ100" i="2"/>
  <c r="CL100" i="2"/>
  <c r="CP100" i="2"/>
  <c r="CR100" i="2"/>
  <c r="CT100" i="2"/>
  <c r="CV100" i="2"/>
  <c r="CX100" i="2"/>
  <c r="CZ100" i="2"/>
  <c r="DD100" i="2"/>
  <c r="DF100" i="2"/>
  <c r="DH100" i="2"/>
  <c r="DJ100" i="2"/>
  <c r="DL100" i="2"/>
  <c r="DN100" i="2"/>
  <c r="DR100" i="2"/>
  <c r="DT100" i="2"/>
  <c r="DV100" i="2"/>
  <c r="DX100" i="2"/>
  <c r="DZ100" i="2"/>
  <c r="BN101" i="2"/>
  <c r="BP101" i="2"/>
  <c r="BR101" i="2"/>
  <c r="BT101" i="2"/>
  <c r="BV101" i="2"/>
  <c r="BX101" i="2"/>
  <c r="CB101" i="2"/>
  <c r="CD101" i="2"/>
  <c r="CF101" i="2"/>
  <c r="CH101" i="2"/>
  <c r="CJ101" i="2"/>
  <c r="CL101" i="2"/>
  <c r="CP101" i="2"/>
  <c r="CR101" i="2"/>
  <c r="CT101" i="2"/>
  <c r="CV101" i="2"/>
  <c r="CX101" i="2"/>
  <c r="CZ101" i="2"/>
  <c r="DD101" i="2"/>
  <c r="DF101" i="2"/>
  <c r="DH101" i="2"/>
  <c r="DJ101" i="2"/>
  <c r="DL101" i="2"/>
  <c r="DN101" i="2"/>
  <c r="DR101" i="2"/>
  <c r="DT101" i="2"/>
  <c r="DV101" i="2"/>
  <c r="DX101" i="2"/>
  <c r="DZ101" i="2"/>
  <c r="BN102" i="2"/>
  <c r="BP102" i="2"/>
  <c r="BR102" i="2"/>
  <c r="BT102" i="2"/>
  <c r="BV102" i="2"/>
  <c r="BX102" i="2"/>
  <c r="CB102" i="2"/>
  <c r="CD102" i="2"/>
  <c r="CF102" i="2"/>
  <c r="CH102" i="2"/>
  <c r="CJ102" i="2"/>
  <c r="CL102" i="2"/>
  <c r="CP102" i="2"/>
  <c r="CR102" i="2"/>
  <c r="CT102" i="2"/>
  <c r="CV102" i="2"/>
  <c r="CX102" i="2"/>
  <c r="CZ102" i="2"/>
  <c r="DD102" i="2"/>
  <c r="DF102" i="2"/>
  <c r="DH102" i="2"/>
  <c r="DJ102" i="2"/>
  <c r="DL102" i="2"/>
  <c r="DN102" i="2"/>
  <c r="DR102" i="2"/>
  <c r="DT102" i="2"/>
  <c r="DV102" i="2"/>
  <c r="DX102" i="2"/>
  <c r="DZ102" i="2"/>
  <c r="BN103" i="2"/>
  <c r="BP103" i="2"/>
  <c r="BR103" i="2"/>
  <c r="BT103" i="2"/>
  <c r="BV103" i="2"/>
  <c r="BX103" i="2"/>
  <c r="CB103" i="2"/>
  <c r="CD103" i="2"/>
  <c r="CF103" i="2"/>
  <c r="CH103" i="2"/>
  <c r="CJ103" i="2"/>
  <c r="CL103" i="2"/>
  <c r="CP103" i="2"/>
  <c r="CR103" i="2"/>
  <c r="CT103" i="2"/>
  <c r="CV103" i="2"/>
  <c r="CX103" i="2"/>
  <c r="CZ103" i="2"/>
  <c r="DD103" i="2"/>
  <c r="DF103" i="2"/>
  <c r="DH103" i="2"/>
  <c r="DJ103" i="2"/>
  <c r="DL103" i="2"/>
  <c r="DN103" i="2"/>
  <c r="DR103" i="2"/>
  <c r="DT103" i="2"/>
  <c r="DV103" i="2"/>
  <c r="DX103" i="2"/>
  <c r="DZ103" i="2"/>
  <c r="EN105" i="2"/>
  <c r="EL105" i="2"/>
  <c r="EJ105" i="2"/>
  <c r="EH105" i="2"/>
  <c r="EF105" i="2"/>
  <c r="EB105" i="2"/>
  <c r="DZ105" i="2"/>
  <c r="DX105" i="2"/>
  <c r="DV105" i="2"/>
  <c r="DT105" i="2"/>
  <c r="DR105" i="2"/>
  <c r="DN105" i="2"/>
  <c r="DL105" i="2"/>
  <c r="DJ105" i="2"/>
  <c r="DH105" i="2"/>
  <c r="DF105" i="2"/>
  <c r="DD105" i="2"/>
  <c r="CZ105" i="2"/>
  <c r="CX105" i="2"/>
  <c r="CV105" i="2"/>
  <c r="CT105" i="2"/>
  <c r="CR105" i="2"/>
  <c r="BY105" i="2"/>
  <c r="BZ105" i="2" s="1"/>
  <c r="CA105" i="2" s="1"/>
  <c r="CO105" i="2" s="1"/>
  <c r="DC105" i="2" s="1"/>
  <c r="CC105" i="2"/>
  <c r="CN105" i="2" s="1"/>
  <c r="CE105" i="2"/>
  <c r="CG105" i="2"/>
  <c r="CI105" i="2"/>
  <c r="CK105" i="2"/>
  <c r="CM105" i="2"/>
  <c r="CQ105" i="2"/>
  <c r="DB105" i="2" s="1"/>
  <c r="CU105" i="2"/>
  <c r="CY105" i="2"/>
  <c r="DG105" i="2"/>
  <c r="DK105" i="2"/>
  <c r="DO105" i="2"/>
  <c r="DS105" i="2"/>
  <c r="DW105" i="2"/>
  <c r="EA105" i="2"/>
  <c r="EI105" i="2"/>
  <c r="EM105" i="2"/>
  <c r="I109" i="2"/>
  <c r="I235" i="2" s="1"/>
  <c r="W235" i="2"/>
  <c r="AG160" i="2"/>
  <c r="AG235" i="2" s="1"/>
  <c r="AE160" i="2"/>
  <c r="AE235" i="2" s="1"/>
  <c r="AC160" i="2"/>
  <c r="AC235" i="2" s="1"/>
  <c r="AA160" i="2"/>
  <c r="Y160" i="2"/>
  <c r="Y235" i="2" s="1"/>
  <c r="X160" i="2"/>
  <c r="AB160" i="2"/>
  <c r="AF160" i="2"/>
  <c r="Z161" i="2"/>
  <c r="AD161" i="2"/>
  <c r="AH161" i="2"/>
  <c r="AH235" i="2" s="1"/>
  <c r="AG162" i="2"/>
  <c r="AE162" i="2"/>
  <c r="AC162" i="2"/>
  <c r="AA162" i="2"/>
  <c r="AA235" i="2" s="1"/>
  <c r="Y162" i="2"/>
  <c r="X162" i="2"/>
  <c r="AB162" i="2"/>
  <c r="AF162" i="2"/>
  <c r="Z163" i="2"/>
  <c r="AD163" i="2"/>
  <c r="AH163" i="2"/>
  <c r="AG164" i="2"/>
  <c r="AE164" i="2"/>
  <c r="AC164" i="2"/>
  <c r="AA164" i="2"/>
  <c r="Y164" i="2"/>
  <c r="X164" i="2"/>
  <c r="AB164" i="2"/>
  <c r="AF164" i="2"/>
  <c r="Z165" i="2"/>
  <c r="AD165" i="2"/>
  <c r="AH165" i="2"/>
  <c r="AG166" i="2"/>
  <c r="AE166" i="2"/>
  <c r="AC166" i="2"/>
  <c r="AA166" i="2"/>
  <c r="Y166" i="2"/>
  <c r="X166" i="2"/>
  <c r="AB166" i="2"/>
  <c r="AF166" i="2"/>
  <c r="Z167" i="2"/>
  <c r="AD167" i="2"/>
  <c r="AH167" i="2"/>
  <c r="Z175" i="2"/>
  <c r="AD175" i="2"/>
  <c r="AH175" i="2"/>
  <c r="AF177" i="2"/>
  <c r="AI179" i="2"/>
  <c r="AG179" i="2"/>
  <c r="AE179" i="2"/>
  <c r="AH179" i="2"/>
  <c r="AF181" i="2"/>
  <c r="AI183" i="2"/>
  <c r="AG183" i="2"/>
  <c r="AE183" i="2"/>
  <c r="AH183" i="2"/>
  <c r="AH186" i="2"/>
  <c r="AF186" i="2"/>
  <c r="AE186" i="2"/>
  <c r="EC218" i="2"/>
  <c r="EA218" i="2"/>
  <c r="DY218" i="2"/>
  <c r="DW218" i="2"/>
  <c r="DU218" i="2"/>
  <c r="DS218" i="2"/>
  <c r="DO218" i="2"/>
  <c r="DM218" i="2"/>
  <c r="DK218" i="2"/>
  <c r="DI218" i="2"/>
  <c r="DG218" i="2"/>
  <c r="DE218" i="2"/>
  <c r="DP218" i="2" s="1"/>
  <c r="DA218" i="2"/>
  <c r="CY218" i="2"/>
  <c r="CW218" i="2"/>
  <c r="CU218" i="2"/>
  <c r="CS218" i="2"/>
  <c r="CQ218" i="2"/>
  <c r="CM218" i="2"/>
  <c r="CK218" i="2"/>
  <c r="CI218" i="2"/>
  <c r="CG218" i="2"/>
  <c r="CE218" i="2"/>
  <c r="CC218" i="2"/>
  <c r="BY218" i="2"/>
  <c r="BW218" i="2"/>
  <c r="BU218" i="2"/>
  <c r="BS218" i="2"/>
  <c r="BQ218" i="2"/>
  <c r="BO218" i="2"/>
  <c r="BR218" i="2"/>
  <c r="BV218" i="2"/>
  <c r="CD218" i="2"/>
  <c r="CN218" i="2" s="1"/>
  <c r="CH218" i="2"/>
  <c r="CL218" i="2"/>
  <c r="CP218" i="2"/>
  <c r="CT218" i="2"/>
  <c r="CX218" i="2"/>
  <c r="DF218" i="2"/>
  <c r="DJ218" i="2"/>
  <c r="DN218" i="2"/>
  <c r="DR218" i="2"/>
  <c r="DV218" i="2"/>
  <c r="DZ218" i="2"/>
  <c r="EL232" i="2"/>
  <c r="EJ232" i="2"/>
  <c r="EH232" i="2"/>
  <c r="EF232" i="2"/>
  <c r="EB232" i="2"/>
  <c r="DZ232" i="2"/>
  <c r="DX232" i="2"/>
  <c r="DV232" i="2"/>
  <c r="DT232" i="2"/>
  <c r="DR232" i="2"/>
  <c r="DN232" i="2"/>
  <c r="DL232" i="2"/>
  <c r="DJ232" i="2"/>
  <c r="DH232" i="2"/>
  <c r="DF232" i="2"/>
  <c r="DD232" i="2"/>
  <c r="CZ232" i="2"/>
  <c r="CX232" i="2"/>
  <c r="CV232" i="2"/>
  <c r="CT232" i="2"/>
  <c r="CR232" i="2"/>
  <c r="CP232" i="2"/>
  <c r="CL232" i="2"/>
  <c r="CJ232" i="2"/>
  <c r="CH232" i="2"/>
  <c r="CF232" i="2"/>
  <c r="CD232" i="2"/>
  <c r="CB232" i="2"/>
  <c r="BX232" i="2"/>
  <c r="BV232" i="2"/>
  <c r="BZ232" i="2" s="1"/>
  <c r="CA232" i="2" s="1"/>
  <c r="EM232" i="2"/>
  <c r="EI232" i="2"/>
  <c r="EA232" i="2"/>
  <c r="DW232" i="2"/>
  <c r="DS232" i="2"/>
  <c r="DO232" i="2"/>
  <c r="DK232" i="2"/>
  <c r="DG232" i="2"/>
  <c r="CY232" i="2"/>
  <c r="CU232" i="2"/>
  <c r="CQ232" i="2"/>
  <c r="CM232" i="2"/>
  <c r="CI232" i="2"/>
  <c r="CE232" i="2"/>
  <c r="BW232" i="2"/>
  <c r="EK232" i="2"/>
  <c r="EC232" i="2"/>
  <c r="DU232" i="2"/>
  <c r="DM232" i="2"/>
  <c r="DE232" i="2"/>
  <c r="CW232" i="2"/>
  <c r="CG232" i="2"/>
  <c r="BY232" i="2"/>
  <c r="CK232" i="2"/>
  <c r="DA232" i="2"/>
  <c r="EG232" i="2"/>
  <c r="BY106" i="2"/>
  <c r="BZ106" i="2" s="1"/>
  <c r="CA106" i="2" s="1"/>
  <c r="CO106" i="2" s="1"/>
  <c r="DC106" i="2" s="1"/>
  <c r="DQ106" i="2" s="1"/>
  <c r="EE106" i="2" s="1"/>
  <c r="ES106" i="2" s="1"/>
  <c r="ET106" i="2" s="1"/>
  <c r="CC106" i="2"/>
  <c r="CN106" i="2" s="1"/>
  <c r="CE106" i="2"/>
  <c r="CG106" i="2"/>
  <c r="CI106" i="2"/>
  <c r="CK106" i="2"/>
  <c r="CM106" i="2"/>
  <c r="CQ106" i="2"/>
  <c r="DB106" i="2" s="1"/>
  <c r="CS106" i="2"/>
  <c r="CU106" i="2"/>
  <c r="CW106" i="2"/>
  <c r="CY106" i="2"/>
  <c r="DA106" i="2"/>
  <c r="DE106" i="2"/>
  <c r="DP106" i="2" s="1"/>
  <c r="DG106" i="2"/>
  <c r="DI106" i="2"/>
  <c r="DK106" i="2"/>
  <c r="DM106" i="2"/>
  <c r="DO106" i="2"/>
  <c r="DS106" i="2"/>
  <c r="ED106" i="2" s="1"/>
  <c r="DU106" i="2"/>
  <c r="DW106" i="2"/>
  <c r="DY106" i="2"/>
  <c r="EA106" i="2"/>
  <c r="EC106" i="2"/>
  <c r="EG106" i="2"/>
  <c r="ER106" i="2" s="1"/>
  <c r="EI106" i="2"/>
  <c r="EK106" i="2"/>
  <c r="EM106" i="2"/>
  <c r="X140" i="2"/>
  <c r="Z140" i="2"/>
  <c r="AB140" i="2"/>
  <c r="AD140" i="2"/>
  <c r="X141" i="2"/>
  <c r="Z141" i="2"/>
  <c r="AB141" i="2"/>
  <c r="AD141" i="2"/>
  <c r="X142" i="2"/>
  <c r="Z142" i="2"/>
  <c r="AB142" i="2"/>
  <c r="AD142" i="2"/>
  <c r="X143" i="2"/>
  <c r="Z143" i="2"/>
  <c r="AB143" i="2"/>
  <c r="AD143" i="2"/>
  <c r="X144" i="2"/>
  <c r="Z144" i="2"/>
  <c r="AB144" i="2"/>
  <c r="AD144" i="2"/>
  <c r="X145" i="2"/>
  <c r="Z145" i="2"/>
  <c r="AB145" i="2"/>
  <c r="AD145" i="2"/>
  <c r="X146" i="2"/>
  <c r="Z146" i="2"/>
  <c r="AB146" i="2"/>
  <c r="AD146" i="2"/>
  <c r="X147" i="2"/>
  <c r="Z147" i="2"/>
  <c r="AB147" i="2"/>
  <c r="AD147" i="2"/>
  <c r="X148" i="2"/>
  <c r="Z148" i="2"/>
  <c r="AB148" i="2"/>
  <c r="AD148" i="2"/>
  <c r="X149" i="2"/>
  <c r="Z149" i="2"/>
  <c r="AB149" i="2"/>
  <c r="AD149" i="2"/>
  <c r="X150" i="2"/>
  <c r="Z150" i="2"/>
  <c r="AB150" i="2"/>
  <c r="AD150" i="2"/>
  <c r="X151" i="2"/>
  <c r="Z151" i="2"/>
  <c r="AB151" i="2"/>
  <c r="AD151" i="2"/>
  <c r="X152" i="2"/>
  <c r="Z152" i="2"/>
  <c r="AB152" i="2"/>
  <c r="AD152" i="2"/>
  <c r="X153" i="2"/>
  <c r="Z153" i="2"/>
  <c r="AB153" i="2"/>
  <c r="AD153" i="2"/>
  <c r="X154" i="2"/>
  <c r="Z154" i="2"/>
  <c r="AB154" i="2"/>
  <c r="AD154" i="2"/>
  <c r="AK235" i="2"/>
  <c r="AO158" i="2"/>
  <c r="AO235" i="2" s="1"/>
  <c r="X176" i="2"/>
  <c r="Z176" i="2"/>
  <c r="AB176" i="2"/>
  <c r="AD176" i="2"/>
  <c r="AF176" i="2"/>
  <c r="AF178" i="2"/>
  <c r="AF180" i="2"/>
  <c r="AF182" i="2"/>
  <c r="AF184" i="2"/>
  <c r="AE187" i="2"/>
  <c r="AE188" i="2"/>
  <c r="BN211" i="2"/>
  <c r="BP211" i="2"/>
  <c r="BR211" i="2"/>
  <c r="BT211" i="2"/>
  <c r="BV211" i="2"/>
  <c r="BX211" i="2"/>
  <c r="CB211" i="2"/>
  <c r="CD211" i="2"/>
  <c r="CF211" i="2"/>
  <c r="CH211" i="2"/>
  <c r="CJ211" i="2"/>
  <c r="CL211" i="2"/>
  <c r="CP211" i="2"/>
  <c r="CR211" i="2"/>
  <c r="CT211" i="2"/>
  <c r="CV211" i="2"/>
  <c r="CX211" i="2"/>
  <c r="CZ211" i="2"/>
  <c r="DD211" i="2"/>
  <c r="DF211" i="2"/>
  <c r="DH211" i="2"/>
  <c r="DJ211" i="2"/>
  <c r="DL211" i="2"/>
  <c r="DN211" i="2"/>
  <c r="DR211" i="2"/>
  <c r="DT211" i="2"/>
  <c r="DV211" i="2"/>
  <c r="DX211" i="2"/>
  <c r="DZ211" i="2"/>
  <c r="BN212" i="2"/>
  <c r="BP212" i="2"/>
  <c r="BR212" i="2"/>
  <c r="BT212" i="2"/>
  <c r="BV212" i="2"/>
  <c r="BX212" i="2"/>
  <c r="CB212" i="2"/>
  <c r="CD212" i="2"/>
  <c r="CF212" i="2"/>
  <c r="CH212" i="2"/>
  <c r="CJ212" i="2"/>
  <c r="CL212" i="2"/>
  <c r="CP212" i="2"/>
  <c r="CR212" i="2"/>
  <c r="CT212" i="2"/>
  <c r="CV212" i="2"/>
  <c r="CX212" i="2"/>
  <c r="CZ212" i="2"/>
  <c r="DD212" i="2"/>
  <c r="DF212" i="2"/>
  <c r="DH212" i="2"/>
  <c r="DJ212" i="2"/>
  <c r="DL212" i="2"/>
  <c r="DN212" i="2"/>
  <c r="DR212" i="2"/>
  <c r="DT212" i="2"/>
  <c r="DV212" i="2"/>
  <c r="DX212" i="2"/>
  <c r="DZ212" i="2"/>
  <c r="BN213" i="2"/>
  <c r="BP213" i="2"/>
  <c r="BR213" i="2"/>
  <c r="BT213" i="2"/>
  <c r="BV213" i="2"/>
  <c r="BX213" i="2"/>
  <c r="CB213" i="2"/>
  <c r="CD213" i="2"/>
  <c r="CF213" i="2"/>
  <c r="CH213" i="2"/>
  <c r="CJ213" i="2"/>
  <c r="CL213" i="2"/>
  <c r="CP213" i="2"/>
  <c r="CR213" i="2"/>
  <c r="CT213" i="2"/>
  <c r="CV213" i="2"/>
  <c r="CX213" i="2"/>
  <c r="CZ213" i="2"/>
  <c r="DD213" i="2"/>
  <c r="DF213" i="2"/>
  <c r="DH213" i="2"/>
  <c r="DJ213" i="2"/>
  <c r="DL213" i="2"/>
  <c r="DN213" i="2"/>
  <c r="DR213" i="2"/>
  <c r="DT213" i="2"/>
  <c r="DV213" i="2"/>
  <c r="DX213" i="2"/>
  <c r="DZ213" i="2"/>
  <c r="BN214" i="2"/>
  <c r="BP214" i="2"/>
  <c r="BR214" i="2"/>
  <c r="BT214" i="2"/>
  <c r="BV214" i="2"/>
  <c r="BX214" i="2"/>
  <c r="CB214" i="2"/>
  <c r="CD214" i="2"/>
  <c r="CF214" i="2"/>
  <c r="CH214" i="2"/>
  <c r="CJ214" i="2"/>
  <c r="CL214" i="2"/>
  <c r="CP214" i="2"/>
  <c r="CR214" i="2"/>
  <c r="CT214" i="2"/>
  <c r="CV214" i="2"/>
  <c r="CX214" i="2"/>
  <c r="CZ214" i="2"/>
  <c r="DD214" i="2"/>
  <c r="DF214" i="2"/>
  <c r="DH214" i="2"/>
  <c r="DJ214" i="2"/>
  <c r="DL214" i="2"/>
  <c r="DN214" i="2"/>
  <c r="DR214" i="2"/>
  <c r="DT214" i="2"/>
  <c r="DV214" i="2"/>
  <c r="DX214" i="2"/>
  <c r="DZ214" i="2"/>
  <c r="BN215" i="2"/>
  <c r="BP215" i="2"/>
  <c r="BR215" i="2"/>
  <c r="BT215" i="2"/>
  <c r="BV215" i="2"/>
  <c r="BX215" i="2"/>
  <c r="CB215" i="2"/>
  <c r="CD215" i="2"/>
  <c r="CF215" i="2"/>
  <c r="CH215" i="2"/>
  <c r="CJ215" i="2"/>
  <c r="CL215" i="2"/>
  <c r="CP215" i="2"/>
  <c r="CR215" i="2"/>
  <c r="CT215" i="2"/>
  <c r="CV215" i="2"/>
  <c r="CX215" i="2"/>
  <c r="CZ215" i="2"/>
  <c r="DD215" i="2"/>
  <c r="DF215" i="2"/>
  <c r="DH215" i="2"/>
  <c r="DJ215" i="2"/>
  <c r="DL215" i="2"/>
  <c r="DN215" i="2"/>
  <c r="DR215" i="2"/>
  <c r="DT215" i="2"/>
  <c r="DV215" i="2"/>
  <c r="DX215" i="2"/>
  <c r="DZ215" i="2"/>
  <c r="BN216" i="2"/>
  <c r="BP216" i="2"/>
  <c r="BR216" i="2"/>
  <c r="BT216" i="2"/>
  <c r="BV216" i="2"/>
  <c r="BX216" i="2"/>
  <c r="CB216" i="2"/>
  <c r="CD216" i="2"/>
  <c r="CF216" i="2"/>
  <c r="CH216" i="2"/>
  <c r="CJ216" i="2"/>
  <c r="CL216" i="2"/>
  <c r="CP216" i="2"/>
  <c r="CR216" i="2"/>
  <c r="CT216" i="2"/>
  <c r="CV216" i="2"/>
  <c r="CX216" i="2"/>
  <c r="CZ216" i="2"/>
  <c r="DD216" i="2"/>
  <c r="DF216" i="2"/>
  <c r="DH216" i="2"/>
  <c r="DJ216" i="2"/>
  <c r="DL216" i="2"/>
  <c r="DN216" i="2"/>
  <c r="DR216" i="2"/>
  <c r="DT216" i="2"/>
  <c r="DV216" i="2"/>
  <c r="DX216" i="2"/>
  <c r="DZ216" i="2"/>
  <c r="BN217" i="2"/>
  <c r="BP217" i="2"/>
  <c r="BR217" i="2"/>
  <c r="BT217" i="2"/>
  <c r="BV217" i="2"/>
  <c r="BX217" i="2"/>
  <c r="CB217" i="2"/>
  <c r="CD217" i="2"/>
  <c r="CF217" i="2"/>
  <c r="CH217" i="2"/>
  <c r="CJ217" i="2"/>
  <c r="CL217" i="2"/>
  <c r="CP217" i="2"/>
  <c r="CR217" i="2"/>
  <c r="CT217" i="2"/>
  <c r="CV217" i="2"/>
  <c r="CX217" i="2"/>
  <c r="CZ217" i="2"/>
  <c r="DD217" i="2"/>
  <c r="DF217" i="2"/>
  <c r="DH217" i="2"/>
  <c r="DJ217" i="2"/>
  <c r="DL217" i="2"/>
  <c r="DN217" i="2"/>
  <c r="DR217" i="2"/>
  <c r="DT217" i="2"/>
  <c r="DV217" i="2"/>
  <c r="DX217" i="2"/>
  <c r="DZ217" i="2"/>
  <c r="BT219" i="2"/>
  <c r="BZ219" i="2" s="1"/>
  <c r="CA219" i="2" s="1"/>
  <c r="BV219" i="2"/>
  <c r="BX219" i="2"/>
  <c r="CB219" i="2"/>
  <c r="CD219" i="2"/>
  <c r="CF219" i="2"/>
  <c r="CH219" i="2"/>
  <c r="CJ219" i="2"/>
  <c r="CL219" i="2"/>
  <c r="CP219" i="2"/>
  <c r="CR219" i="2"/>
  <c r="CT219" i="2"/>
  <c r="CV219" i="2"/>
  <c r="CX219" i="2"/>
  <c r="CZ219" i="2"/>
  <c r="DD219" i="2"/>
  <c r="DF219" i="2"/>
  <c r="DH219" i="2"/>
  <c r="DJ219" i="2"/>
  <c r="DL219" i="2"/>
  <c r="DN219" i="2"/>
  <c r="DR219" i="2"/>
  <c r="DT219" i="2"/>
  <c r="DV219" i="2"/>
  <c r="DX219" i="2"/>
  <c r="DZ219" i="2"/>
  <c r="EB219" i="2"/>
  <c r="EF219" i="2"/>
  <c r="EH219" i="2"/>
  <c r="BT220" i="2"/>
  <c r="BV220" i="2"/>
  <c r="BZ220" i="2" s="1"/>
  <c r="CA220" i="2" s="1"/>
  <c r="BX220" i="2"/>
  <c r="CB220" i="2"/>
  <c r="CD220" i="2"/>
  <c r="CF220" i="2"/>
  <c r="CH220" i="2"/>
  <c r="CJ220" i="2"/>
  <c r="CL220" i="2"/>
  <c r="CP220" i="2"/>
  <c r="CR220" i="2"/>
  <c r="CT220" i="2"/>
  <c r="CV220" i="2"/>
  <c r="CX220" i="2"/>
  <c r="CZ220" i="2"/>
  <c r="DD220" i="2"/>
  <c r="DF220" i="2"/>
  <c r="DH220" i="2"/>
  <c r="DJ220" i="2"/>
  <c r="DL220" i="2"/>
  <c r="DN220" i="2"/>
  <c r="DR220" i="2"/>
  <c r="DT220" i="2"/>
  <c r="DV220" i="2"/>
  <c r="DX220" i="2"/>
  <c r="DZ220" i="2"/>
  <c r="EB220" i="2"/>
  <c r="EF220" i="2"/>
  <c r="ER220" i="2" s="1"/>
  <c r="EH220" i="2"/>
  <c r="EJ221" i="2"/>
  <c r="EH221" i="2"/>
  <c r="EF221" i="2"/>
  <c r="EB221" i="2"/>
  <c r="DZ221" i="2"/>
  <c r="DX221" i="2"/>
  <c r="DV221" i="2"/>
  <c r="DT221" i="2"/>
  <c r="DR221" i="2"/>
  <c r="DN221" i="2"/>
  <c r="DL221" i="2"/>
  <c r="BT221" i="2"/>
  <c r="BZ221" i="2" s="1"/>
  <c r="CA221" i="2" s="1"/>
  <c r="BV221" i="2"/>
  <c r="BX221" i="2"/>
  <c r="CB221" i="2"/>
  <c r="CD221" i="2"/>
  <c r="CF221" i="2"/>
  <c r="CH221" i="2"/>
  <c r="CJ221" i="2"/>
  <c r="CL221" i="2"/>
  <c r="CP221" i="2"/>
  <c r="CR221" i="2"/>
  <c r="CT221" i="2"/>
  <c r="CV221" i="2"/>
  <c r="CX221" i="2"/>
  <c r="CZ221" i="2"/>
  <c r="DD221" i="2"/>
  <c r="DF221" i="2"/>
  <c r="DH221" i="2"/>
  <c r="DJ221" i="2"/>
  <c r="DM221" i="2"/>
  <c r="DU221" i="2"/>
  <c r="DY221" i="2"/>
  <c r="EC221" i="2"/>
  <c r="EG221" i="2"/>
  <c r="EL221" i="2"/>
  <c r="BT222" i="2"/>
  <c r="BV222" i="2"/>
  <c r="BZ222" i="2" s="1"/>
  <c r="CA222" i="2" s="1"/>
  <c r="BX222" i="2"/>
  <c r="CB222" i="2"/>
  <c r="CD222" i="2"/>
  <c r="CF222" i="2"/>
  <c r="CH222" i="2"/>
  <c r="CJ222" i="2"/>
  <c r="CL222" i="2"/>
  <c r="CP222" i="2"/>
  <c r="CR222" i="2"/>
  <c r="CT222" i="2"/>
  <c r="CV222" i="2"/>
  <c r="CX222" i="2"/>
  <c r="CZ222" i="2"/>
  <c r="DD222" i="2"/>
  <c r="DF222" i="2"/>
  <c r="DH222" i="2"/>
  <c r="DJ222" i="2"/>
  <c r="DL222" i="2"/>
  <c r="DN222" i="2"/>
  <c r="DR222" i="2"/>
  <c r="DT222" i="2"/>
  <c r="DV222" i="2"/>
  <c r="DX222" i="2"/>
  <c r="DZ222" i="2"/>
  <c r="EB222" i="2"/>
  <c r="EF222" i="2"/>
  <c r="ER222" i="2" s="1"/>
  <c r="EH222" i="2"/>
  <c r="BT223" i="2"/>
  <c r="BZ223" i="2" s="1"/>
  <c r="CA223" i="2" s="1"/>
  <c r="BV223" i="2"/>
  <c r="BX223" i="2"/>
  <c r="CB223" i="2"/>
  <c r="CD223" i="2"/>
  <c r="CF223" i="2"/>
  <c r="CH223" i="2"/>
  <c r="CJ223" i="2"/>
  <c r="CL223" i="2"/>
  <c r="CP223" i="2"/>
  <c r="CR223" i="2"/>
  <c r="CT223" i="2"/>
  <c r="CV223" i="2"/>
  <c r="CX223" i="2"/>
  <c r="CZ223" i="2"/>
  <c r="DD223" i="2"/>
  <c r="DF223" i="2"/>
  <c r="DH223" i="2"/>
  <c r="DJ223" i="2"/>
  <c r="DL223" i="2"/>
  <c r="DN223" i="2"/>
  <c r="DR223" i="2"/>
  <c r="DT223" i="2"/>
  <c r="DV223" i="2"/>
  <c r="DX223" i="2"/>
  <c r="DZ223" i="2"/>
  <c r="EB223" i="2"/>
  <c r="EF223" i="2"/>
  <c r="EH223" i="2"/>
  <c r="BT224" i="2"/>
  <c r="BZ224" i="2" s="1"/>
  <c r="CA224" i="2" s="1"/>
  <c r="BV224" i="2"/>
  <c r="BX224" i="2"/>
  <c r="CB224" i="2"/>
  <c r="CD224" i="2"/>
  <c r="CF224" i="2"/>
  <c r="CH224" i="2"/>
  <c r="CJ224" i="2"/>
  <c r="CL224" i="2"/>
  <c r="CP224" i="2"/>
  <c r="CR224" i="2"/>
  <c r="CT224" i="2"/>
  <c r="CV224" i="2"/>
  <c r="CX224" i="2"/>
  <c r="CZ224" i="2"/>
  <c r="DD224" i="2"/>
  <c r="DF224" i="2"/>
  <c r="DH224" i="2"/>
  <c r="DJ224" i="2"/>
  <c r="DL224" i="2"/>
  <c r="DN224" i="2"/>
  <c r="DR224" i="2"/>
  <c r="DT224" i="2"/>
  <c r="DV224" i="2"/>
  <c r="DX224" i="2"/>
  <c r="DZ224" i="2"/>
  <c r="EB224" i="2"/>
  <c r="EF224" i="2"/>
  <c r="EH224" i="2"/>
  <c r="BT225" i="2"/>
  <c r="BZ225" i="2" s="1"/>
  <c r="CA225" i="2" s="1"/>
  <c r="BV225" i="2"/>
  <c r="BX225" i="2"/>
  <c r="CB225" i="2"/>
  <c r="CD225" i="2"/>
  <c r="CF225" i="2"/>
  <c r="CH225" i="2"/>
  <c r="CJ225" i="2"/>
  <c r="CL225" i="2"/>
  <c r="CP225" i="2"/>
  <c r="CR225" i="2"/>
  <c r="CT225" i="2"/>
  <c r="CV225" i="2"/>
  <c r="CX225" i="2"/>
  <c r="CZ225" i="2"/>
  <c r="DD225" i="2"/>
  <c r="DF225" i="2"/>
  <c r="DH225" i="2"/>
  <c r="DJ225" i="2"/>
  <c r="DL225" i="2"/>
  <c r="DN225" i="2"/>
  <c r="DR225" i="2"/>
  <c r="DT225" i="2"/>
  <c r="DV225" i="2"/>
  <c r="DX225" i="2"/>
  <c r="DZ225" i="2"/>
  <c r="EB225" i="2"/>
  <c r="EF225" i="2"/>
  <c r="ER225" i="2" s="1"/>
  <c r="EH225" i="2"/>
  <c r="BT226" i="2"/>
  <c r="BZ226" i="2" s="1"/>
  <c r="CA226" i="2" s="1"/>
  <c r="BV226" i="2"/>
  <c r="BX226" i="2"/>
  <c r="CB226" i="2"/>
  <c r="CD226" i="2"/>
  <c r="CF226" i="2"/>
  <c r="CH226" i="2"/>
  <c r="CJ226" i="2"/>
  <c r="CL226" i="2"/>
  <c r="CP226" i="2"/>
  <c r="CR226" i="2"/>
  <c r="CT226" i="2"/>
  <c r="CV226" i="2"/>
  <c r="CX226" i="2"/>
  <c r="CZ226" i="2"/>
  <c r="DD226" i="2"/>
  <c r="DF226" i="2"/>
  <c r="DH226" i="2"/>
  <c r="DJ226" i="2"/>
  <c r="DL226" i="2"/>
  <c r="DN226" i="2"/>
  <c r="DR226" i="2"/>
  <c r="DT226" i="2"/>
  <c r="DV226" i="2"/>
  <c r="DX226" i="2"/>
  <c r="DZ226" i="2"/>
  <c r="EB226" i="2"/>
  <c r="EF226" i="2"/>
  <c r="EH226" i="2"/>
  <c r="BT227" i="2"/>
  <c r="BZ227" i="2" s="1"/>
  <c r="CA227" i="2" s="1"/>
  <c r="BV227" i="2"/>
  <c r="BX227" i="2"/>
  <c r="CB227" i="2"/>
  <c r="CD227" i="2"/>
  <c r="CF227" i="2"/>
  <c r="CH227" i="2"/>
  <c r="CJ227" i="2"/>
  <c r="CL227" i="2"/>
  <c r="CP227" i="2"/>
  <c r="CR227" i="2"/>
  <c r="CT227" i="2"/>
  <c r="CV227" i="2"/>
  <c r="CX227" i="2"/>
  <c r="CZ227" i="2"/>
  <c r="DD227" i="2"/>
  <c r="DF227" i="2"/>
  <c r="DH227" i="2"/>
  <c r="DJ227" i="2"/>
  <c r="DL227" i="2"/>
  <c r="DN227" i="2"/>
  <c r="DR227" i="2"/>
  <c r="DT227" i="2"/>
  <c r="DV227" i="2"/>
  <c r="DX227" i="2"/>
  <c r="DZ227" i="2"/>
  <c r="EB227" i="2"/>
  <c r="EF227" i="2"/>
  <c r="ER227" i="2" s="1"/>
  <c r="EH227" i="2"/>
  <c r="BT228" i="2"/>
  <c r="BZ228" i="2" s="1"/>
  <c r="CA228" i="2" s="1"/>
  <c r="BV228" i="2"/>
  <c r="BX228" i="2"/>
  <c r="CB228" i="2"/>
  <c r="CD228" i="2"/>
  <c r="CF228" i="2"/>
  <c r="CH228" i="2"/>
  <c r="CJ228" i="2"/>
  <c r="CL228" i="2"/>
  <c r="CP228" i="2"/>
  <c r="CR228" i="2"/>
  <c r="CT228" i="2"/>
  <c r="CV228" i="2"/>
  <c r="CX228" i="2"/>
  <c r="CZ228" i="2"/>
  <c r="DD228" i="2"/>
  <c r="DF228" i="2"/>
  <c r="DH228" i="2"/>
  <c r="DJ228" i="2"/>
  <c r="DL228" i="2"/>
  <c r="DN228" i="2"/>
  <c r="DR228" i="2"/>
  <c r="DT228" i="2"/>
  <c r="DV228" i="2"/>
  <c r="DX228" i="2"/>
  <c r="DZ228" i="2"/>
  <c r="EB228" i="2"/>
  <c r="EF228" i="2"/>
  <c r="EH228" i="2"/>
  <c r="EJ229" i="2"/>
  <c r="EH229" i="2"/>
  <c r="EF229" i="2"/>
  <c r="EB229" i="2"/>
  <c r="DZ229" i="2"/>
  <c r="DX229" i="2"/>
  <c r="DV229" i="2"/>
  <c r="DT229" i="2"/>
  <c r="DR229" i="2"/>
  <c r="DN229" i="2"/>
  <c r="DL229" i="2"/>
  <c r="BT229" i="2"/>
  <c r="BZ229" i="2" s="1"/>
  <c r="CA229" i="2" s="1"/>
  <c r="BV229" i="2"/>
  <c r="BX229" i="2"/>
  <c r="CB229" i="2"/>
  <c r="CD229" i="2"/>
  <c r="CF229" i="2"/>
  <c r="CH229" i="2"/>
  <c r="CJ229" i="2"/>
  <c r="CL229" i="2"/>
  <c r="CP229" i="2"/>
  <c r="CR229" i="2"/>
  <c r="CT229" i="2"/>
  <c r="CV229" i="2"/>
  <c r="CX229" i="2"/>
  <c r="CZ229" i="2"/>
  <c r="DD229" i="2"/>
  <c r="DF229" i="2"/>
  <c r="DH229" i="2"/>
  <c r="DJ229" i="2"/>
  <c r="DM229" i="2"/>
  <c r="DU229" i="2"/>
  <c r="DY229" i="2"/>
  <c r="EC229" i="2"/>
  <c r="EG229" i="2"/>
  <c r="EL229" i="2"/>
  <c r="BT230" i="2"/>
  <c r="BZ230" i="2" s="1"/>
  <c r="CA230" i="2" s="1"/>
  <c r="BV230" i="2"/>
  <c r="BX230" i="2"/>
  <c r="CB230" i="2"/>
  <c r="CD230" i="2"/>
  <c r="CF230" i="2"/>
  <c r="CH230" i="2"/>
  <c r="CJ230" i="2"/>
  <c r="CL230" i="2"/>
  <c r="CP230" i="2"/>
  <c r="CR230" i="2"/>
  <c r="CT230" i="2"/>
  <c r="CV230" i="2"/>
  <c r="CX230" i="2"/>
  <c r="CZ230" i="2"/>
  <c r="DD230" i="2"/>
  <c r="DF230" i="2"/>
  <c r="DH230" i="2"/>
  <c r="DJ230" i="2"/>
  <c r="DL230" i="2"/>
  <c r="DN230" i="2"/>
  <c r="DR230" i="2"/>
  <c r="DT230" i="2"/>
  <c r="DV230" i="2"/>
  <c r="DX230" i="2"/>
  <c r="DZ230" i="2"/>
  <c r="EB230" i="2"/>
  <c r="EF230" i="2"/>
  <c r="EH230" i="2"/>
  <c r="BW231" i="2"/>
  <c r="BZ231" i="2" s="1"/>
  <c r="CA231" i="2" s="1"/>
  <c r="BY231" i="2"/>
  <c r="CC231" i="2"/>
  <c r="CN231" i="2" s="1"/>
  <c r="CE231" i="2"/>
  <c r="CG231" i="2"/>
  <c r="CI231" i="2"/>
  <c r="CK231" i="2"/>
  <c r="CM231" i="2"/>
  <c r="CQ231" i="2"/>
  <c r="DB231" i="2" s="1"/>
  <c r="CS231" i="2"/>
  <c r="CU231" i="2"/>
  <c r="CW231" i="2"/>
  <c r="CY231" i="2"/>
  <c r="DA231" i="2"/>
  <c r="DE231" i="2"/>
  <c r="DP231" i="2" s="1"/>
  <c r="DG231" i="2"/>
  <c r="DI231" i="2"/>
  <c r="DK231" i="2"/>
  <c r="DM231" i="2"/>
  <c r="DO231" i="2"/>
  <c r="DS231" i="2"/>
  <c r="ED231" i="2" s="1"/>
  <c r="DU231" i="2"/>
  <c r="DW231" i="2"/>
  <c r="DY231" i="2"/>
  <c r="EA231" i="2"/>
  <c r="EC231" i="2"/>
  <c r="EG231" i="2"/>
  <c r="ER231" i="2" s="1"/>
  <c r="EI231" i="2"/>
  <c r="EK231" i="2"/>
  <c r="EL233" i="2"/>
  <c r="EJ233" i="2"/>
  <c r="EH233" i="2"/>
  <c r="EF233" i="2"/>
  <c r="EB233" i="2"/>
  <c r="DZ233" i="2"/>
  <c r="DX233" i="2"/>
  <c r="DV233" i="2"/>
  <c r="DT233" i="2"/>
  <c r="DR233" i="2"/>
  <c r="DN233" i="2"/>
  <c r="DL233" i="2"/>
  <c r="DJ233" i="2"/>
  <c r="DH233" i="2"/>
  <c r="DF233" i="2"/>
  <c r="BW233" i="2"/>
  <c r="BZ233" i="2" s="1"/>
  <c r="CA233" i="2" s="1"/>
  <c r="BY233" i="2"/>
  <c r="CC233" i="2"/>
  <c r="CN233" i="2" s="1"/>
  <c r="CE233" i="2"/>
  <c r="CG233" i="2"/>
  <c r="CI233" i="2"/>
  <c r="CK233" i="2"/>
  <c r="CM233" i="2"/>
  <c r="CQ233" i="2"/>
  <c r="DB233" i="2" s="1"/>
  <c r="CS233" i="2"/>
  <c r="CU233" i="2"/>
  <c r="CW233" i="2"/>
  <c r="CY233" i="2"/>
  <c r="DA233" i="2"/>
  <c r="DE233" i="2"/>
  <c r="DP233" i="2" s="1"/>
  <c r="DI233" i="2"/>
  <c r="DM233" i="2"/>
  <c r="DU233" i="2"/>
  <c r="DY233" i="2"/>
  <c r="EC233" i="2"/>
  <c r="EG233" i="2"/>
  <c r="EK233" i="2"/>
  <c r="BY234" i="2"/>
  <c r="BZ234" i="2" s="1"/>
  <c r="CA234" i="2" s="1"/>
  <c r="CC234" i="2"/>
  <c r="CN234" i="2" s="1"/>
  <c r="CE234" i="2"/>
  <c r="CG234" i="2"/>
  <c r="CI234" i="2"/>
  <c r="CK234" i="2"/>
  <c r="CM234" i="2"/>
  <c r="CQ234" i="2"/>
  <c r="DB234" i="2" s="1"/>
  <c r="CS234" i="2"/>
  <c r="CU234" i="2"/>
  <c r="CW234" i="2"/>
  <c r="CY234" i="2"/>
  <c r="DA234" i="2"/>
  <c r="DE234" i="2"/>
  <c r="DP234" i="2" s="1"/>
  <c r="DG234" i="2"/>
  <c r="DI234" i="2"/>
  <c r="DK234" i="2"/>
  <c r="DM234" i="2"/>
  <c r="DO234" i="2"/>
  <c r="DS234" i="2"/>
  <c r="ED234" i="2" s="1"/>
  <c r="DU234" i="2"/>
  <c r="DW234" i="2"/>
  <c r="DY234" i="2"/>
  <c r="EA234" i="2"/>
  <c r="EC234" i="2"/>
  <c r="EG234" i="2"/>
  <c r="ER234" i="2" s="1"/>
  <c r="EI234" i="2"/>
  <c r="EK234" i="2"/>
  <c r="EM234" i="2"/>
  <c r="EQ11" i="1"/>
  <c r="EO11" i="1"/>
  <c r="EM11" i="1"/>
  <c r="EK11" i="1"/>
  <c r="EI11" i="1"/>
  <c r="EG11" i="1"/>
  <c r="EC11" i="1"/>
  <c r="EA11" i="1"/>
  <c r="DY11" i="1"/>
  <c r="DW11" i="1"/>
  <c r="DU11" i="1"/>
  <c r="DS11" i="1"/>
  <c r="DO11" i="1"/>
  <c r="DM11" i="1"/>
  <c r="DK11" i="1"/>
  <c r="DI11" i="1"/>
  <c r="DG11" i="1"/>
  <c r="DE11" i="1"/>
  <c r="DA11" i="1"/>
  <c r="CY11" i="1"/>
  <c r="CW11" i="1"/>
  <c r="CU11" i="1"/>
  <c r="CS11" i="1"/>
  <c r="CQ11" i="1"/>
  <c r="CM11" i="1"/>
  <c r="CK11" i="1"/>
  <c r="CI11" i="1"/>
  <c r="CG11" i="1"/>
  <c r="CE11" i="1"/>
  <c r="CC11" i="1"/>
  <c r="BY11" i="1"/>
  <c r="BW11" i="1"/>
  <c r="BU11" i="1"/>
  <c r="BS11" i="1"/>
  <c r="BQ11" i="1"/>
  <c r="BO11" i="1"/>
  <c r="BK11" i="1"/>
  <c r="BI11" i="1"/>
  <c r="BG11" i="1"/>
  <c r="BE11" i="1"/>
  <c r="BC11" i="1"/>
  <c r="BA11" i="1"/>
  <c r="AW11" i="1"/>
  <c r="AU11" i="1"/>
  <c r="AS11" i="1"/>
  <c r="AQ11" i="1"/>
  <c r="AO11" i="1"/>
  <c r="AM11" i="1"/>
  <c r="AI11" i="1"/>
  <c r="AG11" i="1"/>
  <c r="AE11" i="1"/>
  <c r="AC11" i="1"/>
  <c r="AA11" i="1"/>
  <c r="Y11" i="1"/>
  <c r="X11" i="1"/>
  <c r="AB11" i="1"/>
  <c r="AF11" i="1"/>
  <c r="AN11" i="1"/>
  <c r="AR11" i="1"/>
  <c r="AV11" i="1"/>
  <c r="AZ11" i="1"/>
  <c r="BD11" i="1"/>
  <c r="BH11" i="1"/>
  <c r="BP11" i="1"/>
  <c r="BT11" i="1"/>
  <c r="BX11" i="1"/>
  <c r="CB11" i="1"/>
  <c r="CF11" i="1"/>
  <c r="CJ11" i="1"/>
  <c r="CR11" i="1"/>
  <c r="CV11" i="1"/>
  <c r="CZ11" i="1"/>
  <c r="DD11" i="1"/>
  <c r="DH11" i="1"/>
  <c r="DL11" i="1"/>
  <c r="DT11" i="1"/>
  <c r="DX11" i="1"/>
  <c r="EB11" i="1"/>
  <c r="EF11" i="1"/>
  <c r="EJ11" i="1"/>
  <c r="EN11" i="1"/>
  <c r="EQ13" i="1"/>
  <c r="EO13" i="1"/>
  <c r="EM13" i="1"/>
  <c r="EK13" i="1"/>
  <c r="EI13" i="1"/>
  <c r="EG13" i="1"/>
  <c r="EC13" i="1"/>
  <c r="EA13" i="1"/>
  <c r="DY13" i="1"/>
  <c r="DW13" i="1"/>
  <c r="DU13" i="1"/>
  <c r="DS13" i="1"/>
  <c r="DO13" i="1"/>
  <c r="DM13" i="1"/>
  <c r="DK13" i="1"/>
  <c r="DI13" i="1"/>
  <c r="DG13" i="1"/>
  <c r="DE13" i="1"/>
  <c r="DA13" i="1"/>
  <c r="CY13" i="1"/>
  <c r="CW13" i="1"/>
  <c r="CU13" i="1"/>
  <c r="CS13" i="1"/>
  <c r="CQ13" i="1"/>
  <c r="CM13" i="1"/>
  <c r="CK13" i="1"/>
  <c r="CI13" i="1"/>
  <c r="CG13" i="1"/>
  <c r="CE13" i="1"/>
  <c r="CC13" i="1"/>
  <c r="BY13" i="1"/>
  <c r="BW13" i="1"/>
  <c r="BU13" i="1"/>
  <c r="BS13" i="1"/>
  <c r="BQ13" i="1"/>
  <c r="BO13" i="1"/>
  <c r="BK13" i="1"/>
  <c r="BI13" i="1"/>
  <c r="BG13" i="1"/>
  <c r="BE13" i="1"/>
  <c r="BC13" i="1"/>
  <c r="BA13" i="1"/>
  <c r="AW13" i="1"/>
  <c r="AU13" i="1"/>
  <c r="AS13" i="1"/>
  <c r="AQ13" i="1"/>
  <c r="AO13" i="1"/>
  <c r="AM13" i="1"/>
  <c r="AI13" i="1"/>
  <c r="AG13" i="1"/>
  <c r="AE13" i="1"/>
  <c r="AC13" i="1"/>
  <c r="AA13" i="1"/>
  <c r="Y13" i="1"/>
  <c r="X13" i="1"/>
  <c r="AB13" i="1"/>
  <c r="AF13" i="1"/>
  <c r="AN13" i="1"/>
  <c r="AR13" i="1"/>
  <c r="AV13" i="1"/>
  <c r="AZ13" i="1"/>
  <c r="BD13" i="1"/>
  <c r="BH13" i="1"/>
  <c r="BP13" i="1"/>
  <c r="BT13" i="1"/>
  <c r="BX13" i="1"/>
  <c r="CB13" i="1"/>
  <c r="CF13" i="1"/>
  <c r="CJ13" i="1"/>
  <c r="CR13" i="1"/>
  <c r="CV13" i="1"/>
  <c r="CZ13" i="1"/>
  <c r="DD13" i="1"/>
  <c r="DH13" i="1"/>
  <c r="DL13" i="1"/>
  <c r="DT13" i="1"/>
  <c r="DX13" i="1"/>
  <c r="EB13" i="1"/>
  <c r="EF13" i="1"/>
  <c r="EJ13" i="1"/>
  <c r="EN13" i="1"/>
  <c r="EQ15" i="1"/>
  <c r="EO15" i="1"/>
  <c r="EM15" i="1"/>
  <c r="EK15" i="1"/>
  <c r="EI15" i="1"/>
  <c r="EG15" i="1"/>
  <c r="EC15" i="1"/>
  <c r="EA15" i="1"/>
  <c r="DY15" i="1"/>
  <c r="DW15" i="1"/>
  <c r="DU15" i="1"/>
  <c r="DS15" i="1"/>
  <c r="DO15" i="1"/>
  <c r="DM15" i="1"/>
  <c r="DK15" i="1"/>
  <c r="DI15" i="1"/>
  <c r="DG15" i="1"/>
  <c r="DE15" i="1"/>
  <c r="DA15" i="1"/>
  <c r="CY15" i="1"/>
  <c r="CW15" i="1"/>
  <c r="CU15" i="1"/>
  <c r="CS15" i="1"/>
  <c r="CQ15" i="1"/>
  <c r="CM15" i="1"/>
  <c r="CK15" i="1"/>
  <c r="CI15" i="1"/>
  <c r="CG15" i="1"/>
  <c r="CE15" i="1"/>
  <c r="CC15" i="1"/>
  <c r="BY15" i="1"/>
  <c r="BW15" i="1"/>
  <c r="BU15" i="1"/>
  <c r="BS15" i="1"/>
  <c r="BQ15" i="1"/>
  <c r="BO15" i="1"/>
  <c r="BK15" i="1"/>
  <c r="BI15" i="1"/>
  <c r="BG15" i="1"/>
  <c r="BE15" i="1"/>
  <c r="BC15" i="1"/>
  <c r="BA15" i="1"/>
  <c r="AW15" i="1"/>
  <c r="AU15" i="1"/>
  <c r="AS15" i="1"/>
  <c r="AQ15" i="1"/>
  <c r="AO15" i="1"/>
  <c r="AM15" i="1"/>
  <c r="AI15" i="1"/>
  <c r="AG15" i="1"/>
  <c r="AE15" i="1"/>
  <c r="AC15" i="1"/>
  <c r="AA15" i="1"/>
  <c r="Y15" i="1"/>
  <c r="X15" i="1"/>
  <c r="AB15" i="1"/>
  <c r="AF15" i="1"/>
  <c r="AN15" i="1"/>
  <c r="AR15" i="1"/>
  <c r="AV15" i="1"/>
  <c r="AZ15" i="1"/>
  <c r="BD15" i="1"/>
  <c r="BH15" i="1"/>
  <c r="BP15" i="1"/>
  <c r="BT15" i="1"/>
  <c r="BX15" i="1"/>
  <c r="CB15" i="1"/>
  <c r="CF15" i="1"/>
  <c r="CJ15" i="1"/>
  <c r="CR15" i="1"/>
  <c r="CV15" i="1"/>
  <c r="CZ15" i="1"/>
  <c r="DD15" i="1"/>
  <c r="DH15" i="1"/>
  <c r="DL15" i="1"/>
  <c r="DT15" i="1"/>
  <c r="DX15" i="1"/>
  <c r="EB15" i="1"/>
  <c r="EF15" i="1"/>
  <c r="EJ15" i="1"/>
  <c r="EN15" i="1"/>
  <c r="X17" i="1"/>
  <c r="AR17" i="1"/>
  <c r="AZ17" i="1"/>
  <c r="BT17" i="1"/>
  <c r="CB17" i="1"/>
  <c r="CV17" i="1"/>
  <c r="DD17" i="1"/>
  <c r="DH17" i="1"/>
  <c r="DX17" i="1"/>
  <c r="EF17" i="1"/>
  <c r="AB19" i="1"/>
  <c r="AR19" i="1"/>
  <c r="AZ19" i="1"/>
  <c r="BH19" i="1"/>
  <c r="BP19" i="1"/>
  <c r="BX19" i="1"/>
  <c r="CF19" i="1"/>
  <c r="CJ19" i="1"/>
  <c r="CR19" i="1"/>
  <c r="CV19" i="1"/>
  <c r="DD19" i="1"/>
  <c r="DL19" i="1"/>
  <c r="DT19" i="1"/>
  <c r="EB19" i="1"/>
  <c r="EJ19" i="1"/>
  <c r="EQ21" i="1"/>
  <c r="EO21" i="1"/>
  <c r="EM21" i="1"/>
  <c r="EK21" i="1"/>
  <c r="EI21" i="1"/>
  <c r="EG21" i="1"/>
  <c r="EC21" i="1"/>
  <c r="EA21" i="1"/>
  <c r="DY21" i="1"/>
  <c r="DW21" i="1"/>
  <c r="DU21" i="1"/>
  <c r="DS21" i="1"/>
  <c r="DO21" i="1"/>
  <c r="DM21" i="1"/>
  <c r="DK21" i="1"/>
  <c r="DI21" i="1"/>
  <c r="DG21" i="1"/>
  <c r="DE21" i="1"/>
  <c r="DA21" i="1"/>
  <c r="CY21" i="1"/>
  <c r="CW21" i="1"/>
  <c r="CU21" i="1"/>
  <c r="CS21" i="1"/>
  <c r="CQ21" i="1"/>
  <c r="CM21" i="1"/>
  <c r="CK21" i="1"/>
  <c r="CI21" i="1"/>
  <c r="CG21" i="1"/>
  <c r="CE21" i="1"/>
  <c r="CC21" i="1"/>
  <c r="BY21" i="1"/>
  <c r="BW21" i="1"/>
  <c r="BU21" i="1"/>
  <c r="BS21" i="1"/>
  <c r="BQ21" i="1"/>
  <c r="BO21" i="1"/>
  <c r="BK21" i="1"/>
  <c r="BI21" i="1"/>
  <c r="BG21" i="1"/>
  <c r="BE21" i="1"/>
  <c r="BC21" i="1"/>
  <c r="BA21" i="1"/>
  <c r="AW21" i="1"/>
  <c r="AU21" i="1"/>
  <c r="AS21" i="1"/>
  <c r="AQ21" i="1"/>
  <c r="AO21" i="1"/>
  <c r="AM21" i="1"/>
  <c r="AI21" i="1"/>
  <c r="AL21" i="1"/>
  <c r="AT21" i="1"/>
  <c r="BB21" i="1"/>
  <c r="BJ21" i="1"/>
  <c r="BR21" i="1"/>
  <c r="CH21" i="1"/>
  <c r="CP21" i="1"/>
  <c r="DJ21" i="1"/>
  <c r="DR21" i="1"/>
  <c r="EL21" i="1"/>
  <c r="EQ22" i="1"/>
  <c r="EO22" i="1"/>
  <c r="EM22" i="1"/>
  <c r="EK22" i="1"/>
  <c r="EI22" i="1"/>
  <c r="EG22" i="1"/>
  <c r="EC22" i="1"/>
  <c r="EA22" i="1"/>
  <c r="DY22" i="1"/>
  <c r="DW22" i="1"/>
  <c r="DU22" i="1"/>
  <c r="DS22" i="1"/>
  <c r="DO22" i="1"/>
  <c r="DM22" i="1"/>
  <c r="DK22" i="1"/>
  <c r="DI22" i="1"/>
  <c r="DG22" i="1"/>
  <c r="DE22" i="1"/>
  <c r="DA22" i="1"/>
  <c r="CY22" i="1"/>
  <c r="CW22" i="1"/>
  <c r="CU22" i="1"/>
  <c r="CS22" i="1"/>
  <c r="CQ22" i="1"/>
  <c r="CM22" i="1"/>
  <c r="CK22" i="1"/>
  <c r="CI22" i="1"/>
  <c r="CG22" i="1"/>
  <c r="CE22" i="1"/>
  <c r="CC22" i="1"/>
  <c r="BY22" i="1"/>
  <c r="BW22" i="1"/>
  <c r="CD22" i="1"/>
  <c r="CL22" i="1"/>
  <c r="CT22" i="1"/>
  <c r="DJ22" i="1"/>
  <c r="DR22" i="1"/>
  <c r="EL22" i="1"/>
  <c r="DJ23" i="1"/>
  <c r="DR23" i="1"/>
  <c r="DZ23" i="1"/>
  <c r="EH23" i="1"/>
  <c r="EQ24" i="1"/>
  <c r="EO24" i="1"/>
  <c r="EM24" i="1"/>
  <c r="EK24" i="1"/>
  <c r="EI24" i="1"/>
  <c r="EG24" i="1"/>
  <c r="EC24" i="1"/>
  <c r="ED24" i="1" s="1"/>
  <c r="EE24" i="1" s="1"/>
  <c r="EJ24" i="1"/>
  <c r="EN24" i="1"/>
  <c r="EP26" i="1"/>
  <c r="EN26" i="1"/>
  <c r="EL26" i="1"/>
  <c r="EJ26" i="1"/>
  <c r="EH26" i="1"/>
  <c r="EO26" i="1"/>
  <c r="I27" i="1"/>
  <c r="EQ17" i="1"/>
  <c r="EO17" i="1"/>
  <c r="EM17" i="1"/>
  <c r="EK17" i="1"/>
  <c r="EI17" i="1"/>
  <c r="EG17" i="1"/>
  <c r="EC17" i="1"/>
  <c r="EA17" i="1"/>
  <c r="DY17" i="1"/>
  <c r="DW17" i="1"/>
  <c r="DU17" i="1"/>
  <c r="DS17" i="1"/>
  <c r="DO17" i="1"/>
  <c r="DM17" i="1"/>
  <c r="DK17" i="1"/>
  <c r="DI17" i="1"/>
  <c r="DG17" i="1"/>
  <c r="DE17" i="1"/>
  <c r="DA17" i="1"/>
  <c r="CY17" i="1"/>
  <c r="CW17" i="1"/>
  <c r="CU17" i="1"/>
  <c r="CS17" i="1"/>
  <c r="CQ17" i="1"/>
  <c r="CM17" i="1"/>
  <c r="CK17" i="1"/>
  <c r="CI17" i="1"/>
  <c r="CG17" i="1"/>
  <c r="CE17" i="1"/>
  <c r="CC17" i="1"/>
  <c r="BY17" i="1"/>
  <c r="BW17" i="1"/>
  <c r="BU17" i="1"/>
  <c r="BS17" i="1"/>
  <c r="BQ17" i="1"/>
  <c r="BO17" i="1"/>
  <c r="BK17" i="1"/>
  <c r="BI17" i="1"/>
  <c r="BG17" i="1"/>
  <c r="BE17" i="1"/>
  <c r="BC17" i="1"/>
  <c r="BA17" i="1"/>
  <c r="AW17" i="1"/>
  <c r="AU17" i="1"/>
  <c r="AS17" i="1"/>
  <c r="AQ17" i="1"/>
  <c r="AO17" i="1"/>
  <c r="AM17" i="1"/>
  <c r="AI17" i="1"/>
  <c r="AG17" i="1"/>
  <c r="AE17" i="1"/>
  <c r="AC17" i="1"/>
  <c r="AA17" i="1"/>
  <c r="Y17" i="1"/>
  <c r="AB17" i="1"/>
  <c r="AF17" i="1"/>
  <c r="AN17" i="1"/>
  <c r="AV17" i="1"/>
  <c r="BD17" i="1"/>
  <c r="BH17" i="1"/>
  <c r="BP17" i="1"/>
  <c r="BX17" i="1"/>
  <c r="CF17" i="1"/>
  <c r="CJ17" i="1"/>
  <c r="CR17" i="1"/>
  <c r="CZ17" i="1"/>
  <c r="DL17" i="1"/>
  <c r="DT17" i="1"/>
  <c r="EB17" i="1"/>
  <c r="EJ17" i="1"/>
  <c r="EQ19" i="1"/>
  <c r="EO19" i="1"/>
  <c r="EM19" i="1"/>
  <c r="EK19" i="1"/>
  <c r="EI19" i="1"/>
  <c r="EG19" i="1"/>
  <c r="EC19" i="1"/>
  <c r="EA19" i="1"/>
  <c r="DY19" i="1"/>
  <c r="DW19" i="1"/>
  <c r="DU19" i="1"/>
  <c r="DS19" i="1"/>
  <c r="DO19" i="1"/>
  <c r="DM19" i="1"/>
  <c r="DK19" i="1"/>
  <c r="DI19" i="1"/>
  <c r="DG19" i="1"/>
  <c r="DE19" i="1"/>
  <c r="DA19" i="1"/>
  <c r="CY19" i="1"/>
  <c r="CW19" i="1"/>
  <c r="CU19" i="1"/>
  <c r="CS19" i="1"/>
  <c r="CQ19" i="1"/>
  <c r="CM19" i="1"/>
  <c r="CK19" i="1"/>
  <c r="CI19" i="1"/>
  <c r="CG19" i="1"/>
  <c r="CE19" i="1"/>
  <c r="CC19" i="1"/>
  <c r="BY19" i="1"/>
  <c r="BW19" i="1"/>
  <c r="BU19" i="1"/>
  <c r="BS19" i="1"/>
  <c r="BQ19" i="1"/>
  <c r="BO19" i="1"/>
  <c r="BK19" i="1"/>
  <c r="BI19" i="1"/>
  <c r="BG19" i="1"/>
  <c r="BE19" i="1"/>
  <c r="BC19" i="1"/>
  <c r="BA19" i="1"/>
  <c r="AW19" i="1"/>
  <c r="AU19" i="1"/>
  <c r="AS19" i="1"/>
  <c r="AQ19" i="1"/>
  <c r="AO19" i="1"/>
  <c r="AM19" i="1"/>
  <c r="AI19" i="1"/>
  <c r="AG19" i="1"/>
  <c r="AE19" i="1"/>
  <c r="AC19" i="1"/>
  <c r="AA19" i="1"/>
  <c r="Y19" i="1"/>
  <c r="X19" i="1"/>
  <c r="AF19" i="1"/>
  <c r="AN19" i="1"/>
  <c r="AV19" i="1"/>
  <c r="BD19" i="1"/>
  <c r="BT19" i="1"/>
  <c r="CB19" i="1"/>
  <c r="CZ19" i="1"/>
  <c r="DH19" i="1"/>
  <c r="DX19" i="1"/>
  <c r="EF19" i="1"/>
  <c r="AH21" i="1"/>
  <c r="AJ21" i="1" s="1"/>
  <c r="AP21" i="1"/>
  <c r="BF21" i="1"/>
  <c r="BN21" i="1"/>
  <c r="BV21" i="1"/>
  <c r="CD21" i="1"/>
  <c r="CL21" i="1"/>
  <c r="CT21" i="1"/>
  <c r="CX21" i="1"/>
  <c r="DF21" i="1"/>
  <c r="DN21" i="1"/>
  <c r="DV21" i="1"/>
  <c r="DZ21" i="1"/>
  <c r="EH21" i="1"/>
  <c r="EP21" i="1"/>
  <c r="CH22" i="1"/>
  <c r="CP22" i="1"/>
  <c r="CX22" i="1"/>
  <c r="DF22" i="1"/>
  <c r="DN22" i="1"/>
  <c r="DV22" i="1"/>
  <c r="DZ22" i="1"/>
  <c r="EH22" i="1"/>
  <c r="EP22" i="1"/>
  <c r="EQ23" i="1"/>
  <c r="EO23" i="1"/>
  <c r="EM23" i="1"/>
  <c r="EK23" i="1"/>
  <c r="EI23" i="1"/>
  <c r="EG23" i="1"/>
  <c r="EC23" i="1"/>
  <c r="EA23" i="1"/>
  <c r="DY23" i="1"/>
  <c r="DW23" i="1"/>
  <c r="DU23" i="1"/>
  <c r="DS23" i="1"/>
  <c r="DO23" i="1"/>
  <c r="DM23" i="1"/>
  <c r="DK23" i="1"/>
  <c r="DI23" i="1"/>
  <c r="DG23" i="1"/>
  <c r="DE23" i="1"/>
  <c r="DA23" i="1"/>
  <c r="CY23" i="1"/>
  <c r="CW23" i="1"/>
  <c r="CU23" i="1"/>
  <c r="CX23" i="1"/>
  <c r="DF23" i="1"/>
  <c r="DN23" i="1"/>
  <c r="DV23" i="1"/>
  <c r="EL23" i="1"/>
  <c r="EF24" i="1"/>
  <c r="EK26" i="1"/>
  <c r="EQ32" i="1"/>
  <c r="EQ35" i="1" s="1"/>
  <c r="EO32" i="1"/>
  <c r="EM32" i="1"/>
  <c r="EK32" i="1"/>
  <c r="EI32" i="1"/>
  <c r="EG32" i="1"/>
  <c r="EC32" i="1"/>
  <c r="EA32" i="1"/>
  <c r="DY32" i="1"/>
  <c r="DW32" i="1"/>
  <c r="DU32" i="1"/>
  <c r="DS32" i="1"/>
  <c r="DO32" i="1"/>
  <c r="DM32" i="1"/>
  <c r="DK32" i="1"/>
  <c r="DI32" i="1"/>
  <c r="EN32" i="1"/>
  <c r="EJ32" i="1"/>
  <c r="EF32" i="1"/>
  <c r="EB32" i="1"/>
  <c r="DX32" i="1"/>
  <c r="DT32" i="1"/>
  <c r="DL32" i="1"/>
  <c r="DH32" i="1"/>
  <c r="DF32" i="1"/>
  <c r="DD32" i="1"/>
  <c r="CZ32" i="1"/>
  <c r="CX32" i="1"/>
  <c r="CV32" i="1"/>
  <c r="CT32" i="1"/>
  <c r="CR32" i="1"/>
  <c r="CP32" i="1"/>
  <c r="CL32" i="1"/>
  <c r="CJ32" i="1"/>
  <c r="CM32" i="1"/>
  <c r="CQ32" i="1"/>
  <c r="CU32" i="1"/>
  <c r="CY32" i="1"/>
  <c r="DG32" i="1"/>
  <c r="DN32" i="1"/>
  <c r="DV32" i="1"/>
  <c r="EL32" i="1"/>
  <c r="EP33" i="1"/>
  <c r="EN33" i="1"/>
  <c r="EL33" i="1"/>
  <c r="EJ33" i="1"/>
  <c r="EH33" i="1"/>
  <c r="EF33" i="1"/>
  <c r="EB33" i="1"/>
  <c r="DZ33" i="1"/>
  <c r="DX33" i="1"/>
  <c r="DV33" i="1"/>
  <c r="DT33" i="1"/>
  <c r="DR33" i="1"/>
  <c r="DN33" i="1"/>
  <c r="DL33" i="1"/>
  <c r="DJ33" i="1"/>
  <c r="DH33" i="1"/>
  <c r="DF33" i="1"/>
  <c r="EQ33" i="1"/>
  <c r="EM33" i="1"/>
  <c r="EI33" i="1"/>
  <c r="EA33" i="1"/>
  <c r="DW33" i="1"/>
  <c r="DS33" i="1"/>
  <c r="DO33" i="1"/>
  <c r="DK33" i="1"/>
  <c r="DG33" i="1"/>
  <c r="DM33" i="1"/>
  <c r="DU33" i="1"/>
  <c r="EC33" i="1"/>
  <c r="EK33" i="1"/>
  <c r="X7" i="1"/>
  <c r="AK7" i="1" s="1"/>
  <c r="Z7" i="1"/>
  <c r="AB7" i="1"/>
  <c r="AD7" i="1"/>
  <c r="AF7" i="1"/>
  <c r="AH7" i="1"/>
  <c r="AL7" i="1"/>
  <c r="AN7" i="1"/>
  <c r="AP7" i="1"/>
  <c r="AR7" i="1"/>
  <c r="AT7" i="1"/>
  <c r="AV7" i="1"/>
  <c r="AZ7" i="1"/>
  <c r="BB7" i="1"/>
  <c r="BD7" i="1"/>
  <c r="BF7" i="1"/>
  <c r="BH7" i="1"/>
  <c r="BJ7" i="1"/>
  <c r="BN7" i="1"/>
  <c r="BP7" i="1"/>
  <c r="BR7" i="1"/>
  <c r="BT7" i="1"/>
  <c r="BV7" i="1"/>
  <c r="BX7" i="1"/>
  <c r="CB7" i="1"/>
  <c r="CD7" i="1"/>
  <c r="CF7" i="1"/>
  <c r="CH7" i="1"/>
  <c r="CJ7" i="1"/>
  <c r="CL7" i="1"/>
  <c r="CP7" i="1"/>
  <c r="CR7" i="1"/>
  <c r="CT7" i="1"/>
  <c r="CV7" i="1"/>
  <c r="CX7" i="1"/>
  <c r="CZ7" i="1"/>
  <c r="DD7" i="1"/>
  <c r="DF7" i="1"/>
  <c r="DH7" i="1"/>
  <c r="DJ7" i="1"/>
  <c r="DL7" i="1"/>
  <c r="DN7" i="1"/>
  <c r="DR7" i="1"/>
  <c r="DT7" i="1"/>
  <c r="DV7" i="1"/>
  <c r="DX7" i="1"/>
  <c r="DZ7" i="1"/>
  <c r="EB7" i="1"/>
  <c r="EF7" i="1"/>
  <c r="EH7" i="1"/>
  <c r="EJ7" i="1"/>
  <c r="EL7" i="1"/>
  <c r="EN7" i="1"/>
  <c r="X8" i="1"/>
  <c r="Z8" i="1"/>
  <c r="AB8" i="1"/>
  <c r="AD8" i="1"/>
  <c r="AF8" i="1"/>
  <c r="AH8" i="1"/>
  <c r="AL8" i="1"/>
  <c r="AN8" i="1"/>
  <c r="AP8" i="1"/>
  <c r="AR8" i="1"/>
  <c r="AT8" i="1"/>
  <c r="AV8" i="1"/>
  <c r="AZ8" i="1"/>
  <c r="BB8" i="1"/>
  <c r="BD8" i="1"/>
  <c r="BF8" i="1"/>
  <c r="BH8" i="1"/>
  <c r="BJ8" i="1"/>
  <c r="BN8" i="1"/>
  <c r="BP8" i="1"/>
  <c r="BR8" i="1"/>
  <c r="BT8" i="1"/>
  <c r="BV8" i="1"/>
  <c r="BX8" i="1"/>
  <c r="CB8" i="1"/>
  <c r="CD8" i="1"/>
  <c r="CF8" i="1"/>
  <c r="CH8" i="1"/>
  <c r="CJ8" i="1"/>
  <c r="CL8" i="1"/>
  <c r="CP8" i="1"/>
  <c r="CR8" i="1"/>
  <c r="CT8" i="1"/>
  <c r="CV8" i="1"/>
  <c r="CX8" i="1"/>
  <c r="CZ8" i="1"/>
  <c r="DD8" i="1"/>
  <c r="DF8" i="1"/>
  <c r="DH8" i="1"/>
  <c r="DJ8" i="1"/>
  <c r="DL8" i="1"/>
  <c r="DN8" i="1"/>
  <c r="DR8" i="1"/>
  <c r="DT8" i="1"/>
  <c r="DV8" i="1"/>
  <c r="DX8" i="1"/>
  <c r="DZ8" i="1"/>
  <c r="EB8" i="1"/>
  <c r="EF8" i="1"/>
  <c r="EH8" i="1"/>
  <c r="EJ8" i="1"/>
  <c r="EL8" i="1"/>
  <c r="EN8" i="1"/>
  <c r="EQ9" i="1"/>
  <c r="EQ27" i="1" s="1"/>
  <c r="EO9" i="1"/>
  <c r="EO27" i="1" s="1"/>
  <c r="EM9" i="1"/>
  <c r="EM27" i="1" s="1"/>
  <c r="EK9" i="1"/>
  <c r="EK27" i="1" s="1"/>
  <c r="EI9" i="1"/>
  <c r="EI27" i="1" s="1"/>
  <c r="EG9" i="1"/>
  <c r="EG27" i="1" s="1"/>
  <c r="EC9" i="1"/>
  <c r="EC27" i="1" s="1"/>
  <c r="EA9" i="1"/>
  <c r="EA27" i="1" s="1"/>
  <c r="DY9" i="1"/>
  <c r="DY27" i="1" s="1"/>
  <c r="DW9" i="1"/>
  <c r="DW27" i="1" s="1"/>
  <c r="DU9" i="1"/>
  <c r="DU27" i="1" s="1"/>
  <c r="DS9" i="1"/>
  <c r="DS27" i="1" s="1"/>
  <c r="DO9" i="1"/>
  <c r="DO27" i="1" s="1"/>
  <c r="DM9" i="1"/>
  <c r="DM27" i="1" s="1"/>
  <c r="DK9" i="1"/>
  <c r="DK27" i="1" s="1"/>
  <c r="DI9" i="1"/>
  <c r="DI27" i="1" s="1"/>
  <c r="DG9" i="1"/>
  <c r="DG27" i="1" s="1"/>
  <c r="DE9" i="1"/>
  <c r="DE27" i="1" s="1"/>
  <c r="DA9" i="1"/>
  <c r="DA27" i="1" s="1"/>
  <c r="CY9" i="1"/>
  <c r="CY27" i="1" s="1"/>
  <c r="CW9" i="1"/>
  <c r="CW27" i="1" s="1"/>
  <c r="CU9" i="1"/>
  <c r="CU27" i="1" s="1"/>
  <c r="CS9" i="1"/>
  <c r="CS27" i="1" s="1"/>
  <c r="CQ9" i="1"/>
  <c r="CQ27" i="1" s="1"/>
  <c r="CM9" i="1"/>
  <c r="CM27" i="1" s="1"/>
  <c r="CK9" i="1"/>
  <c r="CK27" i="1" s="1"/>
  <c r="CI9" i="1"/>
  <c r="CI27" i="1" s="1"/>
  <c r="CG9" i="1"/>
  <c r="CG27" i="1" s="1"/>
  <c r="CE9" i="1"/>
  <c r="CE27" i="1" s="1"/>
  <c r="CC9" i="1"/>
  <c r="CC27" i="1" s="1"/>
  <c r="X9" i="1"/>
  <c r="AK9" i="1" s="1"/>
  <c r="AY9" i="1" s="1"/>
  <c r="Z9" i="1"/>
  <c r="AB9" i="1"/>
  <c r="AD9" i="1"/>
  <c r="AF9" i="1"/>
  <c r="AH9" i="1"/>
  <c r="AL9" i="1"/>
  <c r="AN9" i="1"/>
  <c r="AP9" i="1"/>
  <c r="AR9" i="1"/>
  <c r="AT9" i="1"/>
  <c r="AV9" i="1"/>
  <c r="AZ9" i="1"/>
  <c r="BB9" i="1"/>
  <c r="BD9" i="1"/>
  <c r="BF9" i="1"/>
  <c r="BH9" i="1"/>
  <c r="BJ9" i="1"/>
  <c r="BN9" i="1"/>
  <c r="BP9" i="1"/>
  <c r="BR9" i="1"/>
  <c r="BT9" i="1"/>
  <c r="BV9" i="1"/>
  <c r="BX9" i="1"/>
  <c r="CD9" i="1"/>
  <c r="CH9" i="1"/>
  <c r="CL9" i="1"/>
  <c r="CP9" i="1"/>
  <c r="CT9" i="1"/>
  <c r="CX9" i="1"/>
  <c r="DF9" i="1"/>
  <c r="DJ9" i="1"/>
  <c r="DN9" i="1"/>
  <c r="DR9" i="1"/>
  <c r="DV9" i="1"/>
  <c r="DZ9" i="1"/>
  <c r="EH9" i="1"/>
  <c r="EL9" i="1"/>
  <c r="EP9" i="1"/>
  <c r="EP27" i="1" s="1"/>
  <c r="EQ10" i="1"/>
  <c r="EO10" i="1"/>
  <c r="EM10" i="1"/>
  <c r="EK10" i="1"/>
  <c r="EI10" i="1"/>
  <c r="EG10" i="1"/>
  <c r="EC10" i="1"/>
  <c r="EA10" i="1"/>
  <c r="DY10" i="1"/>
  <c r="DW10" i="1"/>
  <c r="DU10" i="1"/>
  <c r="DS10" i="1"/>
  <c r="ED10" i="1" s="1"/>
  <c r="DO10" i="1"/>
  <c r="DM10" i="1"/>
  <c r="DK10" i="1"/>
  <c r="DI10" i="1"/>
  <c r="DG10" i="1"/>
  <c r="DE10" i="1"/>
  <c r="DA10" i="1"/>
  <c r="CY10" i="1"/>
  <c r="CW10" i="1"/>
  <c r="CU10" i="1"/>
  <c r="CS10" i="1"/>
  <c r="CQ10" i="1"/>
  <c r="DB10" i="1" s="1"/>
  <c r="CM10" i="1"/>
  <c r="CK10" i="1"/>
  <c r="CI10" i="1"/>
  <c r="CG10" i="1"/>
  <c r="CE10" i="1"/>
  <c r="CC10" i="1"/>
  <c r="BY10" i="1"/>
  <c r="BY27" i="1" s="1"/>
  <c r="BW10" i="1"/>
  <c r="BW27" i="1" s="1"/>
  <c r="BU10" i="1"/>
  <c r="BU27" i="1" s="1"/>
  <c r="BS10" i="1"/>
  <c r="BS27" i="1" s="1"/>
  <c r="BS167" i="1" s="1"/>
  <c r="BQ10" i="1"/>
  <c r="BQ27" i="1" s="1"/>
  <c r="BO10" i="1"/>
  <c r="BZ10" i="1" s="1"/>
  <c r="BK10" i="1"/>
  <c r="BK27" i="1" s="1"/>
  <c r="BK167" i="1" s="1"/>
  <c r="BI10" i="1"/>
  <c r="BI27" i="1" s="1"/>
  <c r="BG10" i="1"/>
  <c r="BG27" i="1" s="1"/>
  <c r="BE10" i="1"/>
  <c r="BE27" i="1" s="1"/>
  <c r="BC10" i="1"/>
  <c r="BC27" i="1" s="1"/>
  <c r="BC167" i="1" s="1"/>
  <c r="BA10" i="1"/>
  <c r="BA27" i="1" s="1"/>
  <c r="AW10" i="1"/>
  <c r="AW27" i="1" s="1"/>
  <c r="AU10" i="1"/>
  <c r="AU27" i="1" s="1"/>
  <c r="AU167" i="1" s="1"/>
  <c r="AS10" i="1"/>
  <c r="AS27" i="1" s="1"/>
  <c r="AQ10" i="1"/>
  <c r="AQ27" i="1" s="1"/>
  <c r="AO10" i="1"/>
  <c r="AO27" i="1" s="1"/>
  <c r="AM10" i="1"/>
  <c r="AX10" i="1" s="1"/>
  <c r="AI10" i="1"/>
  <c r="AI27" i="1" s="1"/>
  <c r="AG10" i="1"/>
  <c r="AG27" i="1" s="1"/>
  <c r="AG167" i="1" s="1"/>
  <c r="AE10" i="1"/>
  <c r="AE27" i="1" s="1"/>
  <c r="AE167" i="1" s="1"/>
  <c r="AC10" i="1"/>
  <c r="AC27" i="1" s="1"/>
  <c r="AC167" i="1" s="1"/>
  <c r="AA10" i="1"/>
  <c r="AA27" i="1" s="1"/>
  <c r="AA167" i="1" s="1"/>
  <c r="Y10" i="1"/>
  <c r="Y27" i="1" s="1"/>
  <c r="Y167" i="1" s="1"/>
  <c r="X10" i="1"/>
  <c r="AB10" i="1"/>
  <c r="AF10" i="1"/>
  <c r="AN10" i="1"/>
  <c r="AR10" i="1"/>
  <c r="AV10" i="1"/>
  <c r="AZ10" i="1"/>
  <c r="BD10" i="1"/>
  <c r="BH10" i="1"/>
  <c r="BP10" i="1"/>
  <c r="BT10" i="1"/>
  <c r="BX10" i="1"/>
  <c r="CB10" i="1"/>
  <c r="CF10" i="1"/>
  <c r="CJ10" i="1"/>
  <c r="CR10" i="1"/>
  <c r="CV10" i="1"/>
  <c r="CZ10" i="1"/>
  <c r="DD10" i="1"/>
  <c r="DH10" i="1"/>
  <c r="DL10" i="1"/>
  <c r="DT10" i="1"/>
  <c r="DX10" i="1"/>
  <c r="EB10" i="1"/>
  <c r="EF10" i="1"/>
  <c r="EJ10" i="1"/>
  <c r="EN10" i="1"/>
  <c r="Z11" i="1"/>
  <c r="AK11" i="1" s="1"/>
  <c r="AY11" i="1" s="1"/>
  <c r="AD11" i="1"/>
  <c r="AH11" i="1"/>
  <c r="AL11" i="1"/>
  <c r="AP11" i="1"/>
  <c r="AT11" i="1"/>
  <c r="BB11" i="1"/>
  <c r="BF11" i="1"/>
  <c r="BJ11" i="1"/>
  <c r="BN11" i="1"/>
  <c r="BR11" i="1"/>
  <c r="BV11" i="1"/>
  <c r="CD11" i="1"/>
  <c r="CH11" i="1"/>
  <c r="CL11" i="1"/>
  <c r="CP11" i="1"/>
  <c r="CT11" i="1"/>
  <c r="CX11" i="1"/>
  <c r="DF11" i="1"/>
  <c r="DJ11" i="1"/>
  <c r="DN11" i="1"/>
  <c r="DR11" i="1"/>
  <c r="DV11" i="1"/>
  <c r="DZ11" i="1"/>
  <c r="EH11" i="1"/>
  <c r="EL11" i="1"/>
  <c r="EP11" i="1"/>
  <c r="EQ12" i="1"/>
  <c r="EO12" i="1"/>
  <c r="EM12" i="1"/>
  <c r="EK12" i="1"/>
  <c r="EI12" i="1"/>
  <c r="EG12" i="1"/>
  <c r="EC12" i="1"/>
  <c r="EA12" i="1"/>
  <c r="DY12" i="1"/>
  <c r="DW12" i="1"/>
  <c r="DU12" i="1"/>
  <c r="DS12" i="1"/>
  <c r="ED12" i="1" s="1"/>
  <c r="DO12" i="1"/>
  <c r="DM12" i="1"/>
  <c r="DK12" i="1"/>
  <c r="DI12" i="1"/>
  <c r="DG12" i="1"/>
  <c r="DE12" i="1"/>
  <c r="DA12" i="1"/>
  <c r="CY12" i="1"/>
  <c r="CW12" i="1"/>
  <c r="CU12" i="1"/>
  <c r="CS12" i="1"/>
  <c r="CQ12" i="1"/>
  <c r="DB12" i="1" s="1"/>
  <c r="CM12" i="1"/>
  <c r="CK12" i="1"/>
  <c r="CI12" i="1"/>
  <c r="CG12" i="1"/>
  <c r="CE12" i="1"/>
  <c r="CC12" i="1"/>
  <c r="BY12" i="1"/>
  <c r="BW12" i="1"/>
  <c r="BU12" i="1"/>
  <c r="BS12" i="1"/>
  <c r="BQ12" i="1"/>
  <c r="BO12" i="1"/>
  <c r="BZ12" i="1" s="1"/>
  <c r="BK12" i="1"/>
  <c r="BI12" i="1"/>
  <c r="BG12" i="1"/>
  <c r="BE12" i="1"/>
  <c r="BC12" i="1"/>
  <c r="BA12" i="1"/>
  <c r="AW12" i="1"/>
  <c r="AU12" i="1"/>
  <c r="AS12" i="1"/>
  <c r="AQ12" i="1"/>
  <c r="AO12" i="1"/>
  <c r="AM12" i="1"/>
  <c r="AX12" i="1" s="1"/>
  <c r="AI12" i="1"/>
  <c r="AG12" i="1"/>
  <c r="AE12" i="1"/>
  <c r="AC12" i="1"/>
  <c r="AA12" i="1"/>
  <c r="Y12" i="1"/>
  <c r="X12" i="1"/>
  <c r="AB12" i="1"/>
  <c r="AF12" i="1"/>
  <c r="AN12" i="1"/>
  <c r="AR12" i="1"/>
  <c r="AV12" i="1"/>
  <c r="AZ12" i="1"/>
  <c r="BD12" i="1"/>
  <c r="BH12" i="1"/>
  <c r="BP12" i="1"/>
  <c r="BT12" i="1"/>
  <c r="BX12" i="1"/>
  <c r="CB12" i="1"/>
  <c r="CF12" i="1"/>
  <c r="CJ12" i="1"/>
  <c r="CR12" i="1"/>
  <c r="CV12" i="1"/>
  <c r="CZ12" i="1"/>
  <c r="DD12" i="1"/>
  <c r="DH12" i="1"/>
  <c r="DL12" i="1"/>
  <c r="DT12" i="1"/>
  <c r="DX12" i="1"/>
  <c r="EB12" i="1"/>
  <c r="EF12" i="1"/>
  <c r="EJ12" i="1"/>
  <c r="EN12" i="1"/>
  <c r="Z13" i="1"/>
  <c r="AD13" i="1"/>
  <c r="AK13" i="1" s="1"/>
  <c r="AY13" i="1" s="1"/>
  <c r="AH13" i="1"/>
  <c r="AL13" i="1"/>
  <c r="AP13" i="1"/>
  <c r="AT13" i="1"/>
  <c r="BB13" i="1"/>
  <c r="BF13" i="1"/>
  <c r="BJ13" i="1"/>
  <c r="BN13" i="1"/>
  <c r="BR13" i="1"/>
  <c r="BV13" i="1"/>
  <c r="CD13" i="1"/>
  <c r="CH13" i="1"/>
  <c r="CL13" i="1"/>
  <c r="CP13" i="1"/>
  <c r="CT13" i="1"/>
  <c r="CX13" i="1"/>
  <c r="DF13" i="1"/>
  <c r="DJ13" i="1"/>
  <c r="DN13" i="1"/>
  <c r="DR13" i="1"/>
  <c r="DV13" i="1"/>
  <c r="DZ13" i="1"/>
  <c r="EH13" i="1"/>
  <c r="EL13" i="1"/>
  <c r="EP13" i="1"/>
  <c r="EQ14" i="1"/>
  <c r="EO14" i="1"/>
  <c r="EM14" i="1"/>
  <c r="EK14" i="1"/>
  <c r="EI14" i="1"/>
  <c r="EG14" i="1"/>
  <c r="EC14" i="1"/>
  <c r="EA14" i="1"/>
  <c r="DY14" i="1"/>
  <c r="DW14" i="1"/>
  <c r="DU14" i="1"/>
  <c r="DS14" i="1"/>
  <c r="ED14" i="1" s="1"/>
  <c r="DO14" i="1"/>
  <c r="DM14" i="1"/>
  <c r="DK14" i="1"/>
  <c r="DI14" i="1"/>
  <c r="DG14" i="1"/>
  <c r="DE14" i="1"/>
  <c r="DA14" i="1"/>
  <c r="CY14" i="1"/>
  <c r="CW14" i="1"/>
  <c r="CU14" i="1"/>
  <c r="CS14" i="1"/>
  <c r="CQ14" i="1"/>
  <c r="DB14" i="1" s="1"/>
  <c r="CM14" i="1"/>
  <c r="CK14" i="1"/>
  <c r="CI14" i="1"/>
  <c r="CG14" i="1"/>
  <c r="CE14" i="1"/>
  <c r="CC14" i="1"/>
  <c r="BY14" i="1"/>
  <c r="BW14" i="1"/>
  <c r="BU14" i="1"/>
  <c r="BS14" i="1"/>
  <c r="BQ14" i="1"/>
  <c r="BO14" i="1"/>
  <c r="BZ14" i="1" s="1"/>
  <c r="BK14" i="1"/>
  <c r="BI14" i="1"/>
  <c r="BG14" i="1"/>
  <c r="BE14" i="1"/>
  <c r="BC14" i="1"/>
  <c r="BA14" i="1"/>
  <c r="AW14" i="1"/>
  <c r="AU14" i="1"/>
  <c r="AS14" i="1"/>
  <c r="AQ14" i="1"/>
  <c r="AO14" i="1"/>
  <c r="AM14" i="1"/>
  <c r="AX14" i="1" s="1"/>
  <c r="AI14" i="1"/>
  <c r="AG14" i="1"/>
  <c r="AE14" i="1"/>
  <c r="AC14" i="1"/>
  <c r="AA14" i="1"/>
  <c r="Y14" i="1"/>
  <c r="X14" i="1"/>
  <c r="AB14" i="1"/>
  <c r="AF14" i="1"/>
  <c r="AN14" i="1"/>
  <c r="AR14" i="1"/>
  <c r="AV14" i="1"/>
  <c r="AZ14" i="1"/>
  <c r="BD14" i="1"/>
  <c r="BH14" i="1"/>
  <c r="BP14" i="1"/>
  <c r="BT14" i="1"/>
  <c r="BX14" i="1"/>
  <c r="CB14" i="1"/>
  <c r="CF14" i="1"/>
  <c r="CJ14" i="1"/>
  <c r="CR14" i="1"/>
  <c r="CV14" i="1"/>
  <c r="CZ14" i="1"/>
  <c r="DD14" i="1"/>
  <c r="DH14" i="1"/>
  <c r="DL14" i="1"/>
  <c r="DT14" i="1"/>
  <c r="DX14" i="1"/>
  <c r="EB14" i="1"/>
  <c r="EF14" i="1"/>
  <c r="EJ14" i="1"/>
  <c r="EN14" i="1"/>
  <c r="Z15" i="1"/>
  <c r="AK15" i="1" s="1"/>
  <c r="AY15" i="1" s="1"/>
  <c r="AD15" i="1"/>
  <c r="AH15" i="1"/>
  <c r="AL15" i="1"/>
  <c r="AP15" i="1"/>
  <c r="AT15" i="1"/>
  <c r="BB15" i="1"/>
  <c r="BF15" i="1"/>
  <c r="BJ15" i="1"/>
  <c r="BN15" i="1"/>
  <c r="BR15" i="1"/>
  <c r="BV15" i="1"/>
  <c r="CD15" i="1"/>
  <c r="CH15" i="1"/>
  <c r="CL15" i="1"/>
  <c r="CP15" i="1"/>
  <c r="CT15" i="1"/>
  <c r="CX15" i="1"/>
  <c r="DF15" i="1"/>
  <c r="DJ15" i="1"/>
  <c r="DN15" i="1"/>
  <c r="DR15" i="1"/>
  <c r="DV15" i="1"/>
  <c r="DZ15" i="1"/>
  <c r="EH15" i="1"/>
  <c r="EL15" i="1"/>
  <c r="EP15" i="1"/>
  <c r="EQ16" i="1"/>
  <c r="EO16" i="1"/>
  <c r="EM16" i="1"/>
  <c r="EK16" i="1"/>
  <c r="EI16" i="1"/>
  <c r="EG16" i="1"/>
  <c r="EC16" i="1"/>
  <c r="EA16" i="1"/>
  <c r="DY16" i="1"/>
  <c r="DW16" i="1"/>
  <c r="DU16" i="1"/>
  <c r="DS16" i="1"/>
  <c r="ED16" i="1" s="1"/>
  <c r="DO16" i="1"/>
  <c r="DM16" i="1"/>
  <c r="DK16" i="1"/>
  <c r="DI16" i="1"/>
  <c r="DG16" i="1"/>
  <c r="DE16" i="1"/>
  <c r="DA16" i="1"/>
  <c r="CY16" i="1"/>
  <c r="CW16" i="1"/>
  <c r="CU16" i="1"/>
  <c r="CS16" i="1"/>
  <c r="CQ16" i="1"/>
  <c r="DB16" i="1" s="1"/>
  <c r="CM16" i="1"/>
  <c r="CK16" i="1"/>
  <c r="CI16" i="1"/>
  <c r="CG16" i="1"/>
  <c r="CE16" i="1"/>
  <c r="CC16" i="1"/>
  <c r="BY16" i="1"/>
  <c r="BW16" i="1"/>
  <c r="BU16" i="1"/>
  <c r="BS16" i="1"/>
  <c r="BQ16" i="1"/>
  <c r="BO16" i="1"/>
  <c r="BZ16" i="1" s="1"/>
  <c r="BK16" i="1"/>
  <c r="BI16" i="1"/>
  <c r="BG16" i="1"/>
  <c r="BE16" i="1"/>
  <c r="BC16" i="1"/>
  <c r="BA16" i="1"/>
  <c r="AW16" i="1"/>
  <c r="AU16" i="1"/>
  <c r="AS16" i="1"/>
  <c r="AQ16" i="1"/>
  <c r="AO16" i="1"/>
  <c r="AM16" i="1"/>
  <c r="AX16" i="1" s="1"/>
  <c r="AI16" i="1"/>
  <c r="AG16" i="1"/>
  <c r="AE16" i="1"/>
  <c r="AC16" i="1"/>
  <c r="AA16" i="1"/>
  <c r="Y16" i="1"/>
  <c r="X16" i="1"/>
  <c r="AB16" i="1"/>
  <c r="AF16" i="1"/>
  <c r="AN16" i="1"/>
  <c r="AR16" i="1"/>
  <c r="AV16" i="1"/>
  <c r="AZ16" i="1"/>
  <c r="BD16" i="1"/>
  <c r="BH16" i="1"/>
  <c r="BP16" i="1"/>
  <c r="BT16" i="1"/>
  <c r="BX16" i="1"/>
  <c r="CB16" i="1"/>
  <c r="CF16" i="1"/>
  <c r="CJ16" i="1"/>
  <c r="CR16" i="1"/>
  <c r="CV16" i="1"/>
  <c r="CZ16" i="1"/>
  <c r="DD16" i="1"/>
  <c r="DH16" i="1"/>
  <c r="DL16" i="1"/>
  <c r="DT16" i="1"/>
  <c r="DX16" i="1"/>
  <c r="EB16" i="1"/>
  <c r="EF16" i="1"/>
  <c r="EJ16" i="1"/>
  <c r="EN16" i="1"/>
  <c r="Z17" i="1"/>
  <c r="AD17" i="1"/>
  <c r="AK17" i="1" s="1"/>
  <c r="AY17" i="1" s="1"/>
  <c r="AH17" i="1"/>
  <c r="AL17" i="1"/>
  <c r="AP17" i="1"/>
  <c r="AT17" i="1"/>
  <c r="BB17" i="1"/>
  <c r="BF17" i="1"/>
  <c r="BJ17" i="1"/>
  <c r="BN17" i="1"/>
  <c r="BR17" i="1"/>
  <c r="BV17" i="1"/>
  <c r="CD17" i="1"/>
  <c r="CH17" i="1"/>
  <c r="CL17" i="1"/>
  <c r="CP17" i="1"/>
  <c r="CT17" i="1"/>
  <c r="CX17" i="1"/>
  <c r="DF17" i="1"/>
  <c r="DJ17" i="1"/>
  <c r="DN17" i="1"/>
  <c r="DR17" i="1"/>
  <c r="DV17" i="1"/>
  <c r="DZ17" i="1"/>
  <c r="EH17" i="1"/>
  <c r="EL17" i="1"/>
  <c r="EP17" i="1"/>
  <c r="EQ18" i="1"/>
  <c r="EO18" i="1"/>
  <c r="EM18" i="1"/>
  <c r="EK18" i="1"/>
  <c r="EI18" i="1"/>
  <c r="EG18" i="1"/>
  <c r="EC18" i="1"/>
  <c r="EA18" i="1"/>
  <c r="DY18" i="1"/>
  <c r="DW18" i="1"/>
  <c r="DU18" i="1"/>
  <c r="DS18" i="1"/>
  <c r="ED18" i="1" s="1"/>
  <c r="DO18" i="1"/>
  <c r="DM18" i="1"/>
  <c r="DK18" i="1"/>
  <c r="DI18" i="1"/>
  <c r="DG18" i="1"/>
  <c r="DE18" i="1"/>
  <c r="DA18" i="1"/>
  <c r="CY18" i="1"/>
  <c r="CW18" i="1"/>
  <c r="CU18" i="1"/>
  <c r="CS18" i="1"/>
  <c r="CQ18" i="1"/>
  <c r="DB18" i="1" s="1"/>
  <c r="CM18" i="1"/>
  <c r="CK18" i="1"/>
  <c r="CI18" i="1"/>
  <c r="CG18" i="1"/>
  <c r="CE18" i="1"/>
  <c r="CC18" i="1"/>
  <c r="BY18" i="1"/>
  <c r="BW18" i="1"/>
  <c r="BU18" i="1"/>
  <c r="BS18" i="1"/>
  <c r="BQ18" i="1"/>
  <c r="BO18" i="1"/>
  <c r="BZ18" i="1" s="1"/>
  <c r="BK18" i="1"/>
  <c r="BI18" i="1"/>
  <c r="BG18" i="1"/>
  <c r="BE18" i="1"/>
  <c r="BC18" i="1"/>
  <c r="BA18" i="1"/>
  <c r="AW18" i="1"/>
  <c r="AU18" i="1"/>
  <c r="AS18" i="1"/>
  <c r="AQ18" i="1"/>
  <c r="AO18" i="1"/>
  <c r="AM18" i="1"/>
  <c r="AX18" i="1" s="1"/>
  <c r="AI18" i="1"/>
  <c r="AG18" i="1"/>
  <c r="AE18" i="1"/>
  <c r="AC18" i="1"/>
  <c r="AA18" i="1"/>
  <c r="Y18" i="1"/>
  <c r="X18" i="1"/>
  <c r="AB18" i="1"/>
  <c r="AF18" i="1"/>
  <c r="AN18" i="1"/>
  <c r="AR18" i="1"/>
  <c r="AV18" i="1"/>
  <c r="AZ18" i="1"/>
  <c r="BD18" i="1"/>
  <c r="BH18" i="1"/>
  <c r="BP18" i="1"/>
  <c r="BT18" i="1"/>
  <c r="BX18" i="1"/>
  <c r="CB18" i="1"/>
  <c r="CF18" i="1"/>
  <c r="CJ18" i="1"/>
  <c r="CR18" i="1"/>
  <c r="CV18" i="1"/>
  <c r="CZ18" i="1"/>
  <c r="DD18" i="1"/>
  <c r="DH18" i="1"/>
  <c r="DL18" i="1"/>
  <c r="DT18" i="1"/>
  <c r="DX18" i="1"/>
  <c r="EB18" i="1"/>
  <c r="EF18" i="1"/>
  <c r="EJ18" i="1"/>
  <c r="EN18" i="1"/>
  <c r="Z19" i="1"/>
  <c r="AK19" i="1" s="1"/>
  <c r="AY19" i="1" s="1"/>
  <c r="AD19" i="1"/>
  <c r="AH19" i="1"/>
  <c r="AL19" i="1"/>
  <c r="AP19" i="1"/>
  <c r="AT19" i="1"/>
  <c r="BB19" i="1"/>
  <c r="BF19" i="1"/>
  <c r="BJ19" i="1"/>
  <c r="BN19" i="1"/>
  <c r="BR19" i="1"/>
  <c r="BV19" i="1"/>
  <c r="CD19" i="1"/>
  <c r="CH19" i="1"/>
  <c r="CL19" i="1"/>
  <c r="CP19" i="1"/>
  <c r="CT19" i="1"/>
  <c r="CX19" i="1"/>
  <c r="DF19" i="1"/>
  <c r="DJ19" i="1"/>
  <c r="DN19" i="1"/>
  <c r="DR19" i="1"/>
  <c r="DV19" i="1"/>
  <c r="DZ19" i="1"/>
  <c r="EH19" i="1"/>
  <c r="EL19" i="1"/>
  <c r="EP19" i="1"/>
  <c r="EQ20" i="1"/>
  <c r="EO20" i="1"/>
  <c r="EM20" i="1"/>
  <c r="EK20" i="1"/>
  <c r="EI20" i="1"/>
  <c r="EG20" i="1"/>
  <c r="EC20" i="1"/>
  <c r="EA20" i="1"/>
  <c r="DY20" i="1"/>
  <c r="DW20" i="1"/>
  <c r="DU20" i="1"/>
  <c r="DS20" i="1"/>
  <c r="ED20" i="1" s="1"/>
  <c r="DO20" i="1"/>
  <c r="DM20" i="1"/>
  <c r="DK20" i="1"/>
  <c r="DI20" i="1"/>
  <c r="DG20" i="1"/>
  <c r="DE20" i="1"/>
  <c r="DA20" i="1"/>
  <c r="CY20" i="1"/>
  <c r="CW20" i="1"/>
  <c r="CU20" i="1"/>
  <c r="CS20" i="1"/>
  <c r="CQ20" i="1"/>
  <c r="DB20" i="1" s="1"/>
  <c r="CM20" i="1"/>
  <c r="CK20" i="1"/>
  <c r="CI20" i="1"/>
  <c r="CG20" i="1"/>
  <c r="CE20" i="1"/>
  <c r="CC20" i="1"/>
  <c r="BY20" i="1"/>
  <c r="BW20" i="1"/>
  <c r="BU20" i="1"/>
  <c r="BS20" i="1"/>
  <c r="BQ20" i="1"/>
  <c r="BO20" i="1"/>
  <c r="BZ20" i="1" s="1"/>
  <c r="BK20" i="1"/>
  <c r="BI20" i="1"/>
  <c r="BG20" i="1"/>
  <c r="BE20" i="1"/>
  <c r="BC20" i="1"/>
  <c r="BA20" i="1"/>
  <c r="AW20" i="1"/>
  <c r="AU20" i="1"/>
  <c r="AS20" i="1"/>
  <c r="AQ20" i="1"/>
  <c r="AO20" i="1"/>
  <c r="AM20" i="1"/>
  <c r="AX20" i="1" s="1"/>
  <c r="AI20" i="1"/>
  <c r="AG20" i="1"/>
  <c r="AE20" i="1"/>
  <c r="AC20" i="1"/>
  <c r="AA20" i="1"/>
  <c r="Y20" i="1"/>
  <c r="X20" i="1"/>
  <c r="AK20" i="1" s="1"/>
  <c r="AY20" i="1" s="1"/>
  <c r="AB20" i="1"/>
  <c r="AF20" i="1"/>
  <c r="AN20" i="1"/>
  <c r="AR20" i="1"/>
  <c r="AV20" i="1"/>
  <c r="AZ20" i="1"/>
  <c r="BD20" i="1"/>
  <c r="BH20" i="1"/>
  <c r="BP20" i="1"/>
  <c r="BT20" i="1"/>
  <c r="BX20" i="1"/>
  <c r="CB20" i="1"/>
  <c r="CF20" i="1"/>
  <c r="CJ20" i="1"/>
  <c r="CR20" i="1"/>
  <c r="CV20" i="1"/>
  <c r="CZ20" i="1"/>
  <c r="DD20" i="1"/>
  <c r="DH20" i="1"/>
  <c r="DL20" i="1"/>
  <c r="DT20" i="1"/>
  <c r="DX20" i="1"/>
  <c r="EB20" i="1"/>
  <c r="EF20" i="1"/>
  <c r="EJ20" i="1"/>
  <c r="EN20" i="1"/>
  <c r="AK21" i="1"/>
  <c r="AN21" i="1"/>
  <c r="AR21" i="1"/>
  <c r="AV21" i="1"/>
  <c r="AZ21" i="1"/>
  <c r="BD21" i="1"/>
  <c r="BH21" i="1"/>
  <c r="BP21" i="1"/>
  <c r="BT21" i="1"/>
  <c r="BX21" i="1"/>
  <c r="CB21" i="1"/>
  <c r="CF21" i="1"/>
  <c r="CJ21" i="1"/>
  <c r="CR21" i="1"/>
  <c r="CV21" i="1"/>
  <c r="CZ21" i="1"/>
  <c r="DD21" i="1"/>
  <c r="DH21" i="1"/>
  <c r="DL21" i="1"/>
  <c r="DT21" i="1"/>
  <c r="DX21" i="1"/>
  <c r="EB21" i="1"/>
  <c r="EF21" i="1"/>
  <c r="EJ21" i="1"/>
  <c r="EN21" i="1"/>
  <c r="BX22" i="1"/>
  <c r="CB22" i="1"/>
  <c r="CF22" i="1"/>
  <c r="CJ22" i="1"/>
  <c r="CR22" i="1"/>
  <c r="CV22" i="1"/>
  <c r="CZ22" i="1"/>
  <c r="DD22" i="1"/>
  <c r="DH22" i="1"/>
  <c r="DL22" i="1"/>
  <c r="DT22" i="1"/>
  <c r="DX22" i="1"/>
  <c r="EB22" i="1"/>
  <c r="EF22" i="1"/>
  <c r="EJ22" i="1"/>
  <c r="EN22" i="1"/>
  <c r="CV23" i="1"/>
  <c r="CZ23" i="1"/>
  <c r="DD23" i="1"/>
  <c r="DH23" i="1"/>
  <c r="DL23" i="1"/>
  <c r="DT23" i="1"/>
  <c r="DX23" i="1"/>
  <c r="EB23" i="1"/>
  <c r="EF23" i="1"/>
  <c r="EJ23" i="1"/>
  <c r="EN23" i="1"/>
  <c r="EH24" i="1"/>
  <c r="EL24" i="1"/>
  <c r="EP24" i="1"/>
  <c r="EQ25" i="1"/>
  <c r="EO25" i="1"/>
  <c r="EM25" i="1"/>
  <c r="EK25" i="1"/>
  <c r="EI25" i="1"/>
  <c r="EG25" i="1"/>
  <c r="EC25" i="1"/>
  <c r="ED25" i="1" s="1"/>
  <c r="EE25" i="1" s="1"/>
  <c r="EF25" i="1"/>
  <c r="EJ25" i="1"/>
  <c r="EN25" i="1"/>
  <c r="EI26" i="1"/>
  <c r="EM26" i="1"/>
  <c r="EQ26" i="1"/>
  <c r="G167" i="1"/>
  <c r="I35" i="1"/>
  <c r="CK32" i="1"/>
  <c r="CS32" i="1"/>
  <c r="CW32" i="1"/>
  <c r="DA32" i="1"/>
  <c r="DE32" i="1"/>
  <c r="DJ32" i="1"/>
  <c r="DR32" i="1"/>
  <c r="DZ32" i="1"/>
  <c r="EH32" i="1"/>
  <c r="EP32" i="1"/>
  <c r="DI33" i="1"/>
  <c r="DY33" i="1"/>
  <c r="EG33" i="1"/>
  <c r="EO33" i="1"/>
  <c r="EP40" i="1"/>
  <c r="EN40" i="1"/>
  <c r="EL40" i="1"/>
  <c r="EJ40" i="1"/>
  <c r="EH40" i="1"/>
  <c r="EF40" i="1"/>
  <c r="EB40" i="1"/>
  <c r="DZ40" i="1"/>
  <c r="DX40" i="1"/>
  <c r="DV40" i="1"/>
  <c r="DT40" i="1"/>
  <c r="DR40" i="1"/>
  <c r="DN40" i="1"/>
  <c r="DL40" i="1"/>
  <c r="DJ40" i="1"/>
  <c r="DH40" i="1"/>
  <c r="DF40" i="1"/>
  <c r="DD40" i="1"/>
  <c r="CZ40" i="1"/>
  <c r="CX40" i="1"/>
  <c r="CV40" i="1"/>
  <c r="CT40" i="1"/>
  <c r="CR40" i="1"/>
  <c r="CP40" i="1"/>
  <c r="CL40" i="1"/>
  <c r="CJ40" i="1"/>
  <c r="CH40" i="1"/>
  <c r="CF40" i="1"/>
  <c r="CI40" i="1"/>
  <c r="CM40" i="1"/>
  <c r="CQ40" i="1"/>
  <c r="CU40" i="1"/>
  <c r="CY40" i="1"/>
  <c r="DG40" i="1"/>
  <c r="DK40" i="1"/>
  <c r="DO40" i="1"/>
  <c r="DS40" i="1"/>
  <c r="DW40" i="1"/>
  <c r="EA40" i="1"/>
  <c r="EI40" i="1"/>
  <c r="EM40" i="1"/>
  <c r="EQ40" i="1"/>
  <c r="EQ44" i="1"/>
  <c r="EO44" i="1"/>
  <c r="EM44" i="1"/>
  <c r="EK44" i="1"/>
  <c r="EI44" i="1"/>
  <c r="EG44" i="1"/>
  <c r="EC44" i="1"/>
  <c r="EA44" i="1"/>
  <c r="DY44" i="1"/>
  <c r="DW44" i="1"/>
  <c r="DU44" i="1"/>
  <c r="DS44" i="1"/>
  <c r="DO44" i="1"/>
  <c r="DM44" i="1"/>
  <c r="DK44" i="1"/>
  <c r="DI44" i="1"/>
  <c r="DG44" i="1"/>
  <c r="DE44" i="1"/>
  <c r="DA44" i="1"/>
  <c r="CY44" i="1"/>
  <c r="CW44" i="1"/>
  <c r="CU44" i="1"/>
  <c r="CS44" i="1"/>
  <c r="CQ44" i="1"/>
  <c r="CM44" i="1"/>
  <c r="CK44" i="1"/>
  <c r="CI44" i="1"/>
  <c r="CL44" i="1"/>
  <c r="CP44" i="1"/>
  <c r="CT44" i="1"/>
  <c r="CX44" i="1"/>
  <c r="DF44" i="1"/>
  <c r="DJ44" i="1"/>
  <c r="DN44" i="1"/>
  <c r="DR44" i="1"/>
  <c r="DV44" i="1"/>
  <c r="DZ44" i="1"/>
  <c r="EH44" i="1"/>
  <c r="EL44" i="1"/>
  <c r="EP44" i="1"/>
  <c r="EQ45" i="1"/>
  <c r="EO45" i="1"/>
  <c r="EM45" i="1"/>
  <c r="EK45" i="1"/>
  <c r="EI45" i="1"/>
  <c r="EG45" i="1"/>
  <c r="EC45" i="1"/>
  <c r="EA45" i="1"/>
  <c r="DY45" i="1"/>
  <c r="DW45" i="1"/>
  <c r="DU45" i="1"/>
  <c r="DS45" i="1"/>
  <c r="DO45" i="1"/>
  <c r="DM45" i="1"/>
  <c r="DK45" i="1"/>
  <c r="DI45" i="1"/>
  <c r="DG45" i="1"/>
  <c r="DE45" i="1"/>
  <c r="DA45" i="1"/>
  <c r="CY45" i="1"/>
  <c r="CW45" i="1"/>
  <c r="CU45" i="1"/>
  <c r="CS45" i="1"/>
  <c r="CQ45" i="1"/>
  <c r="CM45" i="1"/>
  <c r="CK45" i="1"/>
  <c r="CI45" i="1"/>
  <c r="CL45" i="1"/>
  <c r="CP45" i="1"/>
  <c r="CT45" i="1"/>
  <c r="CX45" i="1"/>
  <c r="DF45" i="1"/>
  <c r="DJ45" i="1"/>
  <c r="DN45" i="1"/>
  <c r="DR45" i="1"/>
  <c r="DV45" i="1"/>
  <c r="DZ45" i="1"/>
  <c r="EH45" i="1"/>
  <c r="EL45" i="1"/>
  <c r="EP45" i="1"/>
  <c r="EQ46" i="1"/>
  <c r="EO46" i="1"/>
  <c r="EM46" i="1"/>
  <c r="EK46" i="1"/>
  <c r="EI46" i="1"/>
  <c r="EG46" i="1"/>
  <c r="EC46" i="1"/>
  <c r="EA46" i="1"/>
  <c r="DY46" i="1"/>
  <c r="DW46" i="1"/>
  <c r="DU46" i="1"/>
  <c r="DS46" i="1"/>
  <c r="DO46" i="1"/>
  <c r="DM46" i="1"/>
  <c r="DK46" i="1"/>
  <c r="DI46" i="1"/>
  <c r="DG46" i="1"/>
  <c r="DE46" i="1"/>
  <c r="DA46" i="1"/>
  <c r="CY46" i="1"/>
  <c r="CW46" i="1"/>
  <c r="CU46" i="1"/>
  <c r="CS46" i="1"/>
  <c r="CQ46" i="1"/>
  <c r="CM46" i="1"/>
  <c r="CK46" i="1"/>
  <c r="CI46" i="1"/>
  <c r="CL46" i="1"/>
  <c r="CP46" i="1"/>
  <c r="CT46" i="1"/>
  <c r="CX46" i="1"/>
  <c r="DF46" i="1"/>
  <c r="DJ46" i="1"/>
  <c r="DN46" i="1"/>
  <c r="DR46" i="1"/>
  <c r="DV46" i="1"/>
  <c r="DZ46" i="1"/>
  <c r="EH46" i="1"/>
  <c r="EL46" i="1"/>
  <c r="EP46" i="1"/>
  <c r="EQ47" i="1"/>
  <c r="EO47" i="1"/>
  <c r="EM47" i="1"/>
  <c r="EK47" i="1"/>
  <c r="EI47" i="1"/>
  <c r="EG47" i="1"/>
  <c r="EC47" i="1"/>
  <c r="EA47" i="1"/>
  <c r="DY47" i="1"/>
  <c r="DW47" i="1"/>
  <c r="DU47" i="1"/>
  <c r="DS47" i="1"/>
  <c r="DO47" i="1"/>
  <c r="DM47" i="1"/>
  <c r="DK47" i="1"/>
  <c r="DI47" i="1"/>
  <c r="DG47" i="1"/>
  <c r="DE47" i="1"/>
  <c r="DA47" i="1"/>
  <c r="CY47" i="1"/>
  <c r="CW47" i="1"/>
  <c r="CU47" i="1"/>
  <c r="CS47" i="1"/>
  <c r="CQ47" i="1"/>
  <c r="CM47" i="1"/>
  <c r="CK47" i="1"/>
  <c r="CI47" i="1"/>
  <c r="CL47" i="1"/>
  <c r="CP47" i="1"/>
  <c r="CT47" i="1"/>
  <c r="CX47" i="1"/>
  <c r="DF47" i="1"/>
  <c r="DJ47" i="1"/>
  <c r="DN47" i="1"/>
  <c r="DR47" i="1"/>
  <c r="DV47" i="1"/>
  <c r="DZ47" i="1"/>
  <c r="EH47" i="1"/>
  <c r="EL47" i="1"/>
  <c r="EP47" i="1"/>
  <c r="EQ48" i="1"/>
  <c r="EO48" i="1"/>
  <c r="EM48" i="1"/>
  <c r="EK48" i="1"/>
  <c r="EI48" i="1"/>
  <c r="EG48" i="1"/>
  <c r="EC48" i="1"/>
  <c r="EA48" i="1"/>
  <c r="DY48" i="1"/>
  <c r="DW48" i="1"/>
  <c r="DU48" i="1"/>
  <c r="DS48" i="1"/>
  <c r="DO48" i="1"/>
  <c r="DM48" i="1"/>
  <c r="DK48" i="1"/>
  <c r="DI48" i="1"/>
  <c r="DG48" i="1"/>
  <c r="DE48" i="1"/>
  <c r="DA48" i="1"/>
  <c r="CY48" i="1"/>
  <c r="CW48" i="1"/>
  <c r="CU48" i="1"/>
  <c r="CS48" i="1"/>
  <c r="CQ48" i="1"/>
  <c r="CM48" i="1"/>
  <c r="CN48" i="1" s="1"/>
  <c r="CO48" i="1" s="1"/>
  <c r="CP48" i="1"/>
  <c r="CT48" i="1"/>
  <c r="CX48" i="1"/>
  <c r="DF48" i="1"/>
  <c r="DJ48" i="1"/>
  <c r="DN48" i="1"/>
  <c r="DR48" i="1"/>
  <c r="DV48" i="1"/>
  <c r="DZ48" i="1"/>
  <c r="EH48" i="1"/>
  <c r="EL48" i="1"/>
  <c r="EP48" i="1"/>
  <c r="EQ49" i="1"/>
  <c r="EO49" i="1"/>
  <c r="EM49" i="1"/>
  <c r="EK49" i="1"/>
  <c r="EI49" i="1"/>
  <c r="EG49" i="1"/>
  <c r="EC49" i="1"/>
  <c r="EA49" i="1"/>
  <c r="DY49" i="1"/>
  <c r="DW49" i="1"/>
  <c r="DU49" i="1"/>
  <c r="DS49" i="1"/>
  <c r="DO49" i="1"/>
  <c r="DM49" i="1"/>
  <c r="DK49" i="1"/>
  <c r="DI49" i="1"/>
  <c r="DG49" i="1"/>
  <c r="DE49" i="1"/>
  <c r="DA49" i="1"/>
  <c r="CY49" i="1"/>
  <c r="CW49" i="1"/>
  <c r="CU49" i="1"/>
  <c r="CS49" i="1"/>
  <c r="CQ49" i="1"/>
  <c r="CM49" i="1"/>
  <c r="CN49" i="1" s="1"/>
  <c r="CO49" i="1" s="1"/>
  <c r="CP49" i="1"/>
  <c r="CT49" i="1"/>
  <c r="CX49" i="1"/>
  <c r="DF49" i="1"/>
  <c r="DJ49" i="1"/>
  <c r="DN49" i="1"/>
  <c r="DR49" i="1"/>
  <c r="DV49" i="1"/>
  <c r="DZ49" i="1"/>
  <c r="EH49" i="1"/>
  <c r="EL49" i="1"/>
  <c r="EP49" i="1"/>
  <c r="EQ50" i="1"/>
  <c r="EO50" i="1"/>
  <c r="EM50" i="1"/>
  <c r="EK50" i="1"/>
  <c r="EI50" i="1"/>
  <c r="EG50" i="1"/>
  <c r="EN50" i="1"/>
  <c r="EJ50" i="1"/>
  <c r="EF50" i="1"/>
  <c r="EC50" i="1"/>
  <c r="EA50" i="1"/>
  <c r="DY50" i="1"/>
  <c r="DW50" i="1"/>
  <c r="DU50" i="1"/>
  <c r="DS50" i="1"/>
  <c r="DO50" i="1"/>
  <c r="DM50" i="1"/>
  <c r="DK50" i="1"/>
  <c r="DI50" i="1"/>
  <c r="DG50" i="1"/>
  <c r="DE50" i="1"/>
  <c r="DA50" i="1"/>
  <c r="CY50" i="1"/>
  <c r="CW50" i="1"/>
  <c r="CU50" i="1"/>
  <c r="CS50" i="1"/>
  <c r="CQ50" i="1"/>
  <c r="CM50" i="1"/>
  <c r="CN50" i="1" s="1"/>
  <c r="CO50" i="1" s="1"/>
  <c r="CP50" i="1"/>
  <c r="CT50" i="1"/>
  <c r="CX50" i="1"/>
  <c r="DF50" i="1"/>
  <c r="DJ50" i="1"/>
  <c r="DN50" i="1"/>
  <c r="DR50" i="1"/>
  <c r="DV50" i="1"/>
  <c r="DZ50" i="1"/>
  <c r="EL50" i="1"/>
  <c r="EQ51" i="1"/>
  <c r="EO51" i="1"/>
  <c r="EM51" i="1"/>
  <c r="EK51" i="1"/>
  <c r="EI51" i="1"/>
  <c r="EG51" i="1"/>
  <c r="EC51" i="1"/>
  <c r="EA51" i="1"/>
  <c r="DY51" i="1"/>
  <c r="DW51" i="1"/>
  <c r="DU51" i="1"/>
  <c r="DS51" i="1"/>
  <c r="DO51" i="1"/>
  <c r="DM51" i="1"/>
  <c r="DK51" i="1"/>
  <c r="DI51" i="1"/>
  <c r="DG51" i="1"/>
  <c r="DE51" i="1"/>
  <c r="DA51" i="1"/>
  <c r="CY51" i="1"/>
  <c r="CW51" i="1"/>
  <c r="CU51" i="1"/>
  <c r="CS51" i="1"/>
  <c r="CQ51" i="1"/>
  <c r="CM51" i="1"/>
  <c r="CN51" i="1" s="1"/>
  <c r="CO51" i="1" s="1"/>
  <c r="EN51" i="1"/>
  <c r="EJ51" i="1"/>
  <c r="EF51" i="1"/>
  <c r="EB51" i="1"/>
  <c r="DX51" i="1"/>
  <c r="DT51" i="1"/>
  <c r="DL51" i="1"/>
  <c r="DH51" i="1"/>
  <c r="DD51" i="1"/>
  <c r="CZ51" i="1"/>
  <c r="CV51" i="1"/>
  <c r="CR51" i="1"/>
  <c r="CT51" i="1"/>
  <c r="DJ51" i="1"/>
  <c r="DR51" i="1"/>
  <c r="DZ51" i="1"/>
  <c r="EH51" i="1"/>
  <c r="EP51" i="1"/>
  <c r="AD29" i="1"/>
  <c r="AK29" i="1" s="1"/>
  <c r="AF29" i="1"/>
  <c r="AF35" i="1" s="1"/>
  <c r="AH29" i="1"/>
  <c r="AH35" i="1" s="1"/>
  <c r="AL29" i="1"/>
  <c r="AN29" i="1"/>
  <c r="AN35" i="1" s="1"/>
  <c r="AP29" i="1"/>
  <c r="AP35" i="1" s="1"/>
  <c r="AR29" i="1"/>
  <c r="AR35" i="1" s="1"/>
  <c r="AT29" i="1"/>
  <c r="AT35" i="1" s="1"/>
  <c r="AV29" i="1"/>
  <c r="AV35" i="1" s="1"/>
  <c r="AZ29" i="1"/>
  <c r="BB29" i="1"/>
  <c r="BB35" i="1" s="1"/>
  <c r="BD29" i="1"/>
  <c r="BD35" i="1" s="1"/>
  <c r="BF29" i="1"/>
  <c r="BF35" i="1" s="1"/>
  <c r="BH29" i="1"/>
  <c r="BH35" i="1" s="1"/>
  <c r="BJ29" i="1"/>
  <c r="BJ35" i="1" s="1"/>
  <c r="BN29" i="1"/>
  <c r="BP29" i="1"/>
  <c r="BP35" i="1" s="1"/>
  <c r="BR29" i="1"/>
  <c r="BR35" i="1" s="1"/>
  <c r="BT29" i="1"/>
  <c r="BT35" i="1" s="1"/>
  <c r="BV29" i="1"/>
  <c r="BV35" i="1" s="1"/>
  <c r="BX29" i="1"/>
  <c r="BX35" i="1" s="1"/>
  <c r="CB29" i="1"/>
  <c r="CD29" i="1"/>
  <c r="CD35" i="1" s="1"/>
  <c r="CF29" i="1"/>
  <c r="CF35" i="1" s="1"/>
  <c r="CH29" i="1"/>
  <c r="CH35" i="1" s="1"/>
  <c r="CJ29" i="1"/>
  <c r="CJ35" i="1" s="1"/>
  <c r="CL29" i="1"/>
  <c r="CL35" i="1" s="1"/>
  <c r="CP29" i="1"/>
  <c r="CR29" i="1"/>
  <c r="CR35" i="1" s="1"/>
  <c r="CT29" i="1"/>
  <c r="CT35" i="1" s="1"/>
  <c r="CV29" i="1"/>
  <c r="CV35" i="1" s="1"/>
  <c r="CX29" i="1"/>
  <c r="CX35" i="1" s="1"/>
  <c r="CZ29" i="1"/>
  <c r="CZ35" i="1" s="1"/>
  <c r="DD29" i="1"/>
  <c r="DF29" i="1"/>
  <c r="DF35" i="1" s="1"/>
  <c r="DH29" i="1"/>
  <c r="DH35" i="1" s="1"/>
  <c r="DJ29" i="1"/>
  <c r="DL29" i="1"/>
  <c r="DL35" i="1" s="1"/>
  <c r="DN29" i="1"/>
  <c r="DR29" i="1"/>
  <c r="DT29" i="1"/>
  <c r="DV29" i="1"/>
  <c r="DV35" i="1" s="1"/>
  <c r="DX29" i="1"/>
  <c r="DZ29" i="1"/>
  <c r="DZ35" i="1" s="1"/>
  <c r="EB29" i="1"/>
  <c r="EF29" i="1"/>
  <c r="EH29" i="1"/>
  <c r="EJ29" i="1"/>
  <c r="EJ35" i="1" s="1"/>
  <c r="EL29" i="1"/>
  <c r="EN29" i="1"/>
  <c r="EN35" i="1" s="1"/>
  <c r="EP29" i="1"/>
  <c r="AI30" i="1"/>
  <c r="AJ30" i="1" s="1"/>
  <c r="AM30" i="1"/>
  <c r="AM35" i="1" s="1"/>
  <c r="AO30" i="1"/>
  <c r="AO35" i="1" s="1"/>
  <c r="AQ30" i="1"/>
  <c r="AQ35" i="1" s="1"/>
  <c r="AS30" i="1"/>
  <c r="AS35" i="1" s="1"/>
  <c r="AU30" i="1"/>
  <c r="AU35" i="1" s="1"/>
  <c r="AW30" i="1"/>
  <c r="AW35" i="1" s="1"/>
  <c r="BA30" i="1"/>
  <c r="BL30" i="1" s="1"/>
  <c r="BC30" i="1"/>
  <c r="BC35" i="1" s="1"/>
  <c r="BE30" i="1"/>
  <c r="BE35" i="1" s="1"/>
  <c r="BG30" i="1"/>
  <c r="BG35" i="1" s="1"/>
  <c r="BI30" i="1"/>
  <c r="BI35" i="1" s="1"/>
  <c r="BK30" i="1"/>
  <c r="BK35" i="1" s="1"/>
  <c r="BO30" i="1"/>
  <c r="BO35" i="1" s="1"/>
  <c r="BQ30" i="1"/>
  <c r="BQ35" i="1" s="1"/>
  <c r="BS30" i="1"/>
  <c r="BS35" i="1" s="1"/>
  <c r="BU30" i="1"/>
  <c r="BU35" i="1" s="1"/>
  <c r="BW30" i="1"/>
  <c r="BW35" i="1" s="1"/>
  <c r="BY30" i="1"/>
  <c r="BY35" i="1" s="1"/>
  <c r="CC30" i="1"/>
  <c r="CN30" i="1" s="1"/>
  <c r="CE30" i="1"/>
  <c r="CE35" i="1" s="1"/>
  <c r="CG30" i="1"/>
  <c r="CG35" i="1" s="1"/>
  <c r="CI30" i="1"/>
  <c r="CK30" i="1"/>
  <c r="CK35" i="1" s="1"/>
  <c r="CM30" i="1"/>
  <c r="CM35" i="1" s="1"/>
  <c r="CQ30" i="1"/>
  <c r="DB30" i="1" s="1"/>
  <c r="CS30" i="1"/>
  <c r="CS35" i="1" s="1"/>
  <c r="CU30" i="1"/>
  <c r="CU35" i="1" s="1"/>
  <c r="CW30" i="1"/>
  <c r="CW35" i="1" s="1"/>
  <c r="CY30" i="1"/>
  <c r="DA30" i="1"/>
  <c r="DA35" i="1" s="1"/>
  <c r="DE30" i="1"/>
  <c r="DP30" i="1" s="1"/>
  <c r="DG30" i="1"/>
  <c r="DI30" i="1"/>
  <c r="DI35" i="1" s="1"/>
  <c r="DK30" i="1"/>
  <c r="DK35" i="1" s="1"/>
  <c r="DM30" i="1"/>
  <c r="DM35" i="1" s="1"/>
  <c r="DO30" i="1"/>
  <c r="DR30" i="1"/>
  <c r="DT30" i="1"/>
  <c r="DV30" i="1"/>
  <c r="DX30" i="1"/>
  <c r="DZ30" i="1"/>
  <c r="EB30" i="1"/>
  <c r="EF30" i="1"/>
  <c r="EH30" i="1"/>
  <c r="EJ30" i="1"/>
  <c r="EL30" i="1"/>
  <c r="EN30" i="1"/>
  <c r="BU31" i="1"/>
  <c r="BW31" i="1"/>
  <c r="BY31" i="1"/>
  <c r="CC31" i="1"/>
  <c r="CN31" i="1" s="1"/>
  <c r="CE31" i="1"/>
  <c r="CG31" i="1"/>
  <c r="CI31" i="1"/>
  <c r="CK31" i="1"/>
  <c r="CM31" i="1"/>
  <c r="CQ31" i="1"/>
  <c r="DB31" i="1" s="1"/>
  <c r="CS31" i="1"/>
  <c r="CU31" i="1"/>
  <c r="CW31" i="1"/>
  <c r="CY31" i="1"/>
  <c r="DA31" i="1"/>
  <c r="DE31" i="1"/>
  <c r="DP31" i="1" s="1"/>
  <c r="DG31" i="1"/>
  <c r="DI31" i="1"/>
  <c r="DK31" i="1"/>
  <c r="DM31" i="1"/>
  <c r="DO31" i="1"/>
  <c r="DS31" i="1"/>
  <c r="ED31" i="1" s="1"/>
  <c r="DU31" i="1"/>
  <c r="DU35" i="1" s="1"/>
  <c r="DW31" i="1"/>
  <c r="DW35" i="1" s="1"/>
  <c r="DY31" i="1"/>
  <c r="DY35" i="1" s="1"/>
  <c r="EA31" i="1"/>
  <c r="EA35" i="1" s="1"/>
  <c r="EC31" i="1"/>
  <c r="EC35" i="1" s="1"/>
  <c r="EG31" i="1"/>
  <c r="ER31" i="1" s="1"/>
  <c r="EI31" i="1"/>
  <c r="EI35" i="1" s="1"/>
  <c r="EK31" i="1"/>
  <c r="EK35" i="1" s="1"/>
  <c r="EM31" i="1"/>
  <c r="EM35" i="1" s="1"/>
  <c r="EO31" i="1"/>
  <c r="EO35" i="1" s="1"/>
  <c r="CL77" i="1"/>
  <c r="EP38" i="1"/>
  <c r="EN38" i="1"/>
  <c r="EN77" i="1" s="1"/>
  <c r="EL38" i="1"/>
  <c r="EL77" i="1" s="1"/>
  <c r="EJ38" i="1"/>
  <c r="EJ77" i="1" s="1"/>
  <c r="EH38" i="1"/>
  <c r="EF38" i="1"/>
  <c r="EB38" i="1"/>
  <c r="EB77" i="1" s="1"/>
  <c r="DZ38" i="1"/>
  <c r="DZ77" i="1" s="1"/>
  <c r="DX38" i="1"/>
  <c r="DX77" i="1" s="1"/>
  <c r="DV38" i="1"/>
  <c r="DV77" i="1" s="1"/>
  <c r="DT38" i="1"/>
  <c r="DT77" i="1" s="1"/>
  <c r="DR38" i="1"/>
  <c r="DN38" i="1"/>
  <c r="DN77" i="1" s="1"/>
  <c r="DL38" i="1"/>
  <c r="DL77" i="1" s="1"/>
  <c r="DJ38" i="1"/>
  <c r="DH38" i="1"/>
  <c r="DH77" i="1" s="1"/>
  <c r="DF38" i="1"/>
  <c r="DF77" i="1" s="1"/>
  <c r="DD38" i="1"/>
  <c r="CZ38" i="1"/>
  <c r="CZ77" i="1" s="1"/>
  <c r="CX38" i="1"/>
  <c r="CX77" i="1" s="1"/>
  <c r="CV38" i="1"/>
  <c r="CV77" i="1" s="1"/>
  <c r="CT38" i="1"/>
  <c r="CT77" i="1" s="1"/>
  <c r="CR38" i="1"/>
  <c r="CR77" i="1" s="1"/>
  <c r="CP38" i="1"/>
  <c r="CL38" i="1"/>
  <c r="CJ38" i="1"/>
  <c r="CJ77" i="1" s="1"/>
  <c r="CH38" i="1"/>
  <c r="CH77" i="1" s="1"/>
  <c r="CF38" i="1"/>
  <c r="CI38" i="1"/>
  <c r="CM38" i="1"/>
  <c r="CQ38" i="1"/>
  <c r="CU38" i="1"/>
  <c r="CY38" i="1"/>
  <c r="DG38" i="1"/>
  <c r="DK38" i="1"/>
  <c r="DO38" i="1"/>
  <c r="DS38" i="1"/>
  <c r="DW38" i="1"/>
  <c r="EA38" i="1"/>
  <c r="EI38" i="1"/>
  <c r="EM38" i="1"/>
  <c r="EQ38" i="1"/>
  <c r="CG40" i="1"/>
  <c r="CK40" i="1"/>
  <c r="CS40" i="1"/>
  <c r="CW40" i="1"/>
  <c r="DA40" i="1"/>
  <c r="DE40" i="1"/>
  <c r="DI40" i="1"/>
  <c r="DM40" i="1"/>
  <c r="DU40" i="1"/>
  <c r="DY40" i="1"/>
  <c r="EC40" i="1"/>
  <c r="EG40" i="1"/>
  <c r="EK40" i="1"/>
  <c r="EO40" i="1"/>
  <c r="EP42" i="1"/>
  <c r="EN42" i="1"/>
  <c r="EL42" i="1"/>
  <c r="EJ42" i="1"/>
  <c r="EH42" i="1"/>
  <c r="EF42" i="1"/>
  <c r="EB42" i="1"/>
  <c r="DZ42" i="1"/>
  <c r="DX42" i="1"/>
  <c r="DV42" i="1"/>
  <c r="DT42" i="1"/>
  <c r="DR42" i="1"/>
  <c r="DN42" i="1"/>
  <c r="DL42" i="1"/>
  <c r="DJ42" i="1"/>
  <c r="DH42" i="1"/>
  <c r="DF42" i="1"/>
  <c r="DD42" i="1"/>
  <c r="CZ42" i="1"/>
  <c r="CX42" i="1"/>
  <c r="CV42" i="1"/>
  <c r="CT42" i="1"/>
  <c r="CR42" i="1"/>
  <c r="CP42" i="1"/>
  <c r="CL42" i="1"/>
  <c r="CJ42" i="1"/>
  <c r="CH42" i="1"/>
  <c r="CF42" i="1"/>
  <c r="CI42" i="1"/>
  <c r="CM42" i="1"/>
  <c r="CQ42" i="1"/>
  <c r="CU42" i="1"/>
  <c r="CY42" i="1"/>
  <c r="DG42" i="1"/>
  <c r="DK42" i="1"/>
  <c r="DO42" i="1"/>
  <c r="DS42" i="1"/>
  <c r="DW42" i="1"/>
  <c r="EA42" i="1"/>
  <c r="EI42" i="1"/>
  <c r="EM42" i="1"/>
  <c r="EQ42" i="1"/>
  <c r="CJ44" i="1"/>
  <c r="CR44" i="1"/>
  <c r="CV44" i="1"/>
  <c r="CZ44" i="1"/>
  <c r="DD44" i="1"/>
  <c r="DH44" i="1"/>
  <c r="DL44" i="1"/>
  <c r="DT44" i="1"/>
  <c r="DX44" i="1"/>
  <c r="EB44" i="1"/>
  <c r="EF44" i="1"/>
  <c r="EJ44" i="1"/>
  <c r="EN44" i="1"/>
  <c r="CJ45" i="1"/>
  <c r="CR45" i="1"/>
  <c r="CV45" i="1"/>
  <c r="CZ45" i="1"/>
  <c r="DD45" i="1"/>
  <c r="DH45" i="1"/>
  <c r="DL45" i="1"/>
  <c r="DT45" i="1"/>
  <c r="DX45" i="1"/>
  <c r="EB45" i="1"/>
  <c r="EF45" i="1"/>
  <c r="EJ45" i="1"/>
  <c r="EN45" i="1"/>
  <c r="CJ46" i="1"/>
  <c r="CR46" i="1"/>
  <c r="CV46" i="1"/>
  <c r="CZ46" i="1"/>
  <c r="DD46" i="1"/>
  <c r="DH46" i="1"/>
  <c r="DL46" i="1"/>
  <c r="DT46" i="1"/>
  <c r="DX46" i="1"/>
  <c r="EB46" i="1"/>
  <c r="EF46" i="1"/>
  <c r="EJ46" i="1"/>
  <c r="EN46" i="1"/>
  <c r="CJ47" i="1"/>
  <c r="CR47" i="1"/>
  <c r="CV47" i="1"/>
  <c r="CZ47" i="1"/>
  <c r="DD47" i="1"/>
  <c r="DH47" i="1"/>
  <c r="DL47" i="1"/>
  <c r="DT47" i="1"/>
  <c r="DX47" i="1"/>
  <c r="EB47" i="1"/>
  <c r="EF47" i="1"/>
  <c r="EJ47" i="1"/>
  <c r="EN47" i="1"/>
  <c r="CR48" i="1"/>
  <c r="CV48" i="1"/>
  <c r="CZ48" i="1"/>
  <c r="DD48" i="1"/>
  <c r="DH48" i="1"/>
  <c r="DL48" i="1"/>
  <c r="DT48" i="1"/>
  <c r="DX48" i="1"/>
  <c r="EB48" i="1"/>
  <c r="EF48" i="1"/>
  <c r="EJ48" i="1"/>
  <c r="EN48" i="1"/>
  <c r="CR49" i="1"/>
  <c r="CV49" i="1"/>
  <c r="CZ49" i="1"/>
  <c r="DD49" i="1"/>
  <c r="DH49" i="1"/>
  <c r="DL49" i="1"/>
  <c r="DT49" i="1"/>
  <c r="DX49" i="1"/>
  <c r="EB49" i="1"/>
  <c r="EF49" i="1"/>
  <c r="EJ49" i="1"/>
  <c r="EN49" i="1"/>
  <c r="CR50" i="1"/>
  <c r="CV50" i="1"/>
  <c r="CZ50" i="1"/>
  <c r="DD50" i="1"/>
  <c r="DH50" i="1"/>
  <c r="DL50" i="1"/>
  <c r="DT50" i="1"/>
  <c r="DX50" i="1"/>
  <c r="EB50" i="1"/>
  <c r="EH50" i="1"/>
  <c r="EH77" i="1" s="1"/>
  <c r="EP50" i="1"/>
  <c r="CP51" i="1"/>
  <c r="DB51" i="1" s="1"/>
  <c r="CX51" i="1"/>
  <c r="DF51" i="1"/>
  <c r="DN51" i="1"/>
  <c r="DV51" i="1"/>
  <c r="EL51" i="1"/>
  <c r="EQ52" i="1"/>
  <c r="EO52" i="1"/>
  <c r="EM52" i="1"/>
  <c r="EK52" i="1"/>
  <c r="EI52" i="1"/>
  <c r="EG52" i="1"/>
  <c r="EC52" i="1"/>
  <c r="EA52" i="1"/>
  <c r="DY52" i="1"/>
  <c r="DW52" i="1"/>
  <c r="DU52" i="1"/>
  <c r="DS52" i="1"/>
  <c r="DO52" i="1"/>
  <c r="DM52" i="1"/>
  <c r="DK52" i="1"/>
  <c r="DI52" i="1"/>
  <c r="DG52" i="1"/>
  <c r="DE52" i="1"/>
  <c r="DA52" i="1"/>
  <c r="CY52" i="1"/>
  <c r="CW52" i="1"/>
  <c r="CU52" i="1"/>
  <c r="CS52" i="1"/>
  <c r="CQ52" i="1"/>
  <c r="DB52" i="1" s="1"/>
  <c r="CM52" i="1"/>
  <c r="CN52" i="1" s="1"/>
  <c r="CO52" i="1" s="1"/>
  <c r="EN52" i="1"/>
  <c r="EJ52" i="1"/>
  <c r="EF52" i="1"/>
  <c r="EB52" i="1"/>
  <c r="DX52" i="1"/>
  <c r="DT52" i="1"/>
  <c r="DL52" i="1"/>
  <c r="DH52" i="1"/>
  <c r="DD52" i="1"/>
  <c r="CZ52" i="1"/>
  <c r="CV52" i="1"/>
  <c r="CR52" i="1"/>
  <c r="EP52" i="1"/>
  <c r="EL52" i="1"/>
  <c r="EH52" i="1"/>
  <c r="DZ52" i="1"/>
  <c r="CT52" i="1"/>
  <c r="DJ52" i="1"/>
  <c r="DJ77" i="1" s="1"/>
  <c r="DR52" i="1"/>
  <c r="EQ53" i="1"/>
  <c r="EO53" i="1"/>
  <c r="EM53" i="1"/>
  <c r="EK53" i="1"/>
  <c r="EI53" i="1"/>
  <c r="EG53" i="1"/>
  <c r="EC53" i="1"/>
  <c r="EA53" i="1"/>
  <c r="DY53" i="1"/>
  <c r="DW53" i="1"/>
  <c r="DU53" i="1"/>
  <c r="DS53" i="1"/>
  <c r="DO53" i="1"/>
  <c r="DM53" i="1"/>
  <c r="DK53" i="1"/>
  <c r="DI53" i="1"/>
  <c r="DG53" i="1"/>
  <c r="DE53" i="1"/>
  <c r="DA53" i="1"/>
  <c r="CY53" i="1"/>
  <c r="CW53" i="1"/>
  <c r="CU53" i="1"/>
  <c r="CS53" i="1"/>
  <c r="CQ53" i="1"/>
  <c r="CM53" i="1"/>
  <c r="CN53" i="1" s="1"/>
  <c r="CO53" i="1" s="1"/>
  <c r="CP53" i="1"/>
  <c r="CT53" i="1"/>
  <c r="CX53" i="1"/>
  <c r="DF53" i="1"/>
  <c r="DJ53" i="1"/>
  <c r="DN53" i="1"/>
  <c r="DR53" i="1"/>
  <c r="DV53" i="1"/>
  <c r="DZ53" i="1"/>
  <c r="EH53" i="1"/>
  <c r="EL53" i="1"/>
  <c r="EP53" i="1"/>
  <c r="EP77" i="1" s="1"/>
  <c r="EQ54" i="1"/>
  <c r="EO54" i="1"/>
  <c r="EM54" i="1"/>
  <c r="EK54" i="1"/>
  <c r="EI54" i="1"/>
  <c r="EG54" i="1"/>
  <c r="EC54" i="1"/>
  <c r="EA54" i="1"/>
  <c r="DY54" i="1"/>
  <c r="DW54" i="1"/>
  <c r="DU54" i="1"/>
  <c r="DS54" i="1"/>
  <c r="DO54" i="1"/>
  <c r="DM54" i="1"/>
  <c r="DK54" i="1"/>
  <c r="DI54" i="1"/>
  <c r="DG54" i="1"/>
  <c r="DE54" i="1"/>
  <c r="DA54" i="1"/>
  <c r="CY54" i="1"/>
  <c r="CW54" i="1"/>
  <c r="CU54" i="1"/>
  <c r="CS54" i="1"/>
  <c r="CQ54" i="1"/>
  <c r="CM54" i="1"/>
  <c r="CN54" i="1" s="1"/>
  <c r="CO54" i="1" s="1"/>
  <c r="CP54" i="1"/>
  <c r="CT54" i="1"/>
  <c r="CX54" i="1"/>
  <c r="DF54" i="1"/>
  <c r="DJ54" i="1"/>
  <c r="DN54" i="1"/>
  <c r="DR54" i="1"/>
  <c r="DV54" i="1"/>
  <c r="DZ54" i="1"/>
  <c r="EH54" i="1"/>
  <c r="EL54" i="1"/>
  <c r="EP54" i="1"/>
  <c r="EQ55" i="1"/>
  <c r="EO55" i="1"/>
  <c r="EM55" i="1"/>
  <c r="EK55" i="1"/>
  <c r="EI55" i="1"/>
  <c r="EG55" i="1"/>
  <c r="EC55" i="1"/>
  <c r="EA55" i="1"/>
  <c r="DY55" i="1"/>
  <c r="DW55" i="1"/>
  <c r="DU55" i="1"/>
  <c r="DS55" i="1"/>
  <c r="DO55" i="1"/>
  <c r="DM55" i="1"/>
  <c r="DK55" i="1"/>
  <c r="DI55" i="1"/>
  <c r="DG55" i="1"/>
  <c r="DE55" i="1"/>
  <c r="DA55" i="1"/>
  <c r="CY55" i="1"/>
  <c r="CW55" i="1"/>
  <c r="CU55" i="1"/>
  <c r="CS55" i="1"/>
  <c r="CQ55" i="1"/>
  <c r="CM55" i="1"/>
  <c r="CN55" i="1" s="1"/>
  <c r="CO55" i="1" s="1"/>
  <c r="EP55" i="1"/>
  <c r="EL55" i="1"/>
  <c r="EH55" i="1"/>
  <c r="DZ55" i="1"/>
  <c r="DV55" i="1"/>
  <c r="DR55" i="1"/>
  <c r="DN55" i="1"/>
  <c r="DJ55" i="1"/>
  <c r="DF55" i="1"/>
  <c r="CX55" i="1"/>
  <c r="CT55" i="1"/>
  <c r="CP55" i="1"/>
  <c r="CR55" i="1"/>
  <c r="CZ55" i="1"/>
  <c r="DH55" i="1"/>
  <c r="DX55" i="1"/>
  <c r="EF55" i="1"/>
  <c r="EN55" i="1"/>
  <c r="EQ64" i="1"/>
  <c r="EO64" i="1"/>
  <c r="EM64" i="1"/>
  <c r="EK64" i="1"/>
  <c r="EI64" i="1"/>
  <c r="EG64" i="1"/>
  <c r="EC64" i="1"/>
  <c r="EA64" i="1"/>
  <c r="DY64" i="1"/>
  <c r="DW64" i="1"/>
  <c r="DU64" i="1"/>
  <c r="DS64" i="1"/>
  <c r="DO64" i="1"/>
  <c r="DM64" i="1"/>
  <c r="DK64" i="1"/>
  <c r="DI64" i="1"/>
  <c r="EP64" i="1"/>
  <c r="EL64" i="1"/>
  <c r="EH64" i="1"/>
  <c r="DZ64" i="1"/>
  <c r="DV64" i="1"/>
  <c r="DR64" i="1"/>
  <c r="DN64" i="1"/>
  <c r="DJ64" i="1"/>
  <c r="DX64" i="1"/>
  <c r="EF64" i="1"/>
  <c r="EN64" i="1"/>
  <c r="DN34" i="1"/>
  <c r="DP34" i="1" s="1"/>
  <c r="DQ34" i="1" s="1"/>
  <c r="DR34" i="1"/>
  <c r="DT34" i="1"/>
  <c r="DV34" i="1"/>
  <c r="DX34" i="1"/>
  <c r="DZ34" i="1"/>
  <c r="EB34" i="1"/>
  <c r="EF34" i="1"/>
  <c r="EH34" i="1"/>
  <c r="EJ34" i="1"/>
  <c r="EL34" i="1"/>
  <c r="EN34" i="1"/>
  <c r="I77" i="1"/>
  <c r="CG37" i="1"/>
  <c r="CI37" i="1"/>
  <c r="CK37" i="1"/>
  <c r="CM37" i="1"/>
  <c r="CQ37" i="1"/>
  <c r="CS37" i="1"/>
  <c r="CU37" i="1"/>
  <c r="CW37" i="1"/>
  <c r="CY37" i="1"/>
  <c r="DA37" i="1"/>
  <c r="DE37" i="1"/>
  <c r="DP37" i="1" s="1"/>
  <c r="DG37" i="1"/>
  <c r="DI37" i="1"/>
  <c r="DK37" i="1"/>
  <c r="DM37" i="1"/>
  <c r="DO37" i="1"/>
  <c r="DS37" i="1"/>
  <c r="DU37" i="1"/>
  <c r="DW37" i="1"/>
  <c r="DY37" i="1"/>
  <c r="EA37" i="1"/>
  <c r="EC37" i="1"/>
  <c r="EG37" i="1"/>
  <c r="ER37" i="1" s="1"/>
  <c r="EI37" i="1"/>
  <c r="EK37" i="1"/>
  <c r="EM37" i="1"/>
  <c r="EO37" i="1"/>
  <c r="EQ37" i="1"/>
  <c r="CG39" i="1"/>
  <c r="CN39" i="1" s="1"/>
  <c r="CO39" i="1" s="1"/>
  <c r="CI39" i="1"/>
  <c r="CK39" i="1"/>
  <c r="CM39" i="1"/>
  <c r="CQ39" i="1"/>
  <c r="DB39" i="1" s="1"/>
  <c r="CS39" i="1"/>
  <c r="CU39" i="1"/>
  <c r="CW39" i="1"/>
  <c r="CY39" i="1"/>
  <c r="DA39" i="1"/>
  <c r="DE39" i="1"/>
  <c r="DP39" i="1" s="1"/>
  <c r="DG39" i="1"/>
  <c r="DI39" i="1"/>
  <c r="DK39" i="1"/>
  <c r="DM39" i="1"/>
  <c r="DO39" i="1"/>
  <c r="DS39" i="1"/>
  <c r="ED39" i="1" s="1"/>
  <c r="DU39" i="1"/>
  <c r="DW39" i="1"/>
  <c r="DY39" i="1"/>
  <c r="EA39" i="1"/>
  <c r="EC39" i="1"/>
  <c r="EG39" i="1"/>
  <c r="ER39" i="1" s="1"/>
  <c r="EI39" i="1"/>
  <c r="EK39" i="1"/>
  <c r="EM39" i="1"/>
  <c r="EO39" i="1"/>
  <c r="CG41" i="1"/>
  <c r="CN41" i="1" s="1"/>
  <c r="CO41" i="1" s="1"/>
  <c r="CI41" i="1"/>
  <c r="CK41" i="1"/>
  <c r="CM41" i="1"/>
  <c r="CQ41" i="1"/>
  <c r="DB41" i="1" s="1"/>
  <c r="CS41" i="1"/>
  <c r="CU41" i="1"/>
  <c r="CW41" i="1"/>
  <c r="CY41" i="1"/>
  <c r="DA41" i="1"/>
  <c r="DE41" i="1"/>
  <c r="DP41" i="1" s="1"/>
  <c r="DG41" i="1"/>
  <c r="DI41" i="1"/>
  <c r="DK41" i="1"/>
  <c r="DM41" i="1"/>
  <c r="DO41" i="1"/>
  <c r="DS41" i="1"/>
  <c r="ED41" i="1" s="1"/>
  <c r="DU41" i="1"/>
  <c r="DW41" i="1"/>
  <c r="DY41" i="1"/>
  <c r="EA41" i="1"/>
  <c r="EC41" i="1"/>
  <c r="EG41" i="1"/>
  <c r="ER41" i="1" s="1"/>
  <c r="EI41" i="1"/>
  <c r="EK41" i="1"/>
  <c r="EM41" i="1"/>
  <c r="EO41" i="1"/>
  <c r="CG43" i="1"/>
  <c r="CN43" i="1" s="1"/>
  <c r="CO43" i="1" s="1"/>
  <c r="CI43" i="1"/>
  <c r="CK43" i="1"/>
  <c r="CM43" i="1"/>
  <c r="CQ43" i="1"/>
  <c r="DB43" i="1" s="1"/>
  <c r="CS43" i="1"/>
  <c r="CU43" i="1"/>
  <c r="CW43" i="1"/>
  <c r="CY43" i="1"/>
  <c r="DA43" i="1"/>
  <c r="DE43" i="1"/>
  <c r="DP43" i="1" s="1"/>
  <c r="DG43" i="1"/>
  <c r="DI43" i="1"/>
  <c r="DK43" i="1"/>
  <c r="DM43" i="1"/>
  <c r="DO43" i="1"/>
  <c r="DS43" i="1"/>
  <c r="ED43" i="1" s="1"/>
  <c r="DU43" i="1"/>
  <c r="DW43" i="1"/>
  <c r="DY43" i="1"/>
  <c r="EA43" i="1"/>
  <c r="EC43" i="1"/>
  <c r="EG43" i="1"/>
  <c r="ER43" i="1" s="1"/>
  <c r="EI43" i="1"/>
  <c r="EK43" i="1"/>
  <c r="EM43" i="1"/>
  <c r="EO43" i="1"/>
  <c r="CR53" i="1"/>
  <c r="CV53" i="1"/>
  <c r="CZ53" i="1"/>
  <c r="DD53" i="1"/>
  <c r="DH53" i="1"/>
  <c r="DL53" i="1"/>
  <c r="DT53" i="1"/>
  <c r="DX53" i="1"/>
  <c r="EB53" i="1"/>
  <c r="EF53" i="1"/>
  <c r="EJ53" i="1"/>
  <c r="EN53" i="1"/>
  <c r="CR54" i="1"/>
  <c r="CV54" i="1"/>
  <c r="CZ54" i="1"/>
  <c r="DD54" i="1"/>
  <c r="DH54" i="1"/>
  <c r="DL54" i="1"/>
  <c r="DT54" i="1"/>
  <c r="DX54" i="1"/>
  <c r="EB54" i="1"/>
  <c r="EF54" i="1"/>
  <c r="EJ54" i="1"/>
  <c r="EN54" i="1"/>
  <c r="CV55" i="1"/>
  <c r="DD55" i="1"/>
  <c r="DL55" i="1"/>
  <c r="DT55" i="1"/>
  <c r="EB55" i="1"/>
  <c r="EJ55" i="1"/>
  <c r="DL64" i="1"/>
  <c r="DT64" i="1"/>
  <c r="EB64" i="1"/>
  <c r="EJ64" i="1"/>
  <c r="EP66" i="1"/>
  <c r="EN66" i="1"/>
  <c r="EL66" i="1"/>
  <c r="EJ66" i="1"/>
  <c r="EH66" i="1"/>
  <c r="EF66" i="1"/>
  <c r="EB66" i="1"/>
  <c r="DZ66" i="1"/>
  <c r="DX66" i="1"/>
  <c r="DV66" i="1"/>
  <c r="DT66" i="1"/>
  <c r="DO66" i="1"/>
  <c r="DM66" i="1"/>
  <c r="DK66" i="1"/>
  <c r="DI66" i="1"/>
  <c r="EQ66" i="1"/>
  <c r="EM66" i="1"/>
  <c r="EI66" i="1"/>
  <c r="EA66" i="1"/>
  <c r="DW66" i="1"/>
  <c r="DS66" i="1"/>
  <c r="DN66" i="1"/>
  <c r="DJ66" i="1"/>
  <c r="DY66" i="1"/>
  <c r="EG66" i="1"/>
  <c r="EO66" i="1"/>
  <c r="EP71" i="1"/>
  <c r="EN71" i="1"/>
  <c r="EL71" i="1"/>
  <c r="EJ71" i="1"/>
  <c r="EH71" i="1"/>
  <c r="EF71" i="1"/>
  <c r="EB71" i="1"/>
  <c r="DZ71" i="1"/>
  <c r="EC71" i="1"/>
  <c r="EG71" i="1"/>
  <c r="EK71" i="1"/>
  <c r="EO71" i="1"/>
  <c r="EQ74" i="1"/>
  <c r="EO74" i="1"/>
  <c r="EM74" i="1"/>
  <c r="EK74" i="1"/>
  <c r="EI74" i="1"/>
  <c r="EG74" i="1"/>
  <c r="EJ74" i="1"/>
  <c r="EN74" i="1"/>
  <c r="EQ76" i="1"/>
  <c r="EO76" i="1"/>
  <c r="EM76" i="1"/>
  <c r="EK76" i="1"/>
  <c r="EI76" i="1"/>
  <c r="EG76" i="1"/>
  <c r="EJ76" i="1"/>
  <c r="EN76" i="1"/>
  <c r="EP81" i="1"/>
  <c r="EN81" i="1"/>
  <c r="EL81" i="1"/>
  <c r="EJ81" i="1"/>
  <c r="EH81" i="1"/>
  <c r="EF81" i="1"/>
  <c r="EB81" i="1"/>
  <c r="DZ81" i="1"/>
  <c r="DX81" i="1"/>
  <c r="DV81" i="1"/>
  <c r="DT81" i="1"/>
  <c r="DR81" i="1"/>
  <c r="DN81" i="1"/>
  <c r="DL81" i="1"/>
  <c r="DJ81" i="1"/>
  <c r="DH81" i="1"/>
  <c r="DF81" i="1"/>
  <c r="DD81" i="1"/>
  <c r="CZ81" i="1"/>
  <c r="CX81" i="1"/>
  <c r="CV81" i="1"/>
  <c r="CT81" i="1"/>
  <c r="CR81" i="1"/>
  <c r="CP81" i="1"/>
  <c r="CL81" i="1"/>
  <c r="CS81" i="1"/>
  <c r="CW81" i="1"/>
  <c r="DA81" i="1"/>
  <c r="DE81" i="1"/>
  <c r="DI81" i="1"/>
  <c r="DM81" i="1"/>
  <c r="DU81" i="1"/>
  <c r="DY81" i="1"/>
  <c r="EC81" i="1"/>
  <c r="EG81" i="1"/>
  <c r="EK81" i="1"/>
  <c r="EO81" i="1"/>
  <c r="EP93" i="1"/>
  <c r="EN93" i="1"/>
  <c r="EL93" i="1"/>
  <c r="EJ93" i="1"/>
  <c r="EH93" i="1"/>
  <c r="EF93" i="1"/>
  <c r="EB93" i="1"/>
  <c r="DZ93" i="1"/>
  <c r="DX93" i="1"/>
  <c r="DV93" i="1"/>
  <c r="DT93" i="1"/>
  <c r="DR93" i="1"/>
  <c r="DN93" i="1"/>
  <c r="DL93" i="1"/>
  <c r="DJ93" i="1"/>
  <c r="DH93" i="1"/>
  <c r="DF93" i="1"/>
  <c r="DD93" i="1"/>
  <c r="CZ93" i="1"/>
  <c r="CX93" i="1"/>
  <c r="CV93" i="1"/>
  <c r="CY93" i="1"/>
  <c r="DG93" i="1"/>
  <c r="DK93" i="1"/>
  <c r="DO93" i="1"/>
  <c r="DS93" i="1"/>
  <c r="DW93" i="1"/>
  <c r="EA93" i="1"/>
  <c r="EI93" i="1"/>
  <c r="EM93" i="1"/>
  <c r="EQ93" i="1"/>
  <c r="EP97" i="1"/>
  <c r="EN97" i="1"/>
  <c r="EL97" i="1"/>
  <c r="EJ97" i="1"/>
  <c r="EH97" i="1"/>
  <c r="EF97" i="1"/>
  <c r="EB97" i="1"/>
  <c r="DZ97" i="1"/>
  <c r="DX97" i="1"/>
  <c r="DV97" i="1"/>
  <c r="DT97" i="1"/>
  <c r="DR97" i="1"/>
  <c r="DN97" i="1"/>
  <c r="DL97" i="1"/>
  <c r="DJ97" i="1"/>
  <c r="DH97" i="1"/>
  <c r="DF97" i="1"/>
  <c r="DD97" i="1"/>
  <c r="CZ97" i="1"/>
  <c r="CX97" i="1"/>
  <c r="CV97" i="1"/>
  <c r="CY97" i="1"/>
  <c r="DG97" i="1"/>
  <c r="DK97" i="1"/>
  <c r="DO97" i="1"/>
  <c r="DS97" i="1"/>
  <c r="DW97" i="1"/>
  <c r="EA97" i="1"/>
  <c r="EI97" i="1"/>
  <c r="EM97" i="1"/>
  <c r="EQ97" i="1"/>
  <c r="EP101" i="1"/>
  <c r="EN101" i="1"/>
  <c r="EL101" i="1"/>
  <c r="EJ101" i="1"/>
  <c r="EH101" i="1"/>
  <c r="EF101" i="1"/>
  <c r="EB101" i="1"/>
  <c r="DZ101" i="1"/>
  <c r="DX101" i="1"/>
  <c r="DV101" i="1"/>
  <c r="DT101" i="1"/>
  <c r="DR101" i="1"/>
  <c r="DN101" i="1"/>
  <c r="DL101" i="1"/>
  <c r="DJ101" i="1"/>
  <c r="DH101" i="1"/>
  <c r="DF101" i="1"/>
  <c r="DD101" i="1"/>
  <c r="CZ101" i="1"/>
  <c r="CX101" i="1"/>
  <c r="CV101" i="1"/>
  <c r="CY101" i="1"/>
  <c r="DG101" i="1"/>
  <c r="DK101" i="1"/>
  <c r="DO101" i="1"/>
  <c r="DS101" i="1"/>
  <c r="DW101" i="1"/>
  <c r="EA101" i="1"/>
  <c r="EI101" i="1"/>
  <c r="EM101" i="1"/>
  <c r="EQ101" i="1"/>
  <c r="EP106" i="1"/>
  <c r="EN106" i="1"/>
  <c r="EL106" i="1"/>
  <c r="EJ106" i="1"/>
  <c r="EH106" i="1"/>
  <c r="EF106" i="1"/>
  <c r="EB106" i="1"/>
  <c r="DZ106" i="1"/>
  <c r="DX106" i="1"/>
  <c r="DV106" i="1"/>
  <c r="DT106" i="1"/>
  <c r="DR106" i="1"/>
  <c r="DN106" i="1"/>
  <c r="DL106" i="1"/>
  <c r="DJ106" i="1"/>
  <c r="DH106" i="1"/>
  <c r="DF106" i="1"/>
  <c r="DD106" i="1"/>
  <c r="CZ106" i="1"/>
  <c r="CX106" i="1"/>
  <c r="CV106" i="1"/>
  <c r="EO106" i="1"/>
  <c r="EK106" i="1"/>
  <c r="EG106" i="1"/>
  <c r="EC106" i="1"/>
  <c r="DY106" i="1"/>
  <c r="DU106" i="1"/>
  <c r="DM106" i="1"/>
  <c r="DI106" i="1"/>
  <c r="DE106" i="1"/>
  <c r="DA106" i="1"/>
  <c r="CW106" i="1"/>
  <c r="DK106" i="1"/>
  <c r="DS106" i="1"/>
  <c r="EA106" i="1"/>
  <c r="EI106" i="1"/>
  <c r="EQ106" i="1"/>
  <c r="EP110" i="1"/>
  <c r="EN110" i="1"/>
  <c r="EL110" i="1"/>
  <c r="EJ110" i="1"/>
  <c r="EH110" i="1"/>
  <c r="EF110" i="1"/>
  <c r="EB110" i="1"/>
  <c r="DZ110" i="1"/>
  <c r="DX110" i="1"/>
  <c r="DV110" i="1"/>
  <c r="DT110" i="1"/>
  <c r="DR110" i="1"/>
  <c r="DN110" i="1"/>
  <c r="DL110" i="1"/>
  <c r="DJ110" i="1"/>
  <c r="DH110" i="1"/>
  <c r="DF110" i="1"/>
  <c r="DD110" i="1"/>
  <c r="CZ110" i="1"/>
  <c r="CX110" i="1"/>
  <c r="CV110" i="1"/>
  <c r="EO110" i="1"/>
  <c r="EK110" i="1"/>
  <c r="EG110" i="1"/>
  <c r="EC110" i="1"/>
  <c r="DY110" i="1"/>
  <c r="DU110" i="1"/>
  <c r="DM110" i="1"/>
  <c r="DI110" i="1"/>
  <c r="DE110" i="1"/>
  <c r="DA110" i="1"/>
  <c r="CW110" i="1"/>
  <c r="DK110" i="1"/>
  <c r="DS110" i="1"/>
  <c r="EA110" i="1"/>
  <c r="EI110" i="1"/>
  <c r="EQ110" i="1"/>
  <c r="EP56" i="1"/>
  <c r="EN56" i="1"/>
  <c r="EL56" i="1"/>
  <c r="EJ56" i="1"/>
  <c r="EH56" i="1"/>
  <c r="EF56" i="1"/>
  <c r="EB56" i="1"/>
  <c r="DZ56" i="1"/>
  <c r="DX56" i="1"/>
  <c r="DV56" i="1"/>
  <c r="DT56" i="1"/>
  <c r="DR56" i="1"/>
  <c r="DN56" i="1"/>
  <c r="DL56" i="1"/>
  <c r="DJ56" i="1"/>
  <c r="DH56" i="1"/>
  <c r="DF56" i="1"/>
  <c r="DD56" i="1"/>
  <c r="CZ56" i="1"/>
  <c r="CX56" i="1"/>
  <c r="CV56" i="1"/>
  <c r="CT56" i="1"/>
  <c r="CW56" i="1"/>
  <c r="DA56" i="1"/>
  <c r="DE56" i="1"/>
  <c r="DI56" i="1"/>
  <c r="DM56" i="1"/>
  <c r="DU56" i="1"/>
  <c r="DY56" i="1"/>
  <c r="EC56" i="1"/>
  <c r="EG56" i="1"/>
  <c r="EK56" i="1"/>
  <c r="EO56" i="1"/>
  <c r="EP62" i="1"/>
  <c r="EN62" i="1"/>
  <c r="EL62" i="1"/>
  <c r="EJ62" i="1"/>
  <c r="EH62" i="1"/>
  <c r="EF62" i="1"/>
  <c r="EB62" i="1"/>
  <c r="DZ62" i="1"/>
  <c r="DX62" i="1"/>
  <c r="DV62" i="1"/>
  <c r="DT62" i="1"/>
  <c r="DR62" i="1"/>
  <c r="DN62" i="1"/>
  <c r="DL62" i="1"/>
  <c r="DJ62" i="1"/>
  <c r="DH62" i="1"/>
  <c r="DF62" i="1"/>
  <c r="DI62" i="1"/>
  <c r="DM62" i="1"/>
  <c r="DU62" i="1"/>
  <c r="DY62" i="1"/>
  <c r="EC62" i="1"/>
  <c r="EG62" i="1"/>
  <c r="EK62" i="1"/>
  <c r="EO62" i="1"/>
  <c r="EQ65" i="1"/>
  <c r="EO65" i="1"/>
  <c r="EM65" i="1"/>
  <c r="EK65" i="1"/>
  <c r="EI65" i="1"/>
  <c r="EG65" i="1"/>
  <c r="EC65" i="1"/>
  <c r="EA65" i="1"/>
  <c r="DY65" i="1"/>
  <c r="DW65" i="1"/>
  <c r="DU65" i="1"/>
  <c r="DS65" i="1"/>
  <c r="ED65" i="1" s="1"/>
  <c r="DO65" i="1"/>
  <c r="DM65" i="1"/>
  <c r="DK65" i="1"/>
  <c r="DI65" i="1"/>
  <c r="DL65" i="1"/>
  <c r="DT65" i="1"/>
  <c r="DX65" i="1"/>
  <c r="EB65" i="1"/>
  <c r="EF65" i="1"/>
  <c r="EJ65" i="1"/>
  <c r="EN65" i="1"/>
  <c r="EA71" i="1"/>
  <c r="EI71" i="1"/>
  <c r="EM71" i="1"/>
  <c r="EQ71" i="1"/>
  <c r="EQ73" i="1"/>
  <c r="EO73" i="1"/>
  <c r="EM73" i="1"/>
  <c r="EK73" i="1"/>
  <c r="EI73" i="1"/>
  <c r="EG73" i="1"/>
  <c r="EJ73" i="1"/>
  <c r="EN73" i="1"/>
  <c r="EH74" i="1"/>
  <c r="EL74" i="1"/>
  <c r="EP74" i="1"/>
  <c r="EQ75" i="1"/>
  <c r="EO75" i="1"/>
  <c r="EM75" i="1"/>
  <c r="EK75" i="1"/>
  <c r="EI75" i="1"/>
  <c r="EG75" i="1"/>
  <c r="EJ75" i="1"/>
  <c r="EN75" i="1"/>
  <c r="EH76" i="1"/>
  <c r="EL76" i="1"/>
  <c r="EP76" i="1"/>
  <c r="I166" i="1"/>
  <c r="EP79" i="1"/>
  <c r="EN79" i="1"/>
  <c r="EL79" i="1"/>
  <c r="EJ79" i="1"/>
  <c r="EH79" i="1"/>
  <c r="EF79" i="1"/>
  <c r="EB79" i="1"/>
  <c r="DZ79" i="1"/>
  <c r="DX79" i="1"/>
  <c r="DV79" i="1"/>
  <c r="DT79" i="1"/>
  <c r="DR79" i="1"/>
  <c r="DN79" i="1"/>
  <c r="DL79" i="1"/>
  <c r="DJ79" i="1"/>
  <c r="DH79" i="1"/>
  <c r="DF79" i="1"/>
  <c r="DD79" i="1"/>
  <c r="CZ79" i="1"/>
  <c r="CX79" i="1"/>
  <c r="CV79" i="1"/>
  <c r="CT79" i="1"/>
  <c r="CR79" i="1"/>
  <c r="CP79" i="1"/>
  <c r="CL79" i="1"/>
  <c r="CS79" i="1"/>
  <c r="CW79" i="1"/>
  <c r="DA79" i="1"/>
  <c r="DE79" i="1"/>
  <c r="DI79" i="1"/>
  <c r="DM79" i="1"/>
  <c r="DU79" i="1"/>
  <c r="DY79" i="1"/>
  <c r="EC79" i="1"/>
  <c r="EG79" i="1"/>
  <c r="EK79" i="1"/>
  <c r="EO79" i="1"/>
  <c r="CM81" i="1"/>
  <c r="CQ81" i="1"/>
  <c r="CU81" i="1"/>
  <c r="CY81" i="1"/>
  <c r="DG81" i="1"/>
  <c r="DK81" i="1"/>
  <c r="DO81" i="1"/>
  <c r="DS81" i="1"/>
  <c r="DW81" i="1"/>
  <c r="EA81" i="1"/>
  <c r="EI81" i="1"/>
  <c r="EM81" i="1"/>
  <c r="EQ81" i="1"/>
  <c r="EQ166" i="1" s="1"/>
  <c r="CW93" i="1"/>
  <c r="DA93" i="1"/>
  <c r="DE93" i="1"/>
  <c r="DI93" i="1"/>
  <c r="DM93" i="1"/>
  <c r="DU93" i="1"/>
  <c r="DY93" i="1"/>
  <c r="EC93" i="1"/>
  <c r="EG93" i="1"/>
  <c r="EK93" i="1"/>
  <c r="EO93" i="1"/>
  <c r="EP95" i="1"/>
  <c r="EN95" i="1"/>
  <c r="EL95" i="1"/>
  <c r="EJ95" i="1"/>
  <c r="EH95" i="1"/>
  <c r="EF95" i="1"/>
  <c r="EB95" i="1"/>
  <c r="DZ95" i="1"/>
  <c r="DX95" i="1"/>
  <c r="DV95" i="1"/>
  <c r="DT95" i="1"/>
  <c r="DR95" i="1"/>
  <c r="DN95" i="1"/>
  <c r="DL95" i="1"/>
  <c r="DJ95" i="1"/>
  <c r="DH95" i="1"/>
  <c r="DF95" i="1"/>
  <c r="DD95" i="1"/>
  <c r="CZ95" i="1"/>
  <c r="CX95" i="1"/>
  <c r="CV95" i="1"/>
  <c r="CY95" i="1"/>
  <c r="DG95" i="1"/>
  <c r="DK95" i="1"/>
  <c r="DO95" i="1"/>
  <c r="DS95" i="1"/>
  <c r="DW95" i="1"/>
  <c r="EA95" i="1"/>
  <c r="EI95" i="1"/>
  <c r="EM95" i="1"/>
  <c r="EQ95" i="1"/>
  <c r="CW97" i="1"/>
  <c r="DA97" i="1"/>
  <c r="DE97" i="1"/>
  <c r="DI97" i="1"/>
  <c r="DM97" i="1"/>
  <c r="DU97" i="1"/>
  <c r="DY97" i="1"/>
  <c r="EC97" i="1"/>
  <c r="EG97" i="1"/>
  <c r="EK97" i="1"/>
  <c r="EO97" i="1"/>
  <c r="EP99" i="1"/>
  <c r="EN99" i="1"/>
  <c r="EL99" i="1"/>
  <c r="EJ99" i="1"/>
  <c r="EH99" i="1"/>
  <c r="EF99" i="1"/>
  <c r="EB99" i="1"/>
  <c r="DZ99" i="1"/>
  <c r="DX99" i="1"/>
  <c r="DV99" i="1"/>
  <c r="DT99" i="1"/>
  <c r="DR99" i="1"/>
  <c r="DN99" i="1"/>
  <c r="DL99" i="1"/>
  <c r="DJ99" i="1"/>
  <c r="DH99" i="1"/>
  <c r="DF99" i="1"/>
  <c r="DD99" i="1"/>
  <c r="CZ99" i="1"/>
  <c r="CX99" i="1"/>
  <c r="CV99" i="1"/>
  <c r="CY99" i="1"/>
  <c r="DG99" i="1"/>
  <c r="DK99" i="1"/>
  <c r="DO99" i="1"/>
  <c r="DS99" i="1"/>
  <c r="DW99" i="1"/>
  <c r="EA99" i="1"/>
  <c r="EI99" i="1"/>
  <c r="EM99" i="1"/>
  <c r="EQ99" i="1"/>
  <c r="CW101" i="1"/>
  <c r="DA101" i="1"/>
  <c r="DE101" i="1"/>
  <c r="DI101" i="1"/>
  <c r="DM101" i="1"/>
  <c r="DU101" i="1"/>
  <c r="DY101" i="1"/>
  <c r="EC101" i="1"/>
  <c r="EG101" i="1"/>
  <c r="EK101" i="1"/>
  <c r="EO101" i="1"/>
  <c r="EQ103" i="1"/>
  <c r="EO103" i="1"/>
  <c r="EM103" i="1"/>
  <c r="EK103" i="1"/>
  <c r="EI103" i="1"/>
  <c r="EG103" i="1"/>
  <c r="ER103" i="1" s="1"/>
  <c r="EC103" i="1"/>
  <c r="EA103" i="1"/>
  <c r="DY103" i="1"/>
  <c r="DW103" i="1"/>
  <c r="DU103" i="1"/>
  <c r="DS103" i="1"/>
  <c r="EP103" i="1"/>
  <c r="EL103" i="1"/>
  <c r="EH103" i="1"/>
  <c r="DZ103" i="1"/>
  <c r="DV103" i="1"/>
  <c r="DR103" i="1"/>
  <c r="DN103" i="1"/>
  <c r="DL103" i="1"/>
  <c r="DJ103" i="1"/>
  <c r="DH103" i="1"/>
  <c r="DF103" i="1"/>
  <c r="DD103" i="1"/>
  <c r="CZ103" i="1"/>
  <c r="CX103" i="1"/>
  <c r="CV103" i="1"/>
  <c r="CY103" i="1"/>
  <c r="DG103" i="1"/>
  <c r="DK103" i="1"/>
  <c r="DO103" i="1"/>
  <c r="DT103" i="1"/>
  <c r="EB103" i="1"/>
  <c r="EJ103" i="1"/>
  <c r="CY106" i="1"/>
  <c r="DG106" i="1"/>
  <c r="DO106" i="1"/>
  <c r="DW106" i="1"/>
  <c r="EM106" i="1"/>
  <c r="CY110" i="1"/>
  <c r="DG110" i="1"/>
  <c r="DO110" i="1"/>
  <c r="DW110" i="1"/>
  <c r="EM110" i="1"/>
  <c r="EQ126" i="1"/>
  <c r="EO126" i="1"/>
  <c r="EM126" i="1"/>
  <c r="EK126" i="1"/>
  <c r="EI126" i="1"/>
  <c r="EG126" i="1"/>
  <c r="EC126" i="1"/>
  <c r="EA126" i="1"/>
  <c r="DY126" i="1"/>
  <c r="DW126" i="1"/>
  <c r="DU126" i="1"/>
  <c r="DS126" i="1"/>
  <c r="EN126" i="1"/>
  <c r="EJ126" i="1"/>
  <c r="EF126" i="1"/>
  <c r="EB126" i="1"/>
  <c r="DX126" i="1"/>
  <c r="DT126" i="1"/>
  <c r="DN126" i="1"/>
  <c r="DL126" i="1"/>
  <c r="DJ126" i="1"/>
  <c r="EL126" i="1"/>
  <c r="DV126" i="1"/>
  <c r="DO126" i="1"/>
  <c r="DK126" i="1"/>
  <c r="DR126" i="1"/>
  <c r="EH126" i="1"/>
  <c r="EP137" i="1"/>
  <c r="EN137" i="1"/>
  <c r="EL137" i="1"/>
  <c r="EJ137" i="1"/>
  <c r="EH137" i="1"/>
  <c r="EF137" i="1"/>
  <c r="EB137" i="1"/>
  <c r="DZ137" i="1"/>
  <c r="DX137" i="1"/>
  <c r="DV137" i="1"/>
  <c r="DT137" i="1"/>
  <c r="DR137" i="1"/>
  <c r="DN137" i="1"/>
  <c r="DL137" i="1"/>
  <c r="EO137" i="1"/>
  <c r="EK137" i="1"/>
  <c r="EG137" i="1"/>
  <c r="EC137" i="1"/>
  <c r="DY137" i="1"/>
  <c r="DU137" i="1"/>
  <c r="DM137" i="1"/>
  <c r="EM137" i="1"/>
  <c r="DW137" i="1"/>
  <c r="DO137" i="1"/>
  <c r="EA137" i="1"/>
  <c r="EQ137" i="1"/>
  <c r="EQ142" i="1"/>
  <c r="EO142" i="1"/>
  <c r="EM142" i="1"/>
  <c r="EK142" i="1"/>
  <c r="EI142" i="1"/>
  <c r="EG142" i="1"/>
  <c r="EC142" i="1"/>
  <c r="EA142" i="1"/>
  <c r="DY142" i="1"/>
  <c r="DW142" i="1"/>
  <c r="DU142" i="1"/>
  <c r="EP142" i="1"/>
  <c r="EL142" i="1"/>
  <c r="EH142" i="1"/>
  <c r="DZ142" i="1"/>
  <c r="DV142" i="1"/>
  <c r="EN142" i="1"/>
  <c r="EF142" i="1"/>
  <c r="DX142" i="1"/>
  <c r="EJ142" i="1"/>
  <c r="CX57" i="1"/>
  <c r="DB57" i="1" s="1"/>
  <c r="DC57" i="1" s="1"/>
  <c r="CZ57" i="1"/>
  <c r="DD57" i="1"/>
  <c r="DF57" i="1"/>
  <c r="DH57" i="1"/>
  <c r="DJ57" i="1"/>
  <c r="DL57" i="1"/>
  <c r="DN57" i="1"/>
  <c r="DR57" i="1"/>
  <c r="DT57" i="1"/>
  <c r="DV57" i="1"/>
  <c r="DX57" i="1"/>
  <c r="DZ57" i="1"/>
  <c r="EB57" i="1"/>
  <c r="EF57" i="1"/>
  <c r="EH57" i="1"/>
  <c r="EJ57" i="1"/>
  <c r="EL57" i="1"/>
  <c r="EN57" i="1"/>
  <c r="CX58" i="1"/>
  <c r="DB58" i="1" s="1"/>
  <c r="DC58" i="1" s="1"/>
  <c r="CZ58" i="1"/>
  <c r="DD58" i="1"/>
  <c r="DF58" i="1"/>
  <c r="DH58" i="1"/>
  <c r="DJ58" i="1"/>
  <c r="DL58" i="1"/>
  <c r="DN58" i="1"/>
  <c r="DR58" i="1"/>
  <c r="DT58" i="1"/>
  <c r="DV58" i="1"/>
  <c r="DX58" i="1"/>
  <c r="DZ58" i="1"/>
  <c r="EB58" i="1"/>
  <c r="EF58" i="1"/>
  <c r="EH58" i="1"/>
  <c r="EJ58" i="1"/>
  <c r="EL58" i="1"/>
  <c r="EN58" i="1"/>
  <c r="CZ59" i="1"/>
  <c r="DB59" i="1" s="1"/>
  <c r="DC59" i="1" s="1"/>
  <c r="DD59" i="1"/>
  <c r="DF59" i="1"/>
  <c r="DH59" i="1"/>
  <c r="DJ59" i="1"/>
  <c r="DL59" i="1"/>
  <c r="DN59" i="1"/>
  <c r="DR59" i="1"/>
  <c r="DT59" i="1"/>
  <c r="DV59" i="1"/>
  <c r="DX59" i="1"/>
  <c r="DZ59" i="1"/>
  <c r="EB59" i="1"/>
  <c r="EF59" i="1"/>
  <c r="EH59" i="1"/>
  <c r="EJ59" i="1"/>
  <c r="EL59" i="1"/>
  <c r="EN59" i="1"/>
  <c r="CZ60" i="1"/>
  <c r="DB60" i="1" s="1"/>
  <c r="DC60" i="1" s="1"/>
  <c r="DD60" i="1"/>
  <c r="DF60" i="1"/>
  <c r="DH60" i="1"/>
  <c r="DJ60" i="1"/>
  <c r="DL60" i="1"/>
  <c r="DN60" i="1"/>
  <c r="DR60" i="1"/>
  <c r="DT60" i="1"/>
  <c r="DV60" i="1"/>
  <c r="DX60" i="1"/>
  <c r="DZ60" i="1"/>
  <c r="EB60" i="1"/>
  <c r="EF60" i="1"/>
  <c r="EH60" i="1"/>
  <c r="EJ60" i="1"/>
  <c r="EL60" i="1"/>
  <c r="EN60" i="1"/>
  <c r="DA61" i="1"/>
  <c r="DB61" i="1" s="1"/>
  <c r="DC61" i="1" s="1"/>
  <c r="DQ61" i="1" s="1"/>
  <c r="EE61" i="1" s="1"/>
  <c r="ES61" i="1" s="1"/>
  <c r="ET61" i="1" s="1"/>
  <c r="DE61" i="1"/>
  <c r="DP61" i="1" s="1"/>
  <c r="DG61" i="1"/>
  <c r="DI61" i="1"/>
  <c r="DK61" i="1"/>
  <c r="DM61" i="1"/>
  <c r="DO61" i="1"/>
  <c r="DS61" i="1"/>
  <c r="ED61" i="1" s="1"/>
  <c r="DU61" i="1"/>
  <c r="DW61" i="1"/>
  <c r="DY61" i="1"/>
  <c r="EA61" i="1"/>
  <c r="EC61" i="1"/>
  <c r="EG61" i="1"/>
  <c r="ER61" i="1" s="1"/>
  <c r="EI61" i="1"/>
  <c r="EK61" i="1"/>
  <c r="EM61" i="1"/>
  <c r="EO61" i="1"/>
  <c r="DG63" i="1"/>
  <c r="DP63" i="1" s="1"/>
  <c r="DQ63" i="1" s="1"/>
  <c r="EE63" i="1" s="1"/>
  <c r="ES63" i="1" s="1"/>
  <c r="ET63" i="1" s="1"/>
  <c r="DI63" i="1"/>
  <c r="DK63" i="1"/>
  <c r="DM63" i="1"/>
  <c r="DO63" i="1"/>
  <c r="DS63" i="1"/>
  <c r="ED63" i="1" s="1"/>
  <c r="DU63" i="1"/>
  <c r="DW63" i="1"/>
  <c r="DY63" i="1"/>
  <c r="EA63" i="1"/>
  <c r="EC63" i="1"/>
  <c r="EG63" i="1"/>
  <c r="ER63" i="1" s="1"/>
  <c r="EI63" i="1"/>
  <c r="EK63" i="1"/>
  <c r="EM63" i="1"/>
  <c r="EO63" i="1"/>
  <c r="DT67" i="1"/>
  <c r="ED67" i="1" s="1"/>
  <c r="EE67" i="1" s="1"/>
  <c r="DV67" i="1"/>
  <c r="DX67" i="1"/>
  <c r="DZ67" i="1"/>
  <c r="EB67" i="1"/>
  <c r="EF67" i="1"/>
  <c r="EH67" i="1"/>
  <c r="EJ67" i="1"/>
  <c r="EL67" i="1"/>
  <c r="EN67" i="1"/>
  <c r="DT68" i="1"/>
  <c r="ED68" i="1" s="1"/>
  <c r="EE68" i="1" s="1"/>
  <c r="DV68" i="1"/>
  <c r="DX68" i="1"/>
  <c r="DZ68" i="1"/>
  <c r="EB68" i="1"/>
  <c r="EF68" i="1"/>
  <c r="EH68" i="1"/>
  <c r="EJ68" i="1"/>
  <c r="EL68" i="1"/>
  <c r="EN68" i="1"/>
  <c r="DT69" i="1"/>
  <c r="ED69" i="1" s="1"/>
  <c r="EE69" i="1" s="1"/>
  <c r="DV69" i="1"/>
  <c r="DX69" i="1"/>
  <c r="DZ69" i="1"/>
  <c r="EB69" i="1"/>
  <c r="EF69" i="1"/>
  <c r="EH69" i="1"/>
  <c r="EJ69" i="1"/>
  <c r="EL69" i="1"/>
  <c r="EN69" i="1"/>
  <c r="DU70" i="1"/>
  <c r="DW70" i="1"/>
  <c r="DY70" i="1"/>
  <c r="EA70" i="1"/>
  <c r="EC70" i="1"/>
  <c r="EG70" i="1"/>
  <c r="ER70" i="1" s="1"/>
  <c r="EI70" i="1"/>
  <c r="EK70" i="1"/>
  <c r="EM70" i="1"/>
  <c r="EO70" i="1"/>
  <c r="EA72" i="1"/>
  <c r="ED72" i="1" s="1"/>
  <c r="EE72" i="1" s="1"/>
  <c r="EC72" i="1"/>
  <c r="EG72" i="1"/>
  <c r="ER72" i="1" s="1"/>
  <c r="EI72" i="1"/>
  <c r="EK72" i="1"/>
  <c r="EM72" i="1"/>
  <c r="EO72" i="1"/>
  <c r="H166" i="1"/>
  <c r="H167" i="1" s="1"/>
  <c r="CM80" i="1"/>
  <c r="CN80" i="1" s="1"/>
  <c r="CO80" i="1" s="1"/>
  <c r="DC80" i="1" s="1"/>
  <c r="DQ80" i="1" s="1"/>
  <c r="EE80" i="1" s="1"/>
  <c r="ES80" i="1" s="1"/>
  <c r="ET80" i="1" s="1"/>
  <c r="CQ80" i="1"/>
  <c r="DB80" i="1" s="1"/>
  <c r="CS80" i="1"/>
  <c r="CU80" i="1"/>
  <c r="CU166" i="1" s="1"/>
  <c r="CW80" i="1"/>
  <c r="CY80" i="1"/>
  <c r="CY166" i="1" s="1"/>
  <c r="DA80" i="1"/>
  <c r="DE80" i="1"/>
  <c r="DP80" i="1" s="1"/>
  <c r="DG80" i="1"/>
  <c r="DG166" i="1" s="1"/>
  <c r="DI80" i="1"/>
  <c r="DK80" i="1"/>
  <c r="DK166" i="1" s="1"/>
  <c r="DM80" i="1"/>
  <c r="DO80" i="1"/>
  <c r="DO166" i="1" s="1"/>
  <c r="DS80" i="1"/>
  <c r="ED80" i="1" s="1"/>
  <c r="DU80" i="1"/>
  <c r="DW80" i="1"/>
  <c r="DW166" i="1" s="1"/>
  <c r="DY80" i="1"/>
  <c r="EA80" i="1"/>
  <c r="EA166" i="1" s="1"/>
  <c r="EC80" i="1"/>
  <c r="EG80" i="1"/>
  <c r="ER80" i="1" s="1"/>
  <c r="EI80" i="1"/>
  <c r="EI166" i="1" s="1"/>
  <c r="EK80" i="1"/>
  <c r="EM80" i="1"/>
  <c r="EM166" i="1" s="1"/>
  <c r="EO80" i="1"/>
  <c r="CP82" i="1"/>
  <c r="CR82" i="1"/>
  <c r="CT82" i="1"/>
  <c r="CV82" i="1"/>
  <c r="CX82" i="1"/>
  <c r="CZ82" i="1"/>
  <c r="DD82" i="1"/>
  <c r="DF82" i="1"/>
  <c r="DH82" i="1"/>
  <c r="DJ82" i="1"/>
  <c r="DL82" i="1"/>
  <c r="DN82" i="1"/>
  <c r="DR82" i="1"/>
  <c r="DT82" i="1"/>
  <c r="DV82" i="1"/>
  <c r="DX82" i="1"/>
  <c r="DZ82" i="1"/>
  <c r="EB82" i="1"/>
  <c r="EF82" i="1"/>
  <c r="EH82" i="1"/>
  <c r="EJ82" i="1"/>
  <c r="EL82" i="1"/>
  <c r="EN82" i="1"/>
  <c r="CP83" i="1"/>
  <c r="CR83" i="1"/>
  <c r="CT83" i="1"/>
  <c r="CV83" i="1"/>
  <c r="CX83" i="1"/>
  <c r="CZ83" i="1"/>
  <c r="DD83" i="1"/>
  <c r="DF83" i="1"/>
  <c r="DH83" i="1"/>
  <c r="DJ83" i="1"/>
  <c r="DL83" i="1"/>
  <c r="DN83" i="1"/>
  <c r="DR83" i="1"/>
  <c r="DT83" i="1"/>
  <c r="DV83" i="1"/>
  <c r="DX83" i="1"/>
  <c r="DZ83" i="1"/>
  <c r="EB83" i="1"/>
  <c r="EF83" i="1"/>
  <c r="EH83" i="1"/>
  <c r="EJ83" i="1"/>
  <c r="EL83" i="1"/>
  <c r="EN83" i="1"/>
  <c r="CP84" i="1"/>
  <c r="CR84" i="1"/>
  <c r="CT84" i="1"/>
  <c r="CV84" i="1"/>
  <c r="CX84" i="1"/>
  <c r="CZ84" i="1"/>
  <c r="DD84" i="1"/>
  <c r="DF84" i="1"/>
  <c r="DH84" i="1"/>
  <c r="DJ84" i="1"/>
  <c r="DL84" i="1"/>
  <c r="DN84" i="1"/>
  <c r="DR84" i="1"/>
  <c r="DT84" i="1"/>
  <c r="DV84" i="1"/>
  <c r="DX84" i="1"/>
  <c r="DZ84" i="1"/>
  <c r="EB84" i="1"/>
  <c r="EF84" i="1"/>
  <c r="EH84" i="1"/>
  <c r="EJ84" i="1"/>
  <c r="EL84" i="1"/>
  <c r="EN84" i="1"/>
  <c r="CV85" i="1"/>
  <c r="DB85" i="1" s="1"/>
  <c r="DC85" i="1" s="1"/>
  <c r="CX85" i="1"/>
  <c r="CZ85" i="1"/>
  <c r="DD85" i="1"/>
  <c r="DF85" i="1"/>
  <c r="DH85" i="1"/>
  <c r="DJ85" i="1"/>
  <c r="DL85" i="1"/>
  <c r="DN85" i="1"/>
  <c r="DR85" i="1"/>
  <c r="DT85" i="1"/>
  <c r="DV85" i="1"/>
  <c r="DX85" i="1"/>
  <c r="DZ85" i="1"/>
  <c r="EB85" i="1"/>
  <c r="EF85" i="1"/>
  <c r="EH85" i="1"/>
  <c r="EJ85" i="1"/>
  <c r="EL85" i="1"/>
  <c r="EN85" i="1"/>
  <c r="CV86" i="1"/>
  <c r="DB86" i="1" s="1"/>
  <c r="DC86" i="1" s="1"/>
  <c r="CX86" i="1"/>
  <c r="CZ86" i="1"/>
  <c r="DD86" i="1"/>
  <c r="DF86" i="1"/>
  <c r="DH86" i="1"/>
  <c r="DJ86" i="1"/>
  <c r="DL86" i="1"/>
  <c r="DN86" i="1"/>
  <c r="DR86" i="1"/>
  <c r="DT86" i="1"/>
  <c r="DV86" i="1"/>
  <c r="DX86" i="1"/>
  <c r="DZ86" i="1"/>
  <c r="EB86" i="1"/>
  <c r="EF86" i="1"/>
  <c r="EH86" i="1"/>
  <c r="EJ86" i="1"/>
  <c r="EL86" i="1"/>
  <c r="EN86" i="1"/>
  <c r="CV87" i="1"/>
  <c r="DB87" i="1" s="1"/>
  <c r="DC87" i="1" s="1"/>
  <c r="CX87" i="1"/>
  <c r="CZ87" i="1"/>
  <c r="DD87" i="1"/>
  <c r="DF87" i="1"/>
  <c r="DH87" i="1"/>
  <c r="DJ87" i="1"/>
  <c r="DL87" i="1"/>
  <c r="DN87" i="1"/>
  <c r="DR87" i="1"/>
  <c r="DT87" i="1"/>
  <c r="DV87" i="1"/>
  <c r="DX87" i="1"/>
  <c r="DZ87" i="1"/>
  <c r="EB87" i="1"/>
  <c r="EF87" i="1"/>
  <c r="EH87" i="1"/>
  <c r="EJ87" i="1"/>
  <c r="EL87" i="1"/>
  <c r="EN87" i="1"/>
  <c r="CV88" i="1"/>
  <c r="DB88" i="1" s="1"/>
  <c r="DC88" i="1" s="1"/>
  <c r="CX88" i="1"/>
  <c r="CZ88" i="1"/>
  <c r="DD88" i="1"/>
  <c r="DF88" i="1"/>
  <c r="DH88" i="1"/>
  <c r="DJ88" i="1"/>
  <c r="DL88" i="1"/>
  <c r="DN88" i="1"/>
  <c r="DR88" i="1"/>
  <c r="DT88" i="1"/>
  <c r="DV88" i="1"/>
  <c r="DX88" i="1"/>
  <c r="DZ88" i="1"/>
  <c r="EB88" i="1"/>
  <c r="EF88" i="1"/>
  <c r="EH88" i="1"/>
  <c r="EJ88" i="1"/>
  <c r="EL88" i="1"/>
  <c r="EN88" i="1"/>
  <c r="CV89" i="1"/>
  <c r="DB89" i="1" s="1"/>
  <c r="DC89" i="1" s="1"/>
  <c r="CX89" i="1"/>
  <c r="CZ89" i="1"/>
  <c r="DD89" i="1"/>
  <c r="DF89" i="1"/>
  <c r="DH89" i="1"/>
  <c r="DJ89" i="1"/>
  <c r="DL89" i="1"/>
  <c r="DN89" i="1"/>
  <c r="DR89" i="1"/>
  <c r="DT89" i="1"/>
  <c r="DV89" i="1"/>
  <c r="DX89" i="1"/>
  <c r="DZ89" i="1"/>
  <c r="EB89" i="1"/>
  <c r="EF89" i="1"/>
  <c r="EH89" i="1"/>
  <c r="EJ89" i="1"/>
  <c r="EL89" i="1"/>
  <c r="EN89" i="1"/>
  <c r="CV90" i="1"/>
  <c r="DB90" i="1" s="1"/>
  <c r="DC90" i="1" s="1"/>
  <c r="CX90" i="1"/>
  <c r="CZ90" i="1"/>
  <c r="DD90" i="1"/>
  <c r="DF90" i="1"/>
  <c r="DH90" i="1"/>
  <c r="DJ90" i="1"/>
  <c r="DL90" i="1"/>
  <c r="DN90" i="1"/>
  <c r="DR90" i="1"/>
  <c r="DT90" i="1"/>
  <c r="DV90" i="1"/>
  <c r="DX90" i="1"/>
  <c r="DZ90" i="1"/>
  <c r="EB90" i="1"/>
  <c r="EF90" i="1"/>
  <c r="EH90" i="1"/>
  <c r="EJ90" i="1"/>
  <c r="EL90" i="1"/>
  <c r="EN90" i="1"/>
  <c r="CV91" i="1"/>
  <c r="DB91" i="1" s="1"/>
  <c r="DC91" i="1" s="1"/>
  <c r="CX91" i="1"/>
  <c r="CZ91" i="1"/>
  <c r="DD91" i="1"/>
  <c r="DF91" i="1"/>
  <c r="DH91" i="1"/>
  <c r="DJ91" i="1"/>
  <c r="DL91" i="1"/>
  <c r="DN91" i="1"/>
  <c r="DR91" i="1"/>
  <c r="DT91" i="1"/>
  <c r="DV91" i="1"/>
  <c r="DX91" i="1"/>
  <c r="DZ91" i="1"/>
  <c r="EB91" i="1"/>
  <c r="EF91" i="1"/>
  <c r="EH91" i="1"/>
  <c r="EJ91" i="1"/>
  <c r="EL91" i="1"/>
  <c r="EN91" i="1"/>
  <c r="CW92" i="1"/>
  <c r="CY92" i="1"/>
  <c r="DA92" i="1"/>
  <c r="DE92" i="1"/>
  <c r="DP92" i="1" s="1"/>
  <c r="DG92" i="1"/>
  <c r="DI92" i="1"/>
  <c r="DK92" i="1"/>
  <c r="DM92" i="1"/>
  <c r="DO92" i="1"/>
  <c r="DS92" i="1"/>
  <c r="ED92" i="1" s="1"/>
  <c r="DU92" i="1"/>
  <c r="DW92" i="1"/>
  <c r="DY92" i="1"/>
  <c r="EA92" i="1"/>
  <c r="EC92" i="1"/>
  <c r="EG92" i="1"/>
  <c r="ER92" i="1" s="1"/>
  <c r="EI92" i="1"/>
  <c r="EK92" i="1"/>
  <c r="EM92" i="1"/>
  <c r="EO92" i="1"/>
  <c r="CW94" i="1"/>
  <c r="DB94" i="1" s="1"/>
  <c r="DC94" i="1" s="1"/>
  <c r="CY94" i="1"/>
  <c r="DA94" i="1"/>
  <c r="DE94" i="1"/>
  <c r="DP94" i="1" s="1"/>
  <c r="DG94" i="1"/>
  <c r="DI94" i="1"/>
  <c r="DK94" i="1"/>
  <c r="DM94" i="1"/>
  <c r="DO94" i="1"/>
  <c r="DS94" i="1"/>
  <c r="ED94" i="1" s="1"/>
  <c r="DU94" i="1"/>
  <c r="DW94" i="1"/>
  <c r="DY94" i="1"/>
  <c r="EA94" i="1"/>
  <c r="EC94" i="1"/>
  <c r="EG94" i="1"/>
  <c r="ER94" i="1" s="1"/>
  <c r="EI94" i="1"/>
  <c r="EK94" i="1"/>
  <c r="EM94" i="1"/>
  <c r="EO94" i="1"/>
  <c r="CW96" i="1"/>
  <c r="CY96" i="1"/>
  <c r="DA96" i="1"/>
  <c r="DE96" i="1"/>
  <c r="DP96" i="1" s="1"/>
  <c r="DG96" i="1"/>
  <c r="DI96" i="1"/>
  <c r="DK96" i="1"/>
  <c r="DM96" i="1"/>
  <c r="DO96" i="1"/>
  <c r="DS96" i="1"/>
  <c r="ED96" i="1" s="1"/>
  <c r="DU96" i="1"/>
  <c r="DW96" i="1"/>
  <c r="DY96" i="1"/>
  <c r="EA96" i="1"/>
  <c r="EC96" i="1"/>
  <c r="EG96" i="1"/>
  <c r="ER96" i="1" s="1"/>
  <c r="EI96" i="1"/>
  <c r="EK96" i="1"/>
  <c r="EM96" i="1"/>
  <c r="EO96" i="1"/>
  <c r="CW98" i="1"/>
  <c r="DB98" i="1" s="1"/>
  <c r="DC98" i="1" s="1"/>
  <c r="CY98" i="1"/>
  <c r="DA98" i="1"/>
  <c r="DE98" i="1"/>
  <c r="DP98" i="1" s="1"/>
  <c r="DG98" i="1"/>
  <c r="DI98" i="1"/>
  <c r="DK98" i="1"/>
  <c r="DM98" i="1"/>
  <c r="DO98" i="1"/>
  <c r="DS98" i="1"/>
  <c r="ED98" i="1" s="1"/>
  <c r="DU98" i="1"/>
  <c r="DW98" i="1"/>
  <c r="DY98" i="1"/>
  <c r="EA98" i="1"/>
  <c r="EC98" i="1"/>
  <c r="EG98" i="1"/>
  <c r="ER98" i="1" s="1"/>
  <c r="EI98" i="1"/>
  <c r="EK98" i="1"/>
  <c r="EM98" i="1"/>
  <c r="EO98" i="1"/>
  <c r="CW100" i="1"/>
  <c r="CY100" i="1"/>
  <c r="DA100" i="1"/>
  <c r="DE100" i="1"/>
  <c r="DP100" i="1" s="1"/>
  <c r="DG100" i="1"/>
  <c r="DI100" i="1"/>
  <c r="DK100" i="1"/>
  <c r="DM100" i="1"/>
  <c r="DO100" i="1"/>
  <c r="DS100" i="1"/>
  <c r="ED100" i="1" s="1"/>
  <c r="DU100" i="1"/>
  <c r="DW100" i="1"/>
  <c r="DY100" i="1"/>
  <c r="EA100" i="1"/>
  <c r="EC100" i="1"/>
  <c r="EG100" i="1"/>
  <c r="ER100" i="1" s="1"/>
  <c r="EI100" i="1"/>
  <c r="EK100" i="1"/>
  <c r="EM100" i="1"/>
  <c r="EO100" i="1"/>
  <c r="CW102" i="1"/>
  <c r="DB102" i="1" s="1"/>
  <c r="DC102" i="1" s="1"/>
  <c r="CY102" i="1"/>
  <c r="DA102" i="1"/>
  <c r="DE102" i="1"/>
  <c r="DP102" i="1" s="1"/>
  <c r="DG102" i="1"/>
  <c r="DI102" i="1"/>
  <c r="DK102" i="1"/>
  <c r="DM102" i="1"/>
  <c r="DO102" i="1"/>
  <c r="DS102" i="1"/>
  <c r="ED102" i="1" s="1"/>
  <c r="DU102" i="1"/>
  <c r="DW102" i="1"/>
  <c r="DY102" i="1"/>
  <c r="EA102" i="1"/>
  <c r="EC102" i="1"/>
  <c r="EG102" i="1"/>
  <c r="ER102" i="1" s="1"/>
  <c r="EI102" i="1"/>
  <c r="EK102" i="1"/>
  <c r="EM102" i="1"/>
  <c r="EO102" i="1"/>
  <c r="EP104" i="1"/>
  <c r="EN104" i="1"/>
  <c r="EL104" i="1"/>
  <c r="EJ104" i="1"/>
  <c r="EH104" i="1"/>
  <c r="EF104" i="1"/>
  <c r="EB104" i="1"/>
  <c r="DZ104" i="1"/>
  <c r="DX104" i="1"/>
  <c r="DV104" i="1"/>
  <c r="DT104" i="1"/>
  <c r="DR104" i="1"/>
  <c r="DN104" i="1"/>
  <c r="DL104" i="1"/>
  <c r="DJ104" i="1"/>
  <c r="DH104" i="1"/>
  <c r="DF104" i="1"/>
  <c r="DD104" i="1"/>
  <c r="CZ104" i="1"/>
  <c r="CX104" i="1"/>
  <c r="CV104" i="1"/>
  <c r="CY104" i="1"/>
  <c r="DG104" i="1"/>
  <c r="DK104" i="1"/>
  <c r="DO104" i="1"/>
  <c r="DS104" i="1"/>
  <c r="DW104" i="1"/>
  <c r="EA104" i="1"/>
  <c r="EI104" i="1"/>
  <c r="EM104" i="1"/>
  <c r="EQ104" i="1"/>
  <c r="EP108" i="1"/>
  <c r="EN108" i="1"/>
  <c r="EL108" i="1"/>
  <c r="EJ108" i="1"/>
  <c r="EH108" i="1"/>
  <c r="EF108" i="1"/>
  <c r="EB108" i="1"/>
  <c r="DZ108" i="1"/>
  <c r="DX108" i="1"/>
  <c r="DV108" i="1"/>
  <c r="DT108" i="1"/>
  <c r="DR108" i="1"/>
  <c r="DN108" i="1"/>
  <c r="DL108" i="1"/>
  <c r="DJ108" i="1"/>
  <c r="DH108" i="1"/>
  <c r="DF108" i="1"/>
  <c r="DD108" i="1"/>
  <c r="CZ108" i="1"/>
  <c r="CX108" i="1"/>
  <c r="CV108" i="1"/>
  <c r="DB108" i="1" s="1"/>
  <c r="DC108" i="1" s="1"/>
  <c r="CY108" i="1"/>
  <c r="DG108" i="1"/>
  <c r="DK108" i="1"/>
  <c r="DO108" i="1"/>
  <c r="DS108" i="1"/>
  <c r="DW108" i="1"/>
  <c r="EA108" i="1"/>
  <c r="EI108" i="1"/>
  <c r="EM108" i="1"/>
  <c r="EQ108" i="1"/>
  <c r="EP121" i="1"/>
  <c r="EN121" i="1"/>
  <c r="EL121" i="1"/>
  <c r="EJ121" i="1"/>
  <c r="EH121" i="1"/>
  <c r="EF121" i="1"/>
  <c r="EB121" i="1"/>
  <c r="DZ121" i="1"/>
  <c r="DX121" i="1"/>
  <c r="DV121" i="1"/>
  <c r="DT121" i="1"/>
  <c r="DR121" i="1"/>
  <c r="DN121" i="1"/>
  <c r="DL121" i="1"/>
  <c r="DJ121" i="1"/>
  <c r="DH121" i="1"/>
  <c r="DF121" i="1"/>
  <c r="DD121" i="1"/>
  <c r="CZ121" i="1"/>
  <c r="CX121" i="1"/>
  <c r="DB121" i="1" s="1"/>
  <c r="DC121" i="1" s="1"/>
  <c r="DA121" i="1"/>
  <c r="DE121" i="1"/>
  <c r="DI121" i="1"/>
  <c r="DM121" i="1"/>
  <c r="DU121" i="1"/>
  <c r="DY121" i="1"/>
  <c r="EC121" i="1"/>
  <c r="EG121" i="1"/>
  <c r="EK121" i="1"/>
  <c r="EO121" i="1"/>
  <c r="EP124" i="1"/>
  <c r="EN124" i="1"/>
  <c r="EL124" i="1"/>
  <c r="EJ124" i="1"/>
  <c r="EH124" i="1"/>
  <c r="EF124" i="1"/>
  <c r="EB124" i="1"/>
  <c r="DZ124" i="1"/>
  <c r="DX124" i="1"/>
  <c r="DV124" i="1"/>
  <c r="DT124" i="1"/>
  <c r="DR124" i="1"/>
  <c r="DN124" i="1"/>
  <c r="DL124" i="1"/>
  <c r="DJ124" i="1"/>
  <c r="DM124" i="1"/>
  <c r="DU124" i="1"/>
  <c r="DY124" i="1"/>
  <c r="EC124" i="1"/>
  <c r="EG124" i="1"/>
  <c r="EK124" i="1"/>
  <c r="EO124" i="1"/>
  <c r="EP127" i="1"/>
  <c r="EN127" i="1"/>
  <c r="EL127" i="1"/>
  <c r="EJ127" i="1"/>
  <c r="EH127" i="1"/>
  <c r="EF127" i="1"/>
  <c r="EB127" i="1"/>
  <c r="DZ127" i="1"/>
  <c r="DX127" i="1"/>
  <c r="DV127" i="1"/>
  <c r="DT127" i="1"/>
  <c r="DR127" i="1"/>
  <c r="DN127" i="1"/>
  <c r="DL127" i="1"/>
  <c r="DJ127" i="1"/>
  <c r="EQ127" i="1"/>
  <c r="EM127" i="1"/>
  <c r="EI127" i="1"/>
  <c r="EA127" i="1"/>
  <c r="DW127" i="1"/>
  <c r="DS127" i="1"/>
  <c r="DO127" i="1"/>
  <c r="DK127" i="1"/>
  <c r="DY127" i="1"/>
  <c r="EG127" i="1"/>
  <c r="EO127" i="1"/>
  <c r="EP131" i="1"/>
  <c r="EN131" i="1"/>
  <c r="EL131" i="1"/>
  <c r="EJ131" i="1"/>
  <c r="EH131" i="1"/>
  <c r="EF131" i="1"/>
  <c r="EB131" i="1"/>
  <c r="DZ131" i="1"/>
  <c r="DX131" i="1"/>
  <c r="DV131" i="1"/>
  <c r="DT131" i="1"/>
  <c r="DR131" i="1"/>
  <c r="DN131" i="1"/>
  <c r="DL131" i="1"/>
  <c r="DJ131" i="1"/>
  <c r="EQ131" i="1"/>
  <c r="EM131" i="1"/>
  <c r="EI131" i="1"/>
  <c r="EA131" i="1"/>
  <c r="DW131" i="1"/>
  <c r="DS131" i="1"/>
  <c r="DO131" i="1"/>
  <c r="DK131" i="1"/>
  <c r="DY131" i="1"/>
  <c r="EG131" i="1"/>
  <c r="EO131" i="1"/>
  <c r="EQ140" i="1"/>
  <c r="EO140" i="1"/>
  <c r="EM140" i="1"/>
  <c r="EK140" i="1"/>
  <c r="EI140" i="1"/>
  <c r="EG140" i="1"/>
  <c r="ER140" i="1" s="1"/>
  <c r="EC140" i="1"/>
  <c r="EA140" i="1"/>
  <c r="DY140" i="1"/>
  <c r="DW140" i="1"/>
  <c r="DU140" i="1"/>
  <c r="EP140" i="1"/>
  <c r="EL140" i="1"/>
  <c r="EH140" i="1"/>
  <c r="DZ140" i="1"/>
  <c r="DV140" i="1"/>
  <c r="EB140" i="1"/>
  <c r="EJ140" i="1"/>
  <c r="EP144" i="1"/>
  <c r="EN144" i="1"/>
  <c r="EL144" i="1"/>
  <c r="EO144" i="1"/>
  <c r="EK144" i="1"/>
  <c r="EI144" i="1"/>
  <c r="EG144" i="1"/>
  <c r="ER144" i="1" s="1"/>
  <c r="EC144" i="1"/>
  <c r="EA144" i="1"/>
  <c r="DY144" i="1"/>
  <c r="DW144" i="1"/>
  <c r="DU144" i="1"/>
  <c r="EM144" i="1"/>
  <c r="EH144" i="1"/>
  <c r="DZ144" i="1"/>
  <c r="DV144" i="1"/>
  <c r="EB144" i="1"/>
  <c r="EJ144" i="1"/>
  <c r="CW105" i="1"/>
  <c r="CY105" i="1"/>
  <c r="DA105" i="1"/>
  <c r="DE105" i="1"/>
  <c r="DP105" i="1" s="1"/>
  <c r="DG105" i="1"/>
  <c r="DI105" i="1"/>
  <c r="DK105" i="1"/>
  <c r="DM105" i="1"/>
  <c r="DO105" i="1"/>
  <c r="DS105" i="1"/>
  <c r="ED105" i="1" s="1"/>
  <c r="DU105" i="1"/>
  <c r="DW105" i="1"/>
  <c r="DY105" i="1"/>
  <c r="EA105" i="1"/>
  <c r="EC105" i="1"/>
  <c r="EG105" i="1"/>
  <c r="ER105" i="1" s="1"/>
  <c r="EI105" i="1"/>
  <c r="EK105" i="1"/>
  <c r="EM105" i="1"/>
  <c r="EO105" i="1"/>
  <c r="CW107" i="1"/>
  <c r="DB107" i="1" s="1"/>
  <c r="DC107" i="1" s="1"/>
  <c r="CY107" i="1"/>
  <c r="DA107" i="1"/>
  <c r="DE107" i="1"/>
  <c r="DP107" i="1" s="1"/>
  <c r="DG107" i="1"/>
  <c r="DI107" i="1"/>
  <c r="DK107" i="1"/>
  <c r="DM107" i="1"/>
  <c r="DO107" i="1"/>
  <c r="DS107" i="1"/>
  <c r="ED107" i="1" s="1"/>
  <c r="DU107" i="1"/>
  <c r="DW107" i="1"/>
  <c r="DY107" i="1"/>
  <c r="EA107" i="1"/>
  <c r="EC107" i="1"/>
  <c r="EG107" i="1"/>
  <c r="ER107" i="1" s="1"/>
  <c r="EI107" i="1"/>
  <c r="EK107" i="1"/>
  <c r="EM107" i="1"/>
  <c r="EO107" i="1"/>
  <c r="CW109" i="1"/>
  <c r="CY109" i="1"/>
  <c r="DA109" i="1"/>
  <c r="DE109" i="1"/>
  <c r="DP109" i="1" s="1"/>
  <c r="DG109" i="1"/>
  <c r="DI109" i="1"/>
  <c r="DK109" i="1"/>
  <c r="DM109" i="1"/>
  <c r="DO109" i="1"/>
  <c r="DS109" i="1"/>
  <c r="ED109" i="1" s="1"/>
  <c r="DU109" i="1"/>
  <c r="DW109" i="1"/>
  <c r="DY109" i="1"/>
  <c r="EA109" i="1"/>
  <c r="EC109" i="1"/>
  <c r="EG109" i="1"/>
  <c r="ER109" i="1" s="1"/>
  <c r="EI109" i="1"/>
  <c r="EK109" i="1"/>
  <c r="EM109" i="1"/>
  <c r="EO109" i="1"/>
  <c r="CX111" i="1"/>
  <c r="DB111" i="1" s="1"/>
  <c r="DC111" i="1" s="1"/>
  <c r="CZ111" i="1"/>
  <c r="DD111" i="1"/>
  <c r="DF111" i="1"/>
  <c r="DH111" i="1"/>
  <c r="DJ111" i="1"/>
  <c r="DL111" i="1"/>
  <c r="DN111" i="1"/>
  <c r="DR111" i="1"/>
  <c r="DT111" i="1"/>
  <c r="DV111" i="1"/>
  <c r="DX111" i="1"/>
  <c r="DZ111" i="1"/>
  <c r="EB111" i="1"/>
  <c r="EF111" i="1"/>
  <c r="EH111" i="1"/>
  <c r="EJ111" i="1"/>
  <c r="EL111" i="1"/>
  <c r="EN111" i="1"/>
  <c r="CX112" i="1"/>
  <c r="DB112" i="1" s="1"/>
  <c r="DC112" i="1" s="1"/>
  <c r="CZ112" i="1"/>
  <c r="DD112" i="1"/>
  <c r="DF112" i="1"/>
  <c r="DH112" i="1"/>
  <c r="DJ112" i="1"/>
  <c r="DL112" i="1"/>
  <c r="DN112" i="1"/>
  <c r="DR112" i="1"/>
  <c r="DT112" i="1"/>
  <c r="DV112" i="1"/>
  <c r="DX112" i="1"/>
  <c r="DZ112" i="1"/>
  <c r="EB112" i="1"/>
  <c r="EF112" i="1"/>
  <c r="EH112" i="1"/>
  <c r="EJ112" i="1"/>
  <c r="EL112" i="1"/>
  <c r="EN112" i="1"/>
  <c r="CX113" i="1"/>
  <c r="DB113" i="1" s="1"/>
  <c r="DC113" i="1" s="1"/>
  <c r="CZ113" i="1"/>
  <c r="DD113" i="1"/>
  <c r="DF113" i="1"/>
  <c r="DH113" i="1"/>
  <c r="DJ113" i="1"/>
  <c r="DL113" i="1"/>
  <c r="DN113" i="1"/>
  <c r="DR113" i="1"/>
  <c r="DT113" i="1"/>
  <c r="DV113" i="1"/>
  <c r="DX113" i="1"/>
  <c r="DZ113" i="1"/>
  <c r="EB113" i="1"/>
  <c r="EF113" i="1"/>
  <c r="EH113" i="1"/>
  <c r="EJ113" i="1"/>
  <c r="EL113" i="1"/>
  <c r="EN113" i="1"/>
  <c r="CX114" i="1"/>
  <c r="DB114" i="1" s="1"/>
  <c r="DC114" i="1" s="1"/>
  <c r="CZ114" i="1"/>
  <c r="DD114" i="1"/>
  <c r="DF114" i="1"/>
  <c r="DH114" i="1"/>
  <c r="DJ114" i="1"/>
  <c r="DL114" i="1"/>
  <c r="DN114" i="1"/>
  <c r="DR114" i="1"/>
  <c r="DT114" i="1"/>
  <c r="DV114" i="1"/>
  <c r="DX114" i="1"/>
  <c r="DZ114" i="1"/>
  <c r="EB114" i="1"/>
  <c r="EF114" i="1"/>
  <c r="EH114" i="1"/>
  <c r="EJ114" i="1"/>
  <c r="EL114" i="1"/>
  <c r="EN114" i="1"/>
  <c r="CX115" i="1"/>
  <c r="DB115" i="1" s="1"/>
  <c r="DC115" i="1" s="1"/>
  <c r="CZ115" i="1"/>
  <c r="DD115" i="1"/>
  <c r="DF115" i="1"/>
  <c r="DH115" i="1"/>
  <c r="DJ115" i="1"/>
  <c r="DL115" i="1"/>
  <c r="DN115" i="1"/>
  <c r="DR115" i="1"/>
  <c r="DT115" i="1"/>
  <c r="DV115" i="1"/>
  <c r="DX115" i="1"/>
  <c r="DZ115" i="1"/>
  <c r="EB115" i="1"/>
  <c r="EF115" i="1"/>
  <c r="EH115" i="1"/>
  <c r="EJ115" i="1"/>
  <c r="EL115" i="1"/>
  <c r="EN115" i="1"/>
  <c r="CX116" i="1"/>
  <c r="DB116" i="1" s="1"/>
  <c r="DC116" i="1" s="1"/>
  <c r="CZ116" i="1"/>
  <c r="DD116" i="1"/>
  <c r="DF116" i="1"/>
  <c r="DH116" i="1"/>
  <c r="DJ116" i="1"/>
  <c r="DL116" i="1"/>
  <c r="DN116" i="1"/>
  <c r="DR116" i="1"/>
  <c r="DT116" i="1"/>
  <c r="DV116" i="1"/>
  <c r="DX116" i="1"/>
  <c r="DZ116" i="1"/>
  <c r="EB116" i="1"/>
  <c r="EF116" i="1"/>
  <c r="EH116" i="1"/>
  <c r="EJ116" i="1"/>
  <c r="EL116" i="1"/>
  <c r="EN116" i="1"/>
  <c r="CX117" i="1"/>
  <c r="DB117" i="1" s="1"/>
  <c r="DC117" i="1" s="1"/>
  <c r="CZ117" i="1"/>
  <c r="DD117" i="1"/>
  <c r="DF117" i="1"/>
  <c r="DH117" i="1"/>
  <c r="DJ117" i="1"/>
  <c r="DL117" i="1"/>
  <c r="DN117" i="1"/>
  <c r="DR117" i="1"/>
  <c r="DT117" i="1"/>
  <c r="DV117" i="1"/>
  <c r="DX117" i="1"/>
  <c r="DZ117" i="1"/>
  <c r="EB117" i="1"/>
  <c r="EF117" i="1"/>
  <c r="EH117" i="1"/>
  <c r="EJ117" i="1"/>
  <c r="EL117" i="1"/>
  <c r="EN117" i="1"/>
  <c r="CX118" i="1"/>
  <c r="DB118" i="1" s="1"/>
  <c r="DC118" i="1" s="1"/>
  <c r="CZ118" i="1"/>
  <c r="DD118" i="1"/>
  <c r="DF118" i="1"/>
  <c r="DH118" i="1"/>
  <c r="DJ118" i="1"/>
  <c r="DL118" i="1"/>
  <c r="DN118" i="1"/>
  <c r="DR118" i="1"/>
  <c r="DT118" i="1"/>
  <c r="DV118" i="1"/>
  <c r="DX118" i="1"/>
  <c r="DZ118" i="1"/>
  <c r="EB118" i="1"/>
  <c r="EF118" i="1"/>
  <c r="EH118" i="1"/>
  <c r="EJ118" i="1"/>
  <c r="EL118" i="1"/>
  <c r="EN118" i="1"/>
  <c r="CX119" i="1"/>
  <c r="DB119" i="1" s="1"/>
  <c r="DC119" i="1" s="1"/>
  <c r="CZ119" i="1"/>
  <c r="DD119" i="1"/>
  <c r="DF119" i="1"/>
  <c r="DH119" i="1"/>
  <c r="DJ119" i="1"/>
  <c r="DL119" i="1"/>
  <c r="DN119" i="1"/>
  <c r="DR119" i="1"/>
  <c r="DT119" i="1"/>
  <c r="DV119" i="1"/>
  <c r="DX119" i="1"/>
  <c r="DZ119" i="1"/>
  <c r="EB119" i="1"/>
  <c r="EF119" i="1"/>
  <c r="EH119" i="1"/>
  <c r="EJ119" i="1"/>
  <c r="EL119" i="1"/>
  <c r="EN119" i="1"/>
  <c r="CY120" i="1"/>
  <c r="DB120" i="1" s="1"/>
  <c r="DC120" i="1" s="1"/>
  <c r="DA120" i="1"/>
  <c r="DE120" i="1"/>
  <c r="DP120" i="1" s="1"/>
  <c r="DG120" i="1"/>
  <c r="DI120" i="1"/>
  <c r="DK120" i="1"/>
  <c r="DM120" i="1"/>
  <c r="DO120" i="1"/>
  <c r="DS120" i="1"/>
  <c r="ED120" i="1" s="1"/>
  <c r="DU120" i="1"/>
  <c r="DW120" i="1"/>
  <c r="DY120" i="1"/>
  <c r="EA120" i="1"/>
  <c r="EC120" i="1"/>
  <c r="EG120" i="1"/>
  <c r="ER120" i="1" s="1"/>
  <c r="EI120" i="1"/>
  <c r="EK120" i="1"/>
  <c r="EM120" i="1"/>
  <c r="EO120" i="1"/>
  <c r="DD122" i="1"/>
  <c r="DF122" i="1"/>
  <c r="DH122" i="1"/>
  <c r="DJ122" i="1"/>
  <c r="DL122" i="1"/>
  <c r="DN122" i="1"/>
  <c r="DR122" i="1"/>
  <c r="DT122" i="1"/>
  <c r="DV122" i="1"/>
  <c r="DX122" i="1"/>
  <c r="DZ122" i="1"/>
  <c r="EB122" i="1"/>
  <c r="EF122" i="1"/>
  <c r="EH122" i="1"/>
  <c r="EJ122" i="1"/>
  <c r="EL122" i="1"/>
  <c r="EN122" i="1"/>
  <c r="DK123" i="1"/>
  <c r="DM123" i="1"/>
  <c r="DO123" i="1"/>
  <c r="DS123" i="1"/>
  <c r="ED123" i="1" s="1"/>
  <c r="DU123" i="1"/>
  <c r="DW123" i="1"/>
  <c r="DY123" i="1"/>
  <c r="EA123" i="1"/>
  <c r="EC123" i="1"/>
  <c r="EG123" i="1"/>
  <c r="ER123" i="1" s="1"/>
  <c r="EI123" i="1"/>
  <c r="EK123" i="1"/>
  <c r="EM123" i="1"/>
  <c r="EO123" i="1"/>
  <c r="DK125" i="1"/>
  <c r="DP125" i="1" s="1"/>
  <c r="DQ125" i="1" s="1"/>
  <c r="EE125" i="1" s="1"/>
  <c r="ES125" i="1" s="1"/>
  <c r="ET125" i="1" s="1"/>
  <c r="DM125" i="1"/>
  <c r="DO125" i="1"/>
  <c r="DS125" i="1"/>
  <c r="ED125" i="1" s="1"/>
  <c r="DU125" i="1"/>
  <c r="DW125" i="1"/>
  <c r="DY125" i="1"/>
  <c r="EA125" i="1"/>
  <c r="EC125" i="1"/>
  <c r="EG125" i="1"/>
  <c r="ER125" i="1" s="1"/>
  <c r="EI125" i="1"/>
  <c r="EK125" i="1"/>
  <c r="EM125" i="1"/>
  <c r="EO125" i="1"/>
  <c r="EP129" i="1"/>
  <c r="EN129" i="1"/>
  <c r="EL129" i="1"/>
  <c r="EJ129" i="1"/>
  <c r="EH129" i="1"/>
  <c r="EF129" i="1"/>
  <c r="EB129" i="1"/>
  <c r="DZ129" i="1"/>
  <c r="DX129" i="1"/>
  <c r="DV129" i="1"/>
  <c r="DT129" i="1"/>
  <c r="DR129" i="1"/>
  <c r="DN129" i="1"/>
  <c r="DL129" i="1"/>
  <c r="DJ129" i="1"/>
  <c r="DM129" i="1"/>
  <c r="DU129" i="1"/>
  <c r="DY129" i="1"/>
  <c r="EC129" i="1"/>
  <c r="EG129" i="1"/>
  <c r="EK129" i="1"/>
  <c r="EO129" i="1"/>
  <c r="EQ133" i="1"/>
  <c r="EO133" i="1"/>
  <c r="EM133" i="1"/>
  <c r="EK133" i="1"/>
  <c r="EI133" i="1"/>
  <c r="EG133" i="1"/>
  <c r="EC133" i="1"/>
  <c r="EA133" i="1"/>
  <c r="DY133" i="1"/>
  <c r="DW133" i="1"/>
  <c r="DU133" i="1"/>
  <c r="DS133" i="1"/>
  <c r="DO133" i="1"/>
  <c r="DM133" i="1"/>
  <c r="DK133" i="1"/>
  <c r="DN133" i="1"/>
  <c r="DR133" i="1"/>
  <c r="DV133" i="1"/>
  <c r="DZ133" i="1"/>
  <c r="EH133" i="1"/>
  <c r="EL133" i="1"/>
  <c r="EP133" i="1"/>
  <c r="EQ134" i="1"/>
  <c r="EO134" i="1"/>
  <c r="EM134" i="1"/>
  <c r="EK134" i="1"/>
  <c r="EI134" i="1"/>
  <c r="EG134" i="1"/>
  <c r="ER134" i="1" s="1"/>
  <c r="EC134" i="1"/>
  <c r="EA134" i="1"/>
  <c r="DY134" i="1"/>
  <c r="DW134" i="1"/>
  <c r="DU134" i="1"/>
  <c r="DS134" i="1"/>
  <c r="DO134" i="1"/>
  <c r="DM134" i="1"/>
  <c r="DK134" i="1"/>
  <c r="DN134" i="1"/>
  <c r="DR134" i="1"/>
  <c r="DV134" i="1"/>
  <c r="DZ134" i="1"/>
  <c r="EH134" i="1"/>
  <c r="EL134" i="1"/>
  <c r="EP134" i="1"/>
  <c r="EP135" i="1"/>
  <c r="EN135" i="1"/>
  <c r="EL135" i="1"/>
  <c r="EJ135" i="1"/>
  <c r="EH135" i="1"/>
  <c r="EF135" i="1"/>
  <c r="EB135" i="1"/>
  <c r="DZ135" i="1"/>
  <c r="DX135" i="1"/>
  <c r="DV135" i="1"/>
  <c r="DT135" i="1"/>
  <c r="DR135" i="1"/>
  <c r="DN135" i="1"/>
  <c r="DL135" i="1"/>
  <c r="DP135" i="1" s="1"/>
  <c r="DQ135" i="1" s="1"/>
  <c r="DO135" i="1"/>
  <c r="DS135" i="1"/>
  <c r="DW135" i="1"/>
  <c r="EA135" i="1"/>
  <c r="EI135" i="1"/>
  <c r="EM135" i="1"/>
  <c r="EQ135" i="1"/>
  <c r="EQ139" i="1"/>
  <c r="EO139" i="1"/>
  <c r="EM139" i="1"/>
  <c r="EK139" i="1"/>
  <c r="EI139" i="1"/>
  <c r="EG139" i="1"/>
  <c r="EC139" i="1"/>
  <c r="EA139" i="1"/>
  <c r="DY139" i="1"/>
  <c r="DW139" i="1"/>
  <c r="DU139" i="1"/>
  <c r="DX139" i="1"/>
  <c r="EB139" i="1"/>
  <c r="EF139" i="1"/>
  <c r="EJ139" i="1"/>
  <c r="EN139" i="1"/>
  <c r="EQ141" i="1"/>
  <c r="EO141" i="1"/>
  <c r="EM141" i="1"/>
  <c r="EK141" i="1"/>
  <c r="EI141" i="1"/>
  <c r="EG141" i="1"/>
  <c r="EC141" i="1"/>
  <c r="EA141" i="1"/>
  <c r="DY141" i="1"/>
  <c r="DW141" i="1"/>
  <c r="DU141" i="1"/>
  <c r="DX141" i="1"/>
  <c r="EB141" i="1"/>
  <c r="EF141" i="1"/>
  <c r="EJ141" i="1"/>
  <c r="EN141" i="1"/>
  <c r="EQ143" i="1"/>
  <c r="EO143" i="1"/>
  <c r="EM143" i="1"/>
  <c r="EK143" i="1"/>
  <c r="EI143" i="1"/>
  <c r="EG143" i="1"/>
  <c r="EC143" i="1"/>
  <c r="EA143" i="1"/>
  <c r="DY143" i="1"/>
  <c r="DW143" i="1"/>
  <c r="DU143" i="1"/>
  <c r="DX143" i="1"/>
  <c r="EB143" i="1"/>
  <c r="EF143" i="1"/>
  <c r="EJ143" i="1"/>
  <c r="EN143" i="1"/>
  <c r="DK128" i="1"/>
  <c r="DM128" i="1"/>
  <c r="DO128" i="1"/>
  <c r="DS128" i="1"/>
  <c r="ED128" i="1" s="1"/>
  <c r="DU128" i="1"/>
  <c r="DW128" i="1"/>
  <c r="DY128" i="1"/>
  <c r="EA128" i="1"/>
  <c r="EC128" i="1"/>
  <c r="EG128" i="1"/>
  <c r="ER128" i="1" s="1"/>
  <c r="EI128" i="1"/>
  <c r="EK128" i="1"/>
  <c r="EM128" i="1"/>
  <c r="EO128" i="1"/>
  <c r="DK130" i="1"/>
  <c r="DP130" i="1" s="1"/>
  <c r="DQ130" i="1" s="1"/>
  <c r="DM130" i="1"/>
  <c r="DO130" i="1"/>
  <c r="DS130" i="1"/>
  <c r="ED130" i="1" s="1"/>
  <c r="DU130" i="1"/>
  <c r="DW130" i="1"/>
  <c r="DY130" i="1"/>
  <c r="EA130" i="1"/>
  <c r="EC130" i="1"/>
  <c r="EG130" i="1"/>
  <c r="ER130" i="1" s="1"/>
  <c r="EI130" i="1"/>
  <c r="EK130" i="1"/>
  <c r="EM130" i="1"/>
  <c r="EO130" i="1"/>
  <c r="DK132" i="1"/>
  <c r="DM132" i="1"/>
  <c r="DO132" i="1"/>
  <c r="DS132" i="1"/>
  <c r="ED132" i="1" s="1"/>
  <c r="DU132" i="1"/>
  <c r="DW132" i="1"/>
  <c r="DY132" i="1"/>
  <c r="EA132" i="1"/>
  <c r="EC132" i="1"/>
  <c r="EG132" i="1"/>
  <c r="ER132" i="1" s="1"/>
  <c r="EI132" i="1"/>
  <c r="EK132" i="1"/>
  <c r="EM132" i="1"/>
  <c r="EO132" i="1"/>
  <c r="DM136" i="1"/>
  <c r="DP136" i="1" s="1"/>
  <c r="DQ136" i="1" s="1"/>
  <c r="DO136" i="1"/>
  <c r="DS136" i="1"/>
  <c r="ED136" i="1" s="1"/>
  <c r="DU136" i="1"/>
  <c r="DW136" i="1"/>
  <c r="DY136" i="1"/>
  <c r="EA136" i="1"/>
  <c r="EC136" i="1"/>
  <c r="EG136" i="1"/>
  <c r="ER136" i="1" s="1"/>
  <c r="EI136" i="1"/>
  <c r="EK136" i="1"/>
  <c r="EM136" i="1"/>
  <c r="EO136" i="1"/>
  <c r="DM138" i="1"/>
  <c r="DP138" i="1" s="1"/>
  <c r="DQ138" i="1" s="1"/>
  <c r="DO138" i="1"/>
  <c r="DS138" i="1"/>
  <c r="ED138" i="1" s="1"/>
  <c r="DU138" i="1"/>
  <c r="DW138" i="1"/>
  <c r="DY138" i="1"/>
  <c r="EA138" i="1"/>
  <c r="EC138" i="1"/>
  <c r="EG138" i="1"/>
  <c r="ER138" i="1" s="1"/>
  <c r="EI138" i="1"/>
  <c r="EK138" i="1"/>
  <c r="EM138" i="1"/>
  <c r="EO138" i="1"/>
  <c r="EQ157" i="1"/>
  <c r="EO157" i="1"/>
  <c r="EM157" i="1"/>
  <c r="EK157" i="1"/>
  <c r="EI157" i="1"/>
  <c r="EG157" i="1"/>
  <c r="EC157" i="1"/>
  <c r="EA157" i="1"/>
  <c r="EN157" i="1"/>
  <c r="EJ157" i="1"/>
  <c r="EF157" i="1"/>
  <c r="EB157" i="1"/>
  <c r="EH157" i="1"/>
  <c r="EP157" i="1"/>
  <c r="DZ145" i="1"/>
  <c r="ED145" i="1" s="1"/>
  <c r="EE145" i="1" s="1"/>
  <c r="EB145" i="1"/>
  <c r="EF145" i="1"/>
  <c r="EH145" i="1"/>
  <c r="EJ145" i="1"/>
  <c r="EL145" i="1"/>
  <c r="EN145" i="1"/>
  <c r="DZ146" i="1"/>
  <c r="EB146" i="1"/>
  <c r="ED146" i="1" s="1"/>
  <c r="EE146" i="1" s="1"/>
  <c r="EF146" i="1"/>
  <c r="EH146" i="1"/>
  <c r="EJ146" i="1"/>
  <c r="EL146" i="1"/>
  <c r="EN146" i="1"/>
  <c r="DZ147" i="1"/>
  <c r="ED147" i="1" s="1"/>
  <c r="EE147" i="1" s="1"/>
  <c r="EB147" i="1"/>
  <c r="EF147" i="1"/>
  <c r="EH147" i="1"/>
  <c r="EJ147" i="1"/>
  <c r="EL147" i="1"/>
  <c r="EN147" i="1"/>
  <c r="DZ148" i="1"/>
  <c r="ED148" i="1" s="1"/>
  <c r="EE148" i="1" s="1"/>
  <c r="EB148" i="1"/>
  <c r="EF148" i="1"/>
  <c r="EH148" i="1"/>
  <c r="EJ148" i="1"/>
  <c r="EL148" i="1"/>
  <c r="EN148" i="1"/>
  <c r="DZ149" i="1"/>
  <c r="ED149" i="1" s="1"/>
  <c r="EE149" i="1" s="1"/>
  <c r="EB149" i="1"/>
  <c r="EF149" i="1"/>
  <c r="EH149" i="1"/>
  <c r="EJ149" i="1"/>
  <c r="EL149" i="1"/>
  <c r="EN149" i="1"/>
  <c r="DZ150" i="1"/>
  <c r="EB150" i="1"/>
  <c r="ED150" i="1" s="1"/>
  <c r="EE150" i="1" s="1"/>
  <c r="EF150" i="1"/>
  <c r="EH150" i="1"/>
  <c r="EJ150" i="1"/>
  <c r="EL150" i="1"/>
  <c r="EN150" i="1"/>
  <c r="DZ151" i="1"/>
  <c r="ED151" i="1" s="1"/>
  <c r="EE151" i="1" s="1"/>
  <c r="EB151" i="1"/>
  <c r="EF151" i="1"/>
  <c r="EH151" i="1"/>
  <c r="EJ151" i="1"/>
  <c r="EL151" i="1"/>
  <c r="EN151" i="1"/>
  <c r="DZ152" i="1"/>
  <c r="ED152" i="1" s="1"/>
  <c r="EE152" i="1" s="1"/>
  <c r="EB152" i="1"/>
  <c r="EF152" i="1"/>
  <c r="EH152" i="1"/>
  <c r="EJ152" i="1"/>
  <c r="EL152" i="1"/>
  <c r="EN152" i="1"/>
  <c r="DZ153" i="1"/>
  <c r="ED153" i="1" s="1"/>
  <c r="EE153" i="1" s="1"/>
  <c r="EB153" i="1"/>
  <c r="EF153" i="1"/>
  <c r="EH153" i="1"/>
  <c r="EJ153" i="1"/>
  <c r="EL153" i="1"/>
  <c r="EN153" i="1"/>
  <c r="DZ154" i="1"/>
  <c r="EB154" i="1"/>
  <c r="ED154" i="1" s="1"/>
  <c r="EE154" i="1" s="1"/>
  <c r="EF154" i="1"/>
  <c r="EH154" i="1"/>
  <c r="EJ154" i="1"/>
  <c r="EL154" i="1"/>
  <c r="EN154" i="1"/>
  <c r="DZ155" i="1"/>
  <c r="ED155" i="1" s="1"/>
  <c r="EE155" i="1" s="1"/>
  <c r="EB155" i="1"/>
  <c r="EF155" i="1"/>
  <c r="EH155" i="1"/>
  <c r="EJ155" i="1"/>
  <c r="EL155" i="1"/>
  <c r="EN155" i="1"/>
  <c r="EQ156" i="1"/>
  <c r="EO156" i="1"/>
  <c r="EM156" i="1"/>
  <c r="EK156" i="1"/>
  <c r="DZ156" i="1"/>
  <c r="ED156" i="1" s="1"/>
  <c r="EE156" i="1" s="1"/>
  <c r="EB156" i="1"/>
  <c r="EF156" i="1"/>
  <c r="EH156" i="1"/>
  <c r="EJ156" i="1"/>
  <c r="EN156" i="1"/>
  <c r="ES161" i="1"/>
  <c r="ET161" i="1" s="1"/>
  <c r="ES165" i="1"/>
  <c r="ET165" i="1" s="1"/>
  <c r="DV171" i="1"/>
  <c r="EP170" i="1"/>
  <c r="EP171" i="1" s="1"/>
  <c r="EN170" i="1"/>
  <c r="EL170" i="1"/>
  <c r="EL171" i="1" s="1"/>
  <c r="EJ170" i="1"/>
  <c r="EH170" i="1"/>
  <c r="EH171" i="1" s="1"/>
  <c r="EF170" i="1"/>
  <c r="EB170" i="1"/>
  <c r="DZ170" i="1"/>
  <c r="DZ171" i="1" s="1"/>
  <c r="DX170" i="1"/>
  <c r="DV170" i="1"/>
  <c r="DT170" i="1"/>
  <c r="DR170" i="1"/>
  <c r="DN170" i="1"/>
  <c r="DN171" i="1" s="1"/>
  <c r="DL170" i="1"/>
  <c r="DJ170" i="1"/>
  <c r="DJ171" i="1" s="1"/>
  <c r="DH170" i="1"/>
  <c r="DF170" i="1"/>
  <c r="DF171" i="1" s="1"/>
  <c r="DD170" i="1"/>
  <c r="EO170" i="1"/>
  <c r="EK170" i="1"/>
  <c r="EG170" i="1"/>
  <c r="EC170" i="1"/>
  <c r="DY170" i="1"/>
  <c r="DU170" i="1"/>
  <c r="DM170" i="1"/>
  <c r="DI170" i="1"/>
  <c r="DE170" i="1"/>
  <c r="DK170" i="1"/>
  <c r="DS170" i="1"/>
  <c r="EA170" i="1"/>
  <c r="EI170" i="1"/>
  <c r="EQ170" i="1"/>
  <c r="DG170" i="1"/>
  <c r="DO170" i="1"/>
  <c r="DW170" i="1"/>
  <c r="EM170" i="1"/>
  <c r="EB158" i="1"/>
  <c r="ED158" i="1" s="1"/>
  <c r="EE158" i="1" s="1"/>
  <c r="EF158" i="1"/>
  <c r="EH158" i="1"/>
  <c r="EJ158" i="1"/>
  <c r="EL158" i="1"/>
  <c r="EN158" i="1"/>
  <c r="EB159" i="1"/>
  <c r="ED159" i="1" s="1"/>
  <c r="EE159" i="1" s="1"/>
  <c r="EF159" i="1"/>
  <c r="EH159" i="1"/>
  <c r="EJ159" i="1"/>
  <c r="EL159" i="1"/>
  <c r="EN159" i="1"/>
  <c r="EQ169" i="1"/>
  <c r="EO169" i="1"/>
  <c r="EO171" i="1" s="1"/>
  <c r="EM169" i="1"/>
  <c r="EK169" i="1"/>
  <c r="EK171" i="1" s="1"/>
  <c r="EI169" i="1"/>
  <c r="EI171" i="1" s="1"/>
  <c r="EG169" i="1"/>
  <c r="EG171" i="1" s="1"/>
  <c r="EC169" i="1"/>
  <c r="EC171" i="1" s="1"/>
  <c r="EA169" i="1"/>
  <c r="EA171" i="1" s="1"/>
  <c r="DY169" i="1"/>
  <c r="DW169" i="1"/>
  <c r="DW171" i="1" s="1"/>
  <c r="DU169" i="1"/>
  <c r="DU171" i="1" s="1"/>
  <c r="DS169" i="1"/>
  <c r="DS171" i="1" s="1"/>
  <c r="DO169" i="1"/>
  <c r="DM169" i="1"/>
  <c r="DM171" i="1" s="1"/>
  <c r="DK169" i="1"/>
  <c r="DI169" i="1"/>
  <c r="DI171" i="1" s="1"/>
  <c r="DG169" i="1"/>
  <c r="DG171" i="1" s="1"/>
  <c r="DE169" i="1"/>
  <c r="DE171" i="1" s="1"/>
  <c r="CU169" i="1"/>
  <c r="DD169" i="1"/>
  <c r="DH169" i="1"/>
  <c r="DH171" i="1" s="1"/>
  <c r="DL169" i="1"/>
  <c r="DL171" i="1" s="1"/>
  <c r="DT169" i="1"/>
  <c r="DX169" i="1"/>
  <c r="DX171" i="1" s="1"/>
  <c r="EB169" i="1"/>
  <c r="EF169" i="1"/>
  <c r="EJ169" i="1"/>
  <c r="EJ171" i="1" s="1"/>
  <c r="EN169" i="1"/>
  <c r="EN171" i="1" s="1"/>
  <c r="I171" i="1"/>
  <c r="CO227" i="2" l="1"/>
  <c r="CO221" i="2"/>
  <c r="CO234" i="2"/>
  <c r="DC234" i="2" s="1"/>
  <c r="DQ234" i="2" s="1"/>
  <c r="EE234" i="2" s="1"/>
  <c r="ES234" i="2" s="1"/>
  <c r="ET234" i="2" s="1"/>
  <c r="CO233" i="2"/>
  <c r="DC233" i="2" s="1"/>
  <c r="DQ233" i="2" s="1"/>
  <c r="CO231" i="2"/>
  <c r="DC231" i="2" s="1"/>
  <c r="DQ231" i="2" s="1"/>
  <c r="EE231" i="2" s="1"/>
  <c r="ES231" i="2" s="1"/>
  <c r="ET231" i="2" s="1"/>
  <c r="CO219" i="2"/>
  <c r="AO239" i="2"/>
  <c r="ED233" i="2"/>
  <c r="ER233" i="2"/>
  <c r="ER230" i="2"/>
  <c r="ED230" i="2"/>
  <c r="DP230" i="2"/>
  <c r="DB230" i="2"/>
  <c r="CN230" i="2"/>
  <c r="CO230" i="2" s="1"/>
  <c r="DC230" i="2" s="1"/>
  <c r="DQ230" i="2" s="1"/>
  <c r="EE230" i="2" s="1"/>
  <c r="ES230" i="2" s="1"/>
  <c r="ET230" i="2" s="1"/>
  <c r="DP229" i="2"/>
  <c r="DB229" i="2"/>
  <c r="CN229" i="2"/>
  <c r="CO229" i="2" s="1"/>
  <c r="DC229" i="2" s="1"/>
  <c r="DQ229" i="2" s="1"/>
  <c r="EE229" i="2" s="1"/>
  <c r="ES229" i="2" s="1"/>
  <c r="ET229" i="2" s="1"/>
  <c r="ED229" i="2"/>
  <c r="ER229" i="2"/>
  <c r="ER228" i="2"/>
  <c r="ED228" i="2"/>
  <c r="DP228" i="2"/>
  <c r="DB228" i="2"/>
  <c r="CN228" i="2"/>
  <c r="CO228" i="2" s="1"/>
  <c r="DC228" i="2" s="1"/>
  <c r="DQ228" i="2" s="1"/>
  <c r="EE228" i="2" s="1"/>
  <c r="ES228" i="2" s="1"/>
  <c r="ET228" i="2" s="1"/>
  <c r="ER226" i="2"/>
  <c r="ED226" i="2"/>
  <c r="DP226" i="2"/>
  <c r="DB226" i="2"/>
  <c r="CN226" i="2"/>
  <c r="CO226" i="2" s="1"/>
  <c r="DC226" i="2" s="1"/>
  <c r="DQ226" i="2" s="1"/>
  <c r="EE226" i="2" s="1"/>
  <c r="ES226" i="2" s="1"/>
  <c r="ET226" i="2" s="1"/>
  <c r="ER224" i="2"/>
  <c r="ED224" i="2"/>
  <c r="DP224" i="2"/>
  <c r="DB224" i="2"/>
  <c r="CN224" i="2"/>
  <c r="CO224" i="2" s="1"/>
  <c r="DC224" i="2" s="1"/>
  <c r="DQ224" i="2" s="1"/>
  <c r="EE224" i="2" s="1"/>
  <c r="ES224" i="2" s="1"/>
  <c r="ET224" i="2" s="1"/>
  <c r="ED222" i="2"/>
  <c r="DP222" i="2"/>
  <c r="DB222" i="2"/>
  <c r="CN222" i="2"/>
  <c r="CO222" i="2" s="1"/>
  <c r="DC222" i="2" s="1"/>
  <c r="DQ222" i="2" s="1"/>
  <c r="EE222" i="2" s="1"/>
  <c r="ES222" i="2" s="1"/>
  <c r="ET222" i="2" s="1"/>
  <c r="DP221" i="2"/>
  <c r="DB221" i="2"/>
  <c r="CN221" i="2"/>
  <c r="ED221" i="2"/>
  <c r="ER221" i="2"/>
  <c r="ED220" i="2"/>
  <c r="DP220" i="2"/>
  <c r="DB220" i="2"/>
  <c r="CN220" i="2"/>
  <c r="CO220" i="2" s="1"/>
  <c r="DC220" i="2" s="1"/>
  <c r="DQ220" i="2" s="1"/>
  <c r="EE220" i="2" s="1"/>
  <c r="ES220" i="2" s="1"/>
  <c r="ET220" i="2" s="1"/>
  <c r="ED216" i="2"/>
  <c r="DP216" i="2"/>
  <c r="DB216" i="2"/>
  <c r="CN216" i="2"/>
  <c r="BZ216" i="2"/>
  <c r="CA216" i="2" s="1"/>
  <c r="CO216" i="2" s="1"/>
  <c r="DC216" i="2" s="1"/>
  <c r="DQ216" i="2" s="1"/>
  <c r="EE216" i="2" s="1"/>
  <c r="ED214" i="2"/>
  <c r="DP214" i="2"/>
  <c r="DB214" i="2"/>
  <c r="CN214" i="2"/>
  <c r="BZ214" i="2"/>
  <c r="CA214" i="2" s="1"/>
  <c r="ED212" i="2"/>
  <c r="DP212" i="2"/>
  <c r="DB212" i="2"/>
  <c r="CN212" i="2"/>
  <c r="BZ212" i="2"/>
  <c r="CA212" i="2" s="1"/>
  <c r="CO212" i="2" s="1"/>
  <c r="DC212" i="2" s="1"/>
  <c r="DQ212" i="2" s="1"/>
  <c r="EE212" i="2" s="1"/>
  <c r="AI188" i="2"/>
  <c r="AJ188" i="2"/>
  <c r="AB235" i="2"/>
  <c r="X235" i="2"/>
  <c r="CN232" i="2"/>
  <c r="CO232" i="2" s="1"/>
  <c r="DC232" i="2" s="1"/>
  <c r="DQ232" i="2" s="1"/>
  <c r="EE232" i="2" s="1"/>
  <c r="ES232" i="2" s="1"/>
  <c r="ET232" i="2" s="1"/>
  <c r="DB232" i="2"/>
  <c r="DP232" i="2"/>
  <c r="ED232" i="2"/>
  <c r="ER232" i="2"/>
  <c r="DP105" i="2"/>
  <c r="DQ105" i="2" s="1"/>
  <c r="EE105" i="2" s="1"/>
  <c r="ES105" i="2" s="1"/>
  <c r="ET105" i="2" s="1"/>
  <c r="ED105" i="2"/>
  <c r="ER105" i="2"/>
  <c r="ED102" i="2"/>
  <c r="DP102" i="2"/>
  <c r="DB102" i="2"/>
  <c r="CN102" i="2"/>
  <c r="BZ102" i="2"/>
  <c r="CA102" i="2" s="1"/>
  <c r="CO102" i="2" s="1"/>
  <c r="DC102" i="2" s="1"/>
  <c r="DQ102" i="2" s="1"/>
  <c r="EE102" i="2" s="1"/>
  <c r="ED100" i="2"/>
  <c r="DP100" i="2"/>
  <c r="DB100" i="2"/>
  <c r="CN100" i="2"/>
  <c r="BZ100" i="2"/>
  <c r="CA100" i="2" s="1"/>
  <c r="ED98" i="2"/>
  <c r="DP98" i="2"/>
  <c r="DB98" i="2"/>
  <c r="CN98" i="2"/>
  <c r="BZ98" i="2"/>
  <c r="CA98" i="2" s="1"/>
  <c r="CO98" i="2" s="1"/>
  <c r="DC98" i="2" s="1"/>
  <c r="DQ98" i="2" s="1"/>
  <c r="EE98" i="2" s="1"/>
  <c r="AD107" i="2"/>
  <c r="Z107" i="2"/>
  <c r="I107" i="2"/>
  <c r="N39" i="2"/>
  <c r="N107" i="2" s="1"/>
  <c r="L39" i="2"/>
  <c r="L107" i="2" s="1"/>
  <c r="O39" i="2"/>
  <c r="O107" i="2" s="1"/>
  <c r="M39" i="2"/>
  <c r="M107" i="2" s="1"/>
  <c r="ED227" i="2"/>
  <c r="DP227" i="2"/>
  <c r="DB227" i="2"/>
  <c r="CN227" i="2"/>
  <c r="ED225" i="2"/>
  <c r="DP225" i="2"/>
  <c r="DB225" i="2"/>
  <c r="CN225" i="2"/>
  <c r="CO225" i="2" s="1"/>
  <c r="DC225" i="2" s="1"/>
  <c r="DQ225" i="2" s="1"/>
  <c r="EE225" i="2" s="1"/>
  <c r="ES225" i="2" s="1"/>
  <c r="ET225" i="2" s="1"/>
  <c r="ER223" i="2"/>
  <c r="ED223" i="2"/>
  <c r="DP223" i="2"/>
  <c r="DB223" i="2"/>
  <c r="CN223" i="2"/>
  <c r="CO223" i="2" s="1"/>
  <c r="DC223" i="2" s="1"/>
  <c r="DQ223" i="2" s="1"/>
  <c r="EE223" i="2" s="1"/>
  <c r="ES223" i="2" s="1"/>
  <c r="ET223" i="2" s="1"/>
  <c r="ER219" i="2"/>
  <c r="ED219" i="2"/>
  <c r="DP219" i="2"/>
  <c r="DB219" i="2"/>
  <c r="CN219" i="2"/>
  <c r="ED217" i="2"/>
  <c r="DP217" i="2"/>
  <c r="DB217" i="2"/>
  <c r="CN217" i="2"/>
  <c r="BZ217" i="2"/>
  <c r="CA217" i="2" s="1"/>
  <c r="CO217" i="2" s="1"/>
  <c r="DC217" i="2" s="1"/>
  <c r="DQ217" i="2" s="1"/>
  <c r="EE217" i="2" s="1"/>
  <c r="ED215" i="2"/>
  <c r="DP215" i="2"/>
  <c r="DB215" i="2"/>
  <c r="CN215" i="2"/>
  <c r="BZ215" i="2"/>
  <c r="CA215" i="2" s="1"/>
  <c r="ED213" i="2"/>
  <c r="DP213" i="2"/>
  <c r="DB213" i="2"/>
  <c r="CN213" i="2"/>
  <c r="BZ213" i="2"/>
  <c r="CA213" i="2" s="1"/>
  <c r="CO213" i="2" s="1"/>
  <c r="DC213" i="2" s="1"/>
  <c r="DQ213" i="2" s="1"/>
  <c r="EE213" i="2" s="1"/>
  <c r="ED211" i="2"/>
  <c r="DP211" i="2"/>
  <c r="DB211" i="2"/>
  <c r="CN211" i="2"/>
  <c r="BZ211" i="2"/>
  <c r="CA211" i="2" s="1"/>
  <c r="AI187" i="2"/>
  <c r="AI235" i="2" s="1"/>
  <c r="AJ187" i="2"/>
  <c r="AD235" i="2"/>
  <c r="Z235" i="2"/>
  <c r="ED218" i="2"/>
  <c r="DB218" i="2"/>
  <c r="BZ218" i="2"/>
  <c r="CA218" i="2" s="1"/>
  <c r="CO218" i="2" s="1"/>
  <c r="DC218" i="2" s="1"/>
  <c r="DQ218" i="2" s="1"/>
  <c r="EE218" i="2" s="1"/>
  <c r="AJ186" i="2"/>
  <c r="ED103" i="2"/>
  <c r="DP103" i="2"/>
  <c r="DB103" i="2"/>
  <c r="CN103" i="2"/>
  <c r="BZ103" i="2"/>
  <c r="CA103" i="2" s="1"/>
  <c r="CO103" i="2" s="1"/>
  <c r="DC103" i="2" s="1"/>
  <c r="DQ103" i="2" s="1"/>
  <c r="EE103" i="2" s="1"/>
  <c r="ED101" i="2"/>
  <c r="DP101" i="2"/>
  <c r="DB101" i="2"/>
  <c r="CN101" i="2"/>
  <c r="BZ101" i="2"/>
  <c r="CA101" i="2" s="1"/>
  <c r="ED99" i="2"/>
  <c r="DP99" i="2"/>
  <c r="DB99" i="2"/>
  <c r="CN99" i="2"/>
  <c r="BZ99" i="2"/>
  <c r="CA99" i="2" s="1"/>
  <c r="CO99" i="2" s="1"/>
  <c r="DC99" i="2" s="1"/>
  <c r="DQ99" i="2" s="1"/>
  <c r="EE99" i="2" s="1"/>
  <c r="AB107" i="2"/>
  <c r="X107" i="2"/>
  <c r="H239" i="2"/>
  <c r="I23" i="2"/>
  <c r="I239" i="2" s="1"/>
  <c r="EE138" i="1"/>
  <c r="ES138" i="1" s="1"/>
  <c r="ET138" i="1" s="1"/>
  <c r="DQ120" i="1"/>
  <c r="EE120" i="1" s="1"/>
  <c r="ES120" i="1" s="1"/>
  <c r="ET120" i="1" s="1"/>
  <c r="ES72" i="1"/>
  <c r="ET72" i="1" s="1"/>
  <c r="DC41" i="1"/>
  <c r="DQ41" i="1" s="1"/>
  <c r="EE41" i="1" s="1"/>
  <c r="ES41" i="1" s="1"/>
  <c r="ET41" i="1" s="1"/>
  <c r="AQ167" i="1"/>
  <c r="BE167" i="1"/>
  <c r="BI167" i="1"/>
  <c r="BW167" i="1"/>
  <c r="CE167" i="1"/>
  <c r="AY7" i="1"/>
  <c r="EE136" i="1"/>
  <c r="ES136" i="1" s="1"/>
  <c r="ET136" i="1" s="1"/>
  <c r="EE130" i="1"/>
  <c r="ES130" i="1" s="1"/>
  <c r="ET130" i="1" s="1"/>
  <c r="DQ107" i="1"/>
  <c r="EE107" i="1" s="1"/>
  <c r="ES107" i="1" s="1"/>
  <c r="ET107" i="1" s="1"/>
  <c r="DQ102" i="1"/>
  <c r="EE102" i="1" s="1"/>
  <c r="ES102" i="1" s="1"/>
  <c r="ET102" i="1" s="1"/>
  <c r="DQ98" i="1"/>
  <c r="EE98" i="1" s="1"/>
  <c r="ES98" i="1" s="1"/>
  <c r="ET98" i="1" s="1"/>
  <c r="DQ94" i="1"/>
  <c r="EE94" i="1" s="1"/>
  <c r="ES94" i="1" s="1"/>
  <c r="ET94" i="1" s="1"/>
  <c r="DC43" i="1"/>
  <c r="DQ43" i="1" s="1"/>
  <c r="EE43" i="1" s="1"/>
  <c r="ES43" i="1" s="1"/>
  <c r="ET43" i="1" s="1"/>
  <c r="DC39" i="1"/>
  <c r="DQ39" i="1" s="1"/>
  <c r="EE39" i="1" s="1"/>
  <c r="ES39" i="1" s="1"/>
  <c r="ET39" i="1" s="1"/>
  <c r="AY29" i="1"/>
  <c r="AO167" i="1"/>
  <c r="AS167" i="1"/>
  <c r="AW167" i="1"/>
  <c r="BG167" i="1"/>
  <c r="BQ167" i="1"/>
  <c r="BU167" i="1"/>
  <c r="BY167" i="1"/>
  <c r="EF171" i="1"/>
  <c r="ER169" i="1"/>
  <c r="DD171" i="1"/>
  <c r="DP169" i="1"/>
  <c r="ER159" i="1"/>
  <c r="ES159" i="1" s="1"/>
  <c r="ET159" i="1" s="1"/>
  <c r="ER158" i="1"/>
  <c r="ES158" i="1" s="1"/>
  <c r="ET158" i="1" s="1"/>
  <c r="ED169" i="1"/>
  <c r="ER155" i="1"/>
  <c r="ES155" i="1" s="1"/>
  <c r="ET155" i="1" s="1"/>
  <c r="ER153" i="1"/>
  <c r="ES153" i="1" s="1"/>
  <c r="ET153" i="1" s="1"/>
  <c r="ER151" i="1"/>
  <c r="ES151" i="1" s="1"/>
  <c r="ET151" i="1" s="1"/>
  <c r="ER149" i="1"/>
  <c r="ES149" i="1" s="1"/>
  <c r="ET149" i="1" s="1"/>
  <c r="ER147" i="1"/>
  <c r="ES147" i="1" s="1"/>
  <c r="ET147" i="1" s="1"/>
  <c r="ER145" i="1"/>
  <c r="ES145" i="1" s="1"/>
  <c r="ET145" i="1" s="1"/>
  <c r="ER157" i="1"/>
  <c r="DP132" i="1"/>
  <c r="DQ132" i="1" s="1"/>
  <c r="EE132" i="1" s="1"/>
  <c r="ES132" i="1" s="1"/>
  <c r="ET132" i="1" s="1"/>
  <c r="EB171" i="1"/>
  <c r="DT171" i="1"/>
  <c r="CU171" i="1"/>
  <c r="DB169" i="1"/>
  <c r="DK171" i="1"/>
  <c r="DO171" i="1"/>
  <c r="DY171" i="1"/>
  <c r="EM171" i="1"/>
  <c r="EQ171" i="1"/>
  <c r="DP170" i="1"/>
  <c r="DQ170" i="1" s="1"/>
  <c r="ED170" i="1"/>
  <c r="ER170" i="1"/>
  <c r="DR171" i="1"/>
  <c r="ER156" i="1"/>
  <c r="ES156" i="1" s="1"/>
  <c r="ET156" i="1" s="1"/>
  <c r="ER154" i="1"/>
  <c r="ES154" i="1" s="1"/>
  <c r="ET154" i="1" s="1"/>
  <c r="ER152" i="1"/>
  <c r="ES152" i="1" s="1"/>
  <c r="ET152" i="1" s="1"/>
  <c r="ER150" i="1"/>
  <c r="ES150" i="1" s="1"/>
  <c r="ET150" i="1" s="1"/>
  <c r="ER148" i="1"/>
  <c r="ES148" i="1" s="1"/>
  <c r="ET148" i="1" s="1"/>
  <c r="ER146" i="1"/>
  <c r="ES146" i="1" s="1"/>
  <c r="ET146" i="1" s="1"/>
  <c r="ED157" i="1"/>
  <c r="EE157" i="1" s="1"/>
  <c r="ES157" i="1" s="1"/>
  <c r="ET157" i="1" s="1"/>
  <c r="ED143" i="1"/>
  <c r="EE143" i="1" s="1"/>
  <c r="ED141" i="1"/>
  <c r="EE141" i="1" s="1"/>
  <c r="ED139" i="1"/>
  <c r="EE139" i="1" s="1"/>
  <c r="ED135" i="1"/>
  <c r="EE135" i="1" s="1"/>
  <c r="ES135" i="1" s="1"/>
  <c r="ET135" i="1" s="1"/>
  <c r="ER135" i="1"/>
  <c r="ER133" i="1"/>
  <c r="ED129" i="1"/>
  <c r="ER129" i="1"/>
  <c r="ER122" i="1"/>
  <c r="ED122" i="1"/>
  <c r="DP122" i="1"/>
  <c r="DQ122" i="1" s="1"/>
  <c r="EE122" i="1" s="1"/>
  <c r="ES122" i="1" s="1"/>
  <c r="ET122" i="1" s="1"/>
  <c r="ER119" i="1"/>
  <c r="ED119" i="1"/>
  <c r="DP119" i="1"/>
  <c r="DQ119" i="1" s="1"/>
  <c r="EE119" i="1" s="1"/>
  <c r="ES119" i="1" s="1"/>
  <c r="ET119" i="1" s="1"/>
  <c r="ER117" i="1"/>
  <c r="ED117" i="1"/>
  <c r="DP117" i="1"/>
  <c r="DQ117" i="1" s="1"/>
  <c r="EE117" i="1" s="1"/>
  <c r="ES117" i="1" s="1"/>
  <c r="ET117" i="1" s="1"/>
  <c r="ER115" i="1"/>
  <c r="ED115" i="1"/>
  <c r="DP115" i="1"/>
  <c r="DQ115" i="1" s="1"/>
  <c r="EE115" i="1" s="1"/>
  <c r="ES115" i="1" s="1"/>
  <c r="ET115" i="1" s="1"/>
  <c r="ER113" i="1"/>
  <c r="ED113" i="1"/>
  <c r="DP113" i="1"/>
  <c r="DQ113" i="1" s="1"/>
  <c r="EE113" i="1" s="1"/>
  <c r="ES113" i="1" s="1"/>
  <c r="ET113" i="1" s="1"/>
  <c r="ER111" i="1"/>
  <c r="ED111" i="1"/>
  <c r="DP111" i="1"/>
  <c r="DQ111" i="1" s="1"/>
  <c r="EE111" i="1" s="1"/>
  <c r="ES111" i="1" s="1"/>
  <c r="ET111" i="1" s="1"/>
  <c r="DB109" i="1"/>
  <c r="DC109" i="1" s="1"/>
  <c r="DQ109" i="1" s="1"/>
  <c r="EE109" i="1" s="1"/>
  <c r="ES109" i="1" s="1"/>
  <c r="ET109" i="1" s="1"/>
  <c r="DB105" i="1"/>
  <c r="DC105" i="1" s="1"/>
  <c r="DQ105" i="1" s="1"/>
  <c r="EE105" i="1" s="1"/>
  <c r="ES105" i="1" s="1"/>
  <c r="ET105" i="1" s="1"/>
  <c r="ED140" i="1"/>
  <c r="EE140" i="1" s="1"/>
  <c r="ES140" i="1" s="1"/>
  <c r="ET140" i="1" s="1"/>
  <c r="DP131" i="1"/>
  <c r="DQ131" i="1" s="1"/>
  <c r="ED127" i="1"/>
  <c r="ER127" i="1"/>
  <c r="ED124" i="1"/>
  <c r="ER124" i="1"/>
  <c r="DQ121" i="1"/>
  <c r="DP121" i="1"/>
  <c r="ED121" i="1"/>
  <c r="ER121" i="1"/>
  <c r="DP104" i="1"/>
  <c r="ED104" i="1"/>
  <c r="ER104" i="1"/>
  <c r="ER91" i="1"/>
  <c r="ED91" i="1"/>
  <c r="DP91" i="1"/>
  <c r="DQ91" i="1" s="1"/>
  <c r="EE91" i="1" s="1"/>
  <c r="ES91" i="1" s="1"/>
  <c r="ET91" i="1" s="1"/>
  <c r="ER90" i="1"/>
  <c r="ED90" i="1"/>
  <c r="DP90" i="1"/>
  <c r="DQ90" i="1" s="1"/>
  <c r="EE90" i="1" s="1"/>
  <c r="ES90" i="1" s="1"/>
  <c r="ET90" i="1" s="1"/>
  <c r="ER89" i="1"/>
  <c r="ED89" i="1"/>
  <c r="DP89" i="1"/>
  <c r="DQ89" i="1" s="1"/>
  <c r="EE89" i="1" s="1"/>
  <c r="ES89" i="1" s="1"/>
  <c r="ET89" i="1" s="1"/>
  <c r="ER88" i="1"/>
  <c r="ED88" i="1"/>
  <c r="DP88" i="1"/>
  <c r="DQ88" i="1" s="1"/>
  <c r="EE88" i="1" s="1"/>
  <c r="ES88" i="1" s="1"/>
  <c r="ET88" i="1" s="1"/>
  <c r="ER87" i="1"/>
  <c r="ED87" i="1"/>
  <c r="DP87" i="1"/>
  <c r="DQ87" i="1" s="1"/>
  <c r="EE87" i="1" s="1"/>
  <c r="ES87" i="1" s="1"/>
  <c r="ET87" i="1" s="1"/>
  <c r="ER86" i="1"/>
  <c r="ED86" i="1"/>
  <c r="DP86" i="1"/>
  <c r="DQ86" i="1" s="1"/>
  <c r="EE86" i="1" s="1"/>
  <c r="ES86" i="1" s="1"/>
  <c r="ET86" i="1" s="1"/>
  <c r="ER85" i="1"/>
  <c r="ED85" i="1"/>
  <c r="DP85" i="1"/>
  <c r="DQ85" i="1" s="1"/>
  <c r="EE85" i="1" s="1"/>
  <c r="ES85" i="1" s="1"/>
  <c r="ET85" i="1" s="1"/>
  <c r="ER84" i="1"/>
  <c r="ED84" i="1"/>
  <c r="DP84" i="1"/>
  <c r="DB84" i="1"/>
  <c r="DC84" i="1" s="1"/>
  <c r="DQ84" i="1" s="1"/>
  <c r="EE84" i="1" s="1"/>
  <c r="ES84" i="1" s="1"/>
  <c r="ET84" i="1" s="1"/>
  <c r="ER82" i="1"/>
  <c r="ED82" i="1"/>
  <c r="DP82" i="1"/>
  <c r="DB82" i="1"/>
  <c r="DC82" i="1" s="1"/>
  <c r="DQ82" i="1" s="1"/>
  <c r="EE82" i="1" s="1"/>
  <c r="ES82" i="1" s="1"/>
  <c r="ET82" i="1" s="1"/>
  <c r="ED70" i="1"/>
  <c r="EE70" i="1" s="1"/>
  <c r="ES70" i="1" s="1"/>
  <c r="ET70" i="1" s="1"/>
  <c r="ER57" i="1"/>
  <c r="ED57" i="1"/>
  <c r="DP57" i="1"/>
  <c r="DQ57" i="1" s="1"/>
  <c r="EE57" i="1" s="1"/>
  <c r="ES57" i="1" s="1"/>
  <c r="ET57" i="1" s="1"/>
  <c r="ER142" i="1"/>
  <c r="DP126" i="1"/>
  <c r="DQ126" i="1" s="1"/>
  <c r="ER126" i="1"/>
  <c r="DP103" i="1"/>
  <c r="ED103" i="1"/>
  <c r="DP99" i="1"/>
  <c r="ED99" i="1"/>
  <c r="ER99" i="1"/>
  <c r="DP95" i="1"/>
  <c r="ED95" i="1"/>
  <c r="ER95" i="1"/>
  <c r="EK166" i="1"/>
  <c r="EC166" i="1"/>
  <c r="DU166" i="1"/>
  <c r="DI166" i="1"/>
  <c r="DA166" i="1"/>
  <c r="CS166" i="1"/>
  <c r="CP166" i="1"/>
  <c r="DB79" i="1"/>
  <c r="CT166" i="1"/>
  <c r="CX166" i="1"/>
  <c r="DD166" i="1"/>
  <c r="DP79" i="1"/>
  <c r="DH166" i="1"/>
  <c r="DL166" i="1"/>
  <c r="DR166" i="1"/>
  <c r="ED79" i="1"/>
  <c r="DV166" i="1"/>
  <c r="DZ166" i="1"/>
  <c r="EF166" i="1"/>
  <c r="ER79" i="1"/>
  <c r="EJ166" i="1"/>
  <c r="EN166" i="1"/>
  <c r="ER75" i="1"/>
  <c r="ES75" i="1" s="1"/>
  <c r="ET75" i="1" s="1"/>
  <c r="ER65" i="1"/>
  <c r="ED62" i="1"/>
  <c r="ER62" i="1"/>
  <c r="DB56" i="1"/>
  <c r="DC56" i="1" s="1"/>
  <c r="DQ56" i="1" s="1"/>
  <c r="DP56" i="1"/>
  <c r="ED56" i="1"/>
  <c r="ER56" i="1"/>
  <c r="DP110" i="1"/>
  <c r="ED110" i="1"/>
  <c r="ER110" i="1"/>
  <c r="DP106" i="1"/>
  <c r="ED106" i="1"/>
  <c r="ER106" i="1"/>
  <c r="DP101" i="1"/>
  <c r="ED101" i="1"/>
  <c r="ER101" i="1"/>
  <c r="DB97" i="1"/>
  <c r="DC97" i="1" s="1"/>
  <c r="DP93" i="1"/>
  <c r="ED93" i="1"/>
  <c r="ER93" i="1"/>
  <c r="CN81" i="1"/>
  <c r="CO81" i="1" s="1"/>
  <c r="DS166" i="1"/>
  <c r="CQ166" i="1"/>
  <c r="ER66" i="1"/>
  <c r="EQ77" i="1"/>
  <c r="EQ167" i="1" s="1"/>
  <c r="EM77" i="1"/>
  <c r="EM167" i="1" s="1"/>
  <c r="EI77" i="1"/>
  <c r="EI167" i="1" s="1"/>
  <c r="EC77" i="1"/>
  <c r="EC167" i="1" s="1"/>
  <c r="DY77" i="1"/>
  <c r="DY167" i="1" s="1"/>
  <c r="DU77" i="1"/>
  <c r="DU167" i="1" s="1"/>
  <c r="DO77" i="1"/>
  <c r="DK77" i="1"/>
  <c r="DK167" i="1" s="1"/>
  <c r="DG77" i="1"/>
  <c r="DA77" i="1"/>
  <c r="DA167" i="1" s="1"/>
  <c r="CW77" i="1"/>
  <c r="CW167" i="1" s="1"/>
  <c r="CS77" i="1"/>
  <c r="CS167" i="1" s="1"/>
  <c r="CM77" i="1"/>
  <c r="CM167" i="1" s="1"/>
  <c r="CI77" i="1"/>
  <c r="ER64" i="1"/>
  <c r="ED64" i="1"/>
  <c r="DP64" i="1"/>
  <c r="DQ64" i="1" s="1"/>
  <c r="DB55" i="1"/>
  <c r="ED55" i="1"/>
  <c r="DC55" i="1"/>
  <c r="ED54" i="1"/>
  <c r="DB54" i="1"/>
  <c r="DC52" i="1"/>
  <c r="DP50" i="1"/>
  <c r="ER49" i="1"/>
  <c r="DP49" i="1"/>
  <c r="ER48" i="1"/>
  <c r="DP48" i="1"/>
  <c r="ER47" i="1"/>
  <c r="DP47" i="1"/>
  <c r="ER45" i="1"/>
  <c r="DP45" i="1"/>
  <c r="CN42" i="1"/>
  <c r="CO42" i="1" s="1"/>
  <c r="DC42" i="1" s="1"/>
  <c r="DB42" i="1"/>
  <c r="DP42" i="1"/>
  <c r="ED42" i="1"/>
  <c r="ER42" i="1"/>
  <c r="CN38" i="1"/>
  <c r="CO38" i="1" s="1"/>
  <c r="DB38" i="1"/>
  <c r="DP38" i="1"/>
  <c r="DP77" i="1" s="1"/>
  <c r="ED38" i="1"/>
  <c r="ER38" i="1"/>
  <c r="ER77" i="1" s="1"/>
  <c r="DR77" i="1"/>
  <c r="DB37" i="1"/>
  <c r="BZ31" i="1"/>
  <c r="CA31" i="1" s="1"/>
  <c r="CO31" i="1" s="1"/>
  <c r="DC31" i="1" s="1"/>
  <c r="DQ31" i="1" s="1"/>
  <c r="EE31" i="1" s="1"/>
  <c r="ES31" i="1" s="1"/>
  <c r="ET31" i="1" s="1"/>
  <c r="DO35" i="1"/>
  <c r="DO167" i="1" s="1"/>
  <c r="DG35" i="1"/>
  <c r="DG167" i="1" s="1"/>
  <c r="CI35" i="1"/>
  <c r="CI167" i="1" s="1"/>
  <c r="EF35" i="1"/>
  <c r="ER29" i="1"/>
  <c r="DR35" i="1"/>
  <c r="ED29" i="1"/>
  <c r="DD35" i="1"/>
  <c r="DP29" i="1"/>
  <c r="CP35" i="1"/>
  <c r="DB29" i="1"/>
  <c r="CB35" i="1"/>
  <c r="CN29" i="1"/>
  <c r="BN35" i="1"/>
  <c r="BZ29" i="1"/>
  <c r="AZ35" i="1"/>
  <c r="BL29" i="1"/>
  <c r="BL35" i="1" s="1"/>
  <c r="AL35" i="1"/>
  <c r="AX29" i="1"/>
  <c r="DC51" i="1"/>
  <c r="ED50" i="1"/>
  <c r="DB50" i="1"/>
  <c r="ER50" i="1"/>
  <c r="ED49" i="1"/>
  <c r="DB49" i="1"/>
  <c r="ED47" i="1"/>
  <c r="DB47" i="1"/>
  <c r="CN47" i="1"/>
  <c r="CO47" i="1" s="1"/>
  <c r="ED46" i="1"/>
  <c r="DB46" i="1"/>
  <c r="CN46" i="1"/>
  <c r="CO46" i="1" s="1"/>
  <c r="DC46" i="1" s="1"/>
  <c r="ED45" i="1"/>
  <c r="DB45" i="1"/>
  <c r="CN45" i="1"/>
  <c r="CO45" i="1" s="1"/>
  <c r="ED44" i="1"/>
  <c r="DB44" i="1"/>
  <c r="CN44" i="1"/>
  <c r="CO44" i="1" s="1"/>
  <c r="DC44" i="1" s="1"/>
  <c r="AK30" i="1"/>
  <c r="AY30" i="1" s="1"/>
  <c r="BM30" i="1" s="1"/>
  <c r="ER25" i="1"/>
  <c r="ER22" i="1"/>
  <c r="DP22" i="1"/>
  <c r="CN22" i="1"/>
  <c r="ER21" i="1"/>
  <c r="DP21" i="1"/>
  <c r="CN21" i="1"/>
  <c r="BL21" i="1"/>
  <c r="AY21" i="1"/>
  <c r="BM21" i="1" s="1"/>
  <c r="ER18" i="1"/>
  <c r="DP18" i="1"/>
  <c r="CN18" i="1"/>
  <c r="BL18" i="1"/>
  <c r="AJ18" i="1"/>
  <c r="ED17" i="1"/>
  <c r="DB17" i="1"/>
  <c r="BZ17" i="1"/>
  <c r="AX17" i="1"/>
  <c r="ER14" i="1"/>
  <c r="DP14" i="1"/>
  <c r="CN14" i="1"/>
  <c r="BL14" i="1"/>
  <c r="AJ14" i="1"/>
  <c r="ED13" i="1"/>
  <c r="DB13" i="1"/>
  <c r="BZ13" i="1"/>
  <c r="AX13" i="1"/>
  <c r="ER10" i="1"/>
  <c r="DP10" i="1"/>
  <c r="CN10" i="1"/>
  <c r="BL10" i="1"/>
  <c r="AJ10" i="1"/>
  <c r="ED9" i="1"/>
  <c r="DB9" i="1"/>
  <c r="ER8" i="1"/>
  <c r="ED8" i="1"/>
  <c r="DP8" i="1"/>
  <c r="DB8" i="1"/>
  <c r="CN8" i="1"/>
  <c r="BZ8" i="1"/>
  <c r="BL8" i="1"/>
  <c r="AX8" i="1"/>
  <c r="AJ8" i="1"/>
  <c r="EL27" i="1"/>
  <c r="EH27" i="1"/>
  <c r="EB27" i="1"/>
  <c r="DX27" i="1"/>
  <c r="DT27" i="1"/>
  <c r="DN27" i="1"/>
  <c r="DJ27" i="1"/>
  <c r="DF27" i="1"/>
  <c r="CZ27" i="1"/>
  <c r="CV27" i="1"/>
  <c r="CR27" i="1"/>
  <c r="CL27" i="1"/>
  <c r="CH27" i="1"/>
  <c r="CH167" i="1" s="1"/>
  <c r="CD27" i="1"/>
  <c r="CD167" i="1" s="1"/>
  <c r="BX27" i="1"/>
  <c r="BX167" i="1" s="1"/>
  <c r="BT27" i="1"/>
  <c r="BT167" i="1" s="1"/>
  <c r="BP27" i="1"/>
  <c r="BP167" i="1" s="1"/>
  <c r="BJ27" i="1"/>
  <c r="BJ167" i="1" s="1"/>
  <c r="BF27" i="1"/>
  <c r="BF167" i="1" s="1"/>
  <c r="BB27" i="1"/>
  <c r="BB167" i="1" s="1"/>
  <c r="AV27" i="1"/>
  <c r="AV167" i="1" s="1"/>
  <c r="AR27" i="1"/>
  <c r="AR167" i="1" s="1"/>
  <c r="AN27" i="1"/>
  <c r="AN167" i="1" s="1"/>
  <c r="AH27" i="1"/>
  <c r="AH167" i="1" s="1"/>
  <c r="AD27" i="1"/>
  <c r="Z27" i="1"/>
  <c r="Z167" i="1" s="1"/>
  <c r="ED33" i="1"/>
  <c r="ER33" i="1"/>
  <c r="CN32" i="1"/>
  <c r="CO32" i="1" s="1"/>
  <c r="DB32" i="1"/>
  <c r="DP32" i="1"/>
  <c r="EG35" i="1"/>
  <c r="EG167" i="1" s="1"/>
  <c r="DE35" i="1"/>
  <c r="DE167" i="1" s="1"/>
  <c r="ER24" i="1"/>
  <c r="ES24" i="1" s="1"/>
  <c r="ET24" i="1" s="1"/>
  <c r="DB23" i="1"/>
  <c r="DC23" i="1" s="1"/>
  <c r="BZ21" i="1"/>
  <c r="ER19" i="1"/>
  <c r="CN19" i="1"/>
  <c r="AJ19" i="1"/>
  <c r="BA35" i="1"/>
  <c r="BA167" i="1" s="1"/>
  <c r="ED22" i="1"/>
  <c r="ED21" i="1"/>
  <c r="DB21" i="1"/>
  <c r="AX21" i="1"/>
  <c r="AK18" i="1"/>
  <c r="AY18" i="1" s="1"/>
  <c r="BM18" i="1" s="1"/>
  <c r="CA18" i="1" s="1"/>
  <c r="CO18" i="1" s="1"/>
  <c r="DC18" i="1" s="1"/>
  <c r="DQ18" i="1" s="1"/>
  <c r="EE18" i="1" s="1"/>
  <c r="ES18" i="1" s="1"/>
  <c r="ET18" i="1" s="1"/>
  <c r="DP17" i="1"/>
  <c r="CN17" i="1"/>
  <c r="BL17" i="1"/>
  <c r="BM17" i="1" s="1"/>
  <c r="CA17" i="1" s="1"/>
  <c r="CO17" i="1" s="1"/>
  <c r="DC17" i="1" s="1"/>
  <c r="DQ17" i="1" s="1"/>
  <c r="EE17" i="1" s="1"/>
  <c r="ES17" i="1" s="1"/>
  <c r="ET17" i="1" s="1"/>
  <c r="AJ17" i="1"/>
  <c r="ER15" i="1"/>
  <c r="DP15" i="1"/>
  <c r="CN15" i="1"/>
  <c r="BL15" i="1"/>
  <c r="BM15" i="1" s="1"/>
  <c r="CA15" i="1" s="1"/>
  <c r="CO15" i="1" s="1"/>
  <c r="DC15" i="1" s="1"/>
  <c r="DQ15" i="1" s="1"/>
  <c r="EE15" i="1" s="1"/>
  <c r="ES15" i="1" s="1"/>
  <c r="ET15" i="1" s="1"/>
  <c r="AJ15" i="1"/>
  <c r="ER13" i="1"/>
  <c r="DP13" i="1"/>
  <c r="CN13" i="1"/>
  <c r="BL13" i="1"/>
  <c r="BM13" i="1" s="1"/>
  <c r="CA13" i="1" s="1"/>
  <c r="CO13" i="1" s="1"/>
  <c r="DC13" i="1" s="1"/>
  <c r="DQ13" i="1" s="1"/>
  <c r="EE13" i="1" s="1"/>
  <c r="ES13" i="1" s="1"/>
  <c r="ET13" i="1" s="1"/>
  <c r="AJ13" i="1"/>
  <c r="ER11" i="1"/>
  <c r="DP11" i="1"/>
  <c r="CN11" i="1"/>
  <c r="BL11" i="1"/>
  <c r="BM11" i="1" s="1"/>
  <c r="CA11" i="1" s="1"/>
  <c r="CO11" i="1" s="1"/>
  <c r="DC11" i="1" s="1"/>
  <c r="DQ11" i="1" s="1"/>
  <c r="EE11" i="1" s="1"/>
  <c r="ES11" i="1" s="1"/>
  <c r="ET11" i="1" s="1"/>
  <c r="AJ11" i="1"/>
  <c r="DS35" i="1"/>
  <c r="DS167" i="1" s="1"/>
  <c r="DP9" i="1"/>
  <c r="AK8" i="1"/>
  <c r="AY8" i="1" s="1"/>
  <c r="BM8" i="1" s="1"/>
  <c r="CA8" i="1" s="1"/>
  <c r="CO8" i="1" s="1"/>
  <c r="DC8" i="1" s="1"/>
  <c r="DQ8" i="1" s="1"/>
  <c r="EE8" i="1" s="1"/>
  <c r="ES8" i="1" s="1"/>
  <c r="ET8" i="1" s="1"/>
  <c r="BO27" i="1"/>
  <c r="BO167" i="1" s="1"/>
  <c r="AM27" i="1"/>
  <c r="AM167" i="1" s="1"/>
  <c r="BZ30" i="1"/>
  <c r="AX30" i="1"/>
  <c r="DP128" i="1"/>
  <c r="DQ128" i="1" s="1"/>
  <c r="EE128" i="1" s="1"/>
  <c r="ES128" i="1" s="1"/>
  <c r="ET128" i="1" s="1"/>
  <c r="ER143" i="1"/>
  <c r="ER141" i="1"/>
  <c r="ER139" i="1"/>
  <c r="ED134" i="1"/>
  <c r="DP134" i="1"/>
  <c r="DQ134" i="1" s="1"/>
  <c r="EE134" i="1" s="1"/>
  <c r="ES134" i="1" s="1"/>
  <c r="ET134" i="1" s="1"/>
  <c r="ED133" i="1"/>
  <c r="DP133" i="1"/>
  <c r="DQ133" i="1" s="1"/>
  <c r="EE133" i="1" s="1"/>
  <c r="ES133" i="1" s="1"/>
  <c r="ET133" i="1" s="1"/>
  <c r="DP129" i="1"/>
  <c r="DQ129" i="1" s="1"/>
  <c r="EE129" i="1" s="1"/>
  <c r="ES129" i="1" s="1"/>
  <c r="ET129" i="1" s="1"/>
  <c r="DP123" i="1"/>
  <c r="DQ123" i="1" s="1"/>
  <c r="EE123" i="1" s="1"/>
  <c r="ES123" i="1" s="1"/>
  <c r="ET123" i="1" s="1"/>
  <c r="ER118" i="1"/>
  <c r="ED118" i="1"/>
  <c r="DP118" i="1"/>
  <c r="DQ118" i="1" s="1"/>
  <c r="EE118" i="1" s="1"/>
  <c r="ES118" i="1" s="1"/>
  <c r="ET118" i="1" s="1"/>
  <c r="ER116" i="1"/>
  <c r="ED116" i="1"/>
  <c r="DP116" i="1"/>
  <c r="DQ116" i="1" s="1"/>
  <c r="EE116" i="1" s="1"/>
  <c r="ES116" i="1" s="1"/>
  <c r="ET116" i="1" s="1"/>
  <c r="ER114" i="1"/>
  <c r="ED114" i="1"/>
  <c r="DP114" i="1"/>
  <c r="DQ114" i="1" s="1"/>
  <c r="EE114" i="1" s="1"/>
  <c r="ES114" i="1" s="1"/>
  <c r="ET114" i="1" s="1"/>
  <c r="ER112" i="1"/>
  <c r="ED112" i="1"/>
  <c r="DP112" i="1"/>
  <c r="DQ112" i="1" s="1"/>
  <c r="EE112" i="1" s="1"/>
  <c r="ES112" i="1" s="1"/>
  <c r="ET112" i="1" s="1"/>
  <c r="ED144" i="1"/>
  <c r="EE144" i="1" s="1"/>
  <c r="ES144" i="1" s="1"/>
  <c r="ET144" i="1" s="1"/>
  <c r="ED131" i="1"/>
  <c r="ER131" i="1"/>
  <c r="DP127" i="1"/>
  <c r="DQ127" i="1" s="1"/>
  <c r="EE127" i="1" s="1"/>
  <c r="ES127" i="1" s="1"/>
  <c r="ET127" i="1" s="1"/>
  <c r="DP124" i="1"/>
  <c r="DQ124" i="1" s="1"/>
  <c r="EE124" i="1" s="1"/>
  <c r="ES124" i="1" s="1"/>
  <c r="ET124" i="1" s="1"/>
  <c r="DP108" i="1"/>
  <c r="DQ108" i="1" s="1"/>
  <c r="EE108" i="1" s="1"/>
  <c r="ES108" i="1" s="1"/>
  <c r="ET108" i="1" s="1"/>
  <c r="ED108" i="1"/>
  <c r="ER108" i="1"/>
  <c r="DB104" i="1"/>
  <c r="DC104" i="1" s="1"/>
  <c r="DQ104" i="1" s="1"/>
  <c r="EE104" i="1" s="1"/>
  <c r="ES104" i="1" s="1"/>
  <c r="ET104" i="1" s="1"/>
  <c r="DB100" i="1"/>
  <c r="DC100" i="1" s="1"/>
  <c r="DQ100" i="1" s="1"/>
  <c r="EE100" i="1" s="1"/>
  <c r="ES100" i="1" s="1"/>
  <c r="ET100" i="1" s="1"/>
  <c r="DB96" i="1"/>
  <c r="DC96" i="1" s="1"/>
  <c r="DQ96" i="1" s="1"/>
  <c r="EE96" i="1" s="1"/>
  <c r="ES96" i="1" s="1"/>
  <c r="ET96" i="1" s="1"/>
  <c r="DB92" i="1"/>
  <c r="DC92" i="1" s="1"/>
  <c r="DQ92" i="1" s="1"/>
  <c r="EE92" i="1" s="1"/>
  <c r="ES92" i="1" s="1"/>
  <c r="ET92" i="1" s="1"/>
  <c r="ER83" i="1"/>
  <c r="ED83" i="1"/>
  <c r="DP83" i="1"/>
  <c r="DB83" i="1"/>
  <c r="DC83" i="1" s="1"/>
  <c r="DQ83" i="1" s="1"/>
  <c r="EE83" i="1" s="1"/>
  <c r="ES83" i="1" s="1"/>
  <c r="ET83" i="1" s="1"/>
  <c r="ER69" i="1"/>
  <c r="ES69" i="1" s="1"/>
  <c r="ET69" i="1" s="1"/>
  <c r="ER68" i="1"/>
  <c r="ES68" i="1" s="1"/>
  <c r="ET68" i="1" s="1"/>
  <c r="ER67" i="1"/>
  <c r="ES67" i="1" s="1"/>
  <c r="ET67" i="1" s="1"/>
  <c r="ER60" i="1"/>
  <c r="ED60" i="1"/>
  <c r="DP60" i="1"/>
  <c r="DQ60" i="1" s="1"/>
  <c r="EE60" i="1" s="1"/>
  <c r="ES60" i="1" s="1"/>
  <c r="ET60" i="1" s="1"/>
  <c r="ER59" i="1"/>
  <c r="ED59" i="1"/>
  <c r="DP59" i="1"/>
  <c r="DQ59" i="1" s="1"/>
  <c r="EE59" i="1" s="1"/>
  <c r="ES59" i="1" s="1"/>
  <c r="ET59" i="1" s="1"/>
  <c r="ER58" i="1"/>
  <c r="ED58" i="1"/>
  <c r="DP58" i="1"/>
  <c r="DQ58" i="1" s="1"/>
  <c r="EE58" i="1" s="1"/>
  <c r="ES58" i="1" s="1"/>
  <c r="ET58" i="1" s="1"/>
  <c r="ED142" i="1"/>
  <c r="EE142" i="1" s="1"/>
  <c r="ES142" i="1" s="1"/>
  <c r="ET142" i="1" s="1"/>
  <c r="DP137" i="1"/>
  <c r="DQ137" i="1" s="1"/>
  <c r="EE137" i="1" s="1"/>
  <c r="ED137" i="1"/>
  <c r="ER137" i="1"/>
  <c r="ED126" i="1"/>
  <c r="DB103" i="1"/>
  <c r="DC103" i="1" s="1"/>
  <c r="DQ103" i="1" s="1"/>
  <c r="EE103" i="1" s="1"/>
  <c r="ES103" i="1" s="1"/>
  <c r="ET103" i="1" s="1"/>
  <c r="DB99" i="1"/>
  <c r="DC99" i="1" s="1"/>
  <c r="DQ99" i="1" s="1"/>
  <c r="EE99" i="1" s="1"/>
  <c r="ES99" i="1" s="1"/>
  <c r="ET99" i="1" s="1"/>
  <c r="DB95" i="1"/>
  <c r="DC95" i="1" s="1"/>
  <c r="DQ95" i="1" s="1"/>
  <c r="EE95" i="1" s="1"/>
  <c r="ES95" i="1" s="1"/>
  <c r="ET95" i="1" s="1"/>
  <c r="EO166" i="1"/>
  <c r="EG166" i="1"/>
  <c r="DY166" i="1"/>
  <c r="DM166" i="1"/>
  <c r="DE166" i="1"/>
  <c r="CW166" i="1"/>
  <c r="CL166" i="1"/>
  <c r="CN79" i="1"/>
  <c r="CR166" i="1"/>
  <c r="CV166" i="1"/>
  <c r="CZ166" i="1"/>
  <c r="DF166" i="1"/>
  <c r="DJ166" i="1"/>
  <c r="DN166" i="1"/>
  <c r="DT166" i="1"/>
  <c r="DX166" i="1"/>
  <c r="EB166" i="1"/>
  <c r="EH166" i="1"/>
  <c r="EL166" i="1"/>
  <c r="EP166" i="1"/>
  <c r="ER73" i="1"/>
  <c r="ES73" i="1" s="1"/>
  <c r="ET73" i="1" s="1"/>
  <c r="DP65" i="1"/>
  <c r="DQ65" i="1" s="1"/>
  <c r="EE65" i="1" s="1"/>
  <c r="ES65" i="1" s="1"/>
  <c r="ET65" i="1" s="1"/>
  <c r="DP62" i="1"/>
  <c r="DQ62" i="1" s="1"/>
  <c r="EE62" i="1" s="1"/>
  <c r="ES62" i="1" s="1"/>
  <c r="ET62" i="1" s="1"/>
  <c r="DB110" i="1"/>
  <c r="DC110" i="1" s="1"/>
  <c r="DQ110" i="1" s="1"/>
  <c r="EE110" i="1" s="1"/>
  <c r="ES110" i="1" s="1"/>
  <c r="ET110" i="1" s="1"/>
  <c r="DB106" i="1"/>
  <c r="DC106" i="1" s="1"/>
  <c r="DQ106" i="1" s="1"/>
  <c r="EE106" i="1" s="1"/>
  <c r="ES106" i="1" s="1"/>
  <c r="ET106" i="1" s="1"/>
  <c r="DB101" i="1"/>
  <c r="DC101" i="1" s="1"/>
  <c r="DQ101" i="1" s="1"/>
  <c r="EE101" i="1" s="1"/>
  <c r="ES101" i="1" s="1"/>
  <c r="ET101" i="1" s="1"/>
  <c r="DP97" i="1"/>
  <c r="ED97" i="1"/>
  <c r="ER97" i="1"/>
  <c r="DB93" i="1"/>
  <c r="DC93" i="1" s="1"/>
  <c r="DQ93" i="1" s="1"/>
  <c r="EE93" i="1" s="1"/>
  <c r="ES93" i="1" s="1"/>
  <c r="ET93" i="1" s="1"/>
  <c r="DB81" i="1"/>
  <c r="DP81" i="1"/>
  <c r="ED81" i="1"/>
  <c r="ER81" i="1"/>
  <c r="ER76" i="1"/>
  <c r="ES76" i="1" s="1"/>
  <c r="ET76" i="1" s="1"/>
  <c r="ER74" i="1"/>
  <c r="ES74" i="1" s="1"/>
  <c r="ET74" i="1" s="1"/>
  <c r="ED71" i="1"/>
  <c r="EE71" i="1" s="1"/>
  <c r="ER71" i="1"/>
  <c r="CM166" i="1"/>
  <c r="ED66" i="1"/>
  <c r="DP66" i="1"/>
  <c r="DQ66" i="1" s="1"/>
  <c r="DP55" i="1"/>
  <c r="ER54" i="1"/>
  <c r="DP54" i="1"/>
  <c r="ER53" i="1"/>
  <c r="DP53" i="1"/>
  <c r="EO77" i="1"/>
  <c r="EO167" i="1" s="1"/>
  <c r="EK77" i="1"/>
  <c r="EK167" i="1" s="1"/>
  <c r="EG77" i="1"/>
  <c r="EA77" i="1"/>
  <c r="EA167" i="1" s="1"/>
  <c r="DW77" i="1"/>
  <c r="DW167" i="1" s="1"/>
  <c r="DS77" i="1"/>
  <c r="DM77" i="1"/>
  <c r="DM167" i="1" s="1"/>
  <c r="DI77" i="1"/>
  <c r="DI167" i="1" s="1"/>
  <c r="DE77" i="1"/>
  <c r="CY77" i="1"/>
  <c r="CU77" i="1"/>
  <c r="CU167" i="1" s="1"/>
  <c r="CQ77" i="1"/>
  <c r="CK77" i="1"/>
  <c r="CK167" i="1" s="1"/>
  <c r="CG77" i="1"/>
  <c r="CG167" i="1" s="1"/>
  <c r="ER34" i="1"/>
  <c r="ED34" i="1"/>
  <c r="EE34" i="1" s="1"/>
  <c r="ES34" i="1" s="1"/>
  <c r="ET34" i="1" s="1"/>
  <c r="ER55" i="1"/>
  <c r="DC54" i="1"/>
  <c r="DQ54" i="1" s="1"/>
  <c r="EE54" i="1" s="1"/>
  <c r="ES54" i="1" s="1"/>
  <c r="ET54" i="1" s="1"/>
  <c r="ED53" i="1"/>
  <c r="DB53" i="1"/>
  <c r="DC53" i="1" s="1"/>
  <c r="DQ53" i="1" s="1"/>
  <c r="EE53" i="1" s="1"/>
  <c r="ES53" i="1" s="1"/>
  <c r="ET53" i="1" s="1"/>
  <c r="ED52" i="1"/>
  <c r="DP52" i="1"/>
  <c r="ER52" i="1"/>
  <c r="ER46" i="1"/>
  <c r="DP46" i="1"/>
  <c r="ER44" i="1"/>
  <c r="DP44" i="1"/>
  <c r="ED37" i="1"/>
  <c r="CP77" i="1"/>
  <c r="ER30" i="1"/>
  <c r="ED30" i="1"/>
  <c r="EE30" i="1" s="1"/>
  <c r="CY35" i="1"/>
  <c r="CY167" i="1" s="1"/>
  <c r="CQ35" i="1"/>
  <c r="CQ167" i="1" s="1"/>
  <c r="EP35" i="1"/>
  <c r="EP167" i="1" s="1"/>
  <c r="EL35" i="1"/>
  <c r="EH35" i="1"/>
  <c r="EB35" i="1"/>
  <c r="DX35" i="1"/>
  <c r="DT35" i="1"/>
  <c r="DN35" i="1"/>
  <c r="DJ35" i="1"/>
  <c r="AD35" i="1"/>
  <c r="AJ29" i="1"/>
  <c r="AJ35" i="1" s="1"/>
  <c r="ED51" i="1"/>
  <c r="DP51" i="1"/>
  <c r="ER51" i="1"/>
  <c r="DC50" i="1"/>
  <c r="DQ50" i="1" s="1"/>
  <c r="EE50" i="1" s="1"/>
  <c r="ES50" i="1" s="1"/>
  <c r="ET50" i="1" s="1"/>
  <c r="DC49" i="1"/>
  <c r="DQ49" i="1" s="1"/>
  <c r="EE49" i="1" s="1"/>
  <c r="ES49" i="1" s="1"/>
  <c r="ET49" i="1" s="1"/>
  <c r="ED48" i="1"/>
  <c r="DB48" i="1"/>
  <c r="DC48" i="1" s="1"/>
  <c r="DQ48" i="1" s="1"/>
  <c r="EE48" i="1" s="1"/>
  <c r="ES48" i="1" s="1"/>
  <c r="ET48" i="1" s="1"/>
  <c r="CN40" i="1"/>
  <c r="CO40" i="1" s="1"/>
  <c r="DB40" i="1"/>
  <c r="DP40" i="1"/>
  <c r="ED40" i="1"/>
  <c r="ER40" i="1"/>
  <c r="DD77" i="1"/>
  <c r="ED32" i="1"/>
  <c r="ES25" i="1"/>
  <c r="ET25" i="1" s="1"/>
  <c r="ER23" i="1"/>
  <c r="DP23" i="1"/>
  <c r="ER20" i="1"/>
  <c r="DP20" i="1"/>
  <c r="CN20" i="1"/>
  <c r="BL20" i="1"/>
  <c r="BM20" i="1" s="1"/>
  <c r="CA20" i="1" s="1"/>
  <c r="CO20" i="1" s="1"/>
  <c r="DC20" i="1" s="1"/>
  <c r="DQ20" i="1" s="1"/>
  <c r="EE20" i="1" s="1"/>
  <c r="ES20" i="1" s="1"/>
  <c r="ET20" i="1" s="1"/>
  <c r="AJ20" i="1"/>
  <c r="ED19" i="1"/>
  <c r="DB19" i="1"/>
  <c r="BZ19" i="1"/>
  <c r="AX19" i="1"/>
  <c r="ER16" i="1"/>
  <c r="DP16" i="1"/>
  <c r="CN16" i="1"/>
  <c r="BL16" i="1"/>
  <c r="AJ16" i="1"/>
  <c r="ED15" i="1"/>
  <c r="DB15" i="1"/>
  <c r="BZ15" i="1"/>
  <c r="AX15" i="1"/>
  <c r="ER12" i="1"/>
  <c r="DP12" i="1"/>
  <c r="CN12" i="1"/>
  <c r="BL12" i="1"/>
  <c r="AJ12" i="1"/>
  <c r="ED11" i="1"/>
  <c r="DB11" i="1"/>
  <c r="BZ11" i="1"/>
  <c r="AX11" i="1"/>
  <c r="BZ9" i="1"/>
  <c r="BL9" i="1"/>
  <c r="BM9" i="1" s="1"/>
  <c r="CA9" i="1" s="1"/>
  <c r="CO9" i="1" s="1"/>
  <c r="DC9" i="1" s="1"/>
  <c r="DQ9" i="1" s="1"/>
  <c r="EE9" i="1" s="1"/>
  <c r="ES9" i="1" s="1"/>
  <c r="ET9" i="1" s="1"/>
  <c r="AX9" i="1"/>
  <c r="AJ9" i="1"/>
  <c r="EN27" i="1"/>
  <c r="EN167" i="1" s="1"/>
  <c r="EJ27" i="1"/>
  <c r="EJ167" i="1" s="1"/>
  <c r="EF27" i="1"/>
  <c r="ER7" i="1"/>
  <c r="DZ27" i="1"/>
  <c r="DZ167" i="1" s="1"/>
  <c r="DV27" i="1"/>
  <c r="DV167" i="1" s="1"/>
  <c r="DR27" i="1"/>
  <c r="DR167" i="1" s="1"/>
  <c r="ED7" i="1"/>
  <c r="DL27" i="1"/>
  <c r="DL167" i="1" s="1"/>
  <c r="DH27" i="1"/>
  <c r="DH167" i="1" s="1"/>
  <c r="DD27" i="1"/>
  <c r="DD167" i="1" s="1"/>
  <c r="DP7" i="1"/>
  <c r="CX27" i="1"/>
  <c r="CX167" i="1" s="1"/>
  <c r="CT27" i="1"/>
  <c r="CT167" i="1" s="1"/>
  <c r="CP27" i="1"/>
  <c r="CP167" i="1" s="1"/>
  <c r="DB7" i="1"/>
  <c r="CJ27" i="1"/>
  <c r="CJ167" i="1" s="1"/>
  <c r="CF27" i="1"/>
  <c r="CB27" i="1"/>
  <c r="CB167" i="1" s="1"/>
  <c r="CN7" i="1"/>
  <c r="BV27" i="1"/>
  <c r="BV167" i="1" s="1"/>
  <c r="BR27" i="1"/>
  <c r="BR167" i="1" s="1"/>
  <c r="BN27" i="1"/>
  <c r="BN167" i="1" s="1"/>
  <c r="BZ7" i="1"/>
  <c r="BH27" i="1"/>
  <c r="BH167" i="1" s="1"/>
  <c r="BD27" i="1"/>
  <c r="BD167" i="1" s="1"/>
  <c r="AZ27" i="1"/>
  <c r="AZ167" i="1" s="1"/>
  <c r="BL7" i="1"/>
  <c r="AT27" i="1"/>
  <c r="AT167" i="1" s="1"/>
  <c r="AP27" i="1"/>
  <c r="AP167" i="1" s="1"/>
  <c r="AL27" i="1"/>
  <c r="AL167" i="1" s="1"/>
  <c r="AX7" i="1"/>
  <c r="AF27" i="1"/>
  <c r="AF167" i="1" s="1"/>
  <c r="AB27" i="1"/>
  <c r="AB167" i="1" s="1"/>
  <c r="X27" i="1"/>
  <c r="X167" i="1" s="1"/>
  <c r="AJ7" i="1"/>
  <c r="EF77" i="1"/>
  <c r="CN37" i="1"/>
  <c r="CF77" i="1"/>
  <c r="DP33" i="1"/>
  <c r="DQ33" i="1" s="1"/>
  <c r="EE33" i="1" s="1"/>
  <c r="ES33" i="1" s="1"/>
  <c r="ET33" i="1" s="1"/>
  <c r="ER32" i="1"/>
  <c r="CC35" i="1"/>
  <c r="CC167" i="1" s="1"/>
  <c r="DB22" i="1"/>
  <c r="I167" i="1"/>
  <c r="ER26" i="1"/>
  <c r="ES26" i="1" s="1"/>
  <c r="ET26" i="1" s="1"/>
  <c r="ED23" i="1"/>
  <c r="BZ22" i="1"/>
  <c r="CA22" i="1" s="1"/>
  <c r="CO22" i="1" s="1"/>
  <c r="DC22" i="1" s="1"/>
  <c r="DQ22" i="1" s="1"/>
  <c r="EE22" i="1" s="1"/>
  <c r="ES22" i="1" s="1"/>
  <c r="ET22" i="1" s="1"/>
  <c r="DP19" i="1"/>
  <c r="BL19" i="1"/>
  <c r="BM19" i="1" s="1"/>
  <c r="CA19" i="1" s="1"/>
  <c r="CO19" i="1" s="1"/>
  <c r="DC19" i="1" s="1"/>
  <c r="DQ19" i="1" s="1"/>
  <c r="EE19" i="1" s="1"/>
  <c r="ES19" i="1" s="1"/>
  <c r="ET19" i="1" s="1"/>
  <c r="ER17" i="1"/>
  <c r="AK16" i="1"/>
  <c r="AY16" i="1" s="1"/>
  <c r="BM16" i="1" s="1"/>
  <c r="CA16" i="1" s="1"/>
  <c r="CO16" i="1" s="1"/>
  <c r="DC16" i="1" s="1"/>
  <c r="DQ16" i="1" s="1"/>
  <c r="EE16" i="1" s="1"/>
  <c r="ES16" i="1" s="1"/>
  <c r="ET16" i="1" s="1"/>
  <c r="AK14" i="1"/>
  <c r="AY14" i="1" s="1"/>
  <c r="BM14" i="1" s="1"/>
  <c r="CA14" i="1" s="1"/>
  <c r="CO14" i="1" s="1"/>
  <c r="DC14" i="1" s="1"/>
  <c r="DQ14" i="1" s="1"/>
  <c r="EE14" i="1" s="1"/>
  <c r="ES14" i="1" s="1"/>
  <c r="ET14" i="1" s="1"/>
  <c r="AK12" i="1"/>
  <c r="AY12" i="1" s="1"/>
  <c r="BM12" i="1" s="1"/>
  <c r="CA12" i="1" s="1"/>
  <c r="CO12" i="1" s="1"/>
  <c r="DC12" i="1" s="1"/>
  <c r="DQ12" i="1" s="1"/>
  <c r="EE12" i="1" s="1"/>
  <c r="ES12" i="1" s="1"/>
  <c r="ET12" i="1" s="1"/>
  <c r="AK10" i="1"/>
  <c r="AY10" i="1" s="1"/>
  <c r="BM10" i="1" s="1"/>
  <c r="CA10" i="1" s="1"/>
  <c r="CO10" i="1" s="1"/>
  <c r="DC10" i="1" s="1"/>
  <c r="DQ10" i="1" s="1"/>
  <c r="EE10" i="1" s="1"/>
  <c r="ES10" i="1" s="1"/>
  <c r="ET10" i="1" s="1"/>
  <c r="ER9" i="1"/>
  <c r="CN9" i="1"/>
  <c r="AI35" i="1"/>
  <c r="AI167" i="1" s="1"/>
  <c r="DC219" i="2" l="1"/>
  <c r="DQ219" i="2" s="1"/>
  <c r="EE219" i="2" s="1"/>
  <c r="ES219" i="2" s="1"/>
  <c r="ET219" i="2" s="1"/>
  <c r="DC221" i="2"/>
  <c r="DQ221" i="2" s="1"/>
  <c r="EE221" i="2" s="1"/>
  <c r="ES221" i="2" s="1"/>
  <c r="ET221" i="2" s="1"/>
  <c r="DC227" i="2"/>
  <c r="DQ227" i="2" s="1"/>
  <c r="EE227" i="2" s="1"/>
  <c r="ES227" i="2" s="1"/>
  <c r="ET227" i="2" s="1"/>
  <c r="CO101" i="2"/>
  <c r="DC101" i="2" s="1"/>
  <c r="DQ101" i="2" s="1"/>
  <c r="EE101" i="2" s="1"/>
  <c r="AJ235" i="2"/>
  <c r="CO211" i="2"/>
  <c r="DC211" i="2" s="1"/>
  <c r="DQ211" i="2" s="1"/>
  <c r="EE211" i="2" s="1"/>
  <c r="CO215" i="2"/>
  <c r="DC215" i="2" s="1"/>
  <c r="DQ215" i="2" s="1"/>
  <c r="EE215" i="2" s="1"/>
  <c r="CO100" i="2"/>
  <c r="DC100" i="2" s="1"/>
  <c r="DQ100" i="2" s="1"/>
  <c r="EE100" i="2" s="1"/>
  <c r="CO214" i="2"/>
  <c r="DC214" i="2" s="1"/>
  <c r="DQ214" i="2" s="1"/>
  <c r="EE214" i="2" s="1"/>
  <c r="EE233" i="2"/>
  <c r="ES233" i="2" s="1"/>
  <c r="ET233" i="2" s="1"/>
  <c r="EF167" i="1"/>
  <c r="ED77" i="1"/>
  <c r="CN166" i="1"/>
  <c r="CO79" i="1"/>
  <c r="ES137" i="1"/>
  <c r="ET137" i="1" s="1"/>
  <c r="CL167" i="1"/>
  <c r="CV167" i="1"/>
  <c r="DF167" i="1"/>
  <c r="DN167" i="1"/>
  <c r="DX167" i="1"/>
  <c r="EH167" i="1"/>
  <c r="CA21" i="1"/>
  <c r="CO21" i="1" s="1"/>
  <c r="DC21" i="1" s="1"/>
  <c r="DQ21" i="1" s="1"/>
  <c r="EE21" i="1" s="1"/>
  <c r="ES21" i="1" s="1"/>
  <c r="ET21" i="1" s="1"/>
  <c r="DQ44" i="1"/>
  <c r="EE44" i="1" s="1"/>
  <c r="ES44" i="1" s="1"/>
  <c r="ET44" i="1" s="1"/>
  <c r="DQ46" i="1"/>
  <c r="EE46" i="1" s="1"/>
  <c r="ES46" i="1" s="1"/>
  <c r="ET46" i="1" s="1"/>
  <c r="DQ51" i="1"/>
  <c r="EE51" i="1" s="1"/>
  <c r="ES51" i="1" s="1"/>
  <c r="ET51" i="1" s="1"/>
  <c r="DQ42" i="1"/>
  <c r="EE42" i="1" s="1"/>
  <c r="ES42" i="1" s="1"/>
  <c r="ET42" i="1" s="1"/>
  <c r="DQ52" i="1"/>
  <c r="EE52" i="1" s="1"/>
  <c r="ES52" i="1" s="1"/>
  <c r="ET52" i="1" s="1"/>
  <c r="DQ55" i="1"/>
  <c r="EE55" i="1" s="1"/>
  <c r="ES55" i="1" s="1"/>
  <c r="ET55" i="1" s="1"/>
  <c r="EE56" i="1"/>
  <c r="ES56" i="1" s="1"/>
  <c r="ET56" i="1" s="1"/>
  <c r="EE126" i="1"/>
  <c r="ES126" i="1" s="1"/>
  <c r="ET126" i="1" s="1"/>
  <c r="EE121" i="1"/>
  <c r="ES121" i="1" s="1"/>
  <c r="ET121" i="1" s="1"/>
  <c r="ES141" i="1"/>
  <c r="ET141" i="1" s="1"/>
  <c r="EE170" i="1"/>
  <c r="ES170" i="1" s="1"/>
  <c r="ET170" i="1" s="1"/>
  <c r="DB171" i="1"/>
  <c r="DC169" i="1"/>
  <c r="ED171" i="1"/>
  <c r="AK35" i="1"/>
  <c r="AK27" i="1"/>
  <c r="AK167" i="1" s="1"/>
  <c r="CN77" i="1"/>
  <c r="CO37" i="1"/>
  <c r="AJ27" i="1"/>
  <c r="AJ167" i="1" s="1"/>
  <c r="AX27" i="1"/>
  <c r="BL27" i="1"/>
  <c r="BL167" i="1" s="1"/>
  <c r="BZ27" i="1"/>
  <c r="CN27" i="1"/>
  <c r="CF167" i="1"/>
  <c r="DB27" i="1"/>
  <c r="DP27" i="1"/>
  <c r="ED27" i="1"/>
  <c r="ER27" i="1"/>
  <c r="DC40" i="1"/>
  <c r="DQ40" i="1" s="1"/>
  <c r="EE40" i="1" s="1"/>
  <c r="ES40" i="1" s="1"/>
  <c r="ET40" i="1" s="1"/>
  <c r="ES30" i="1"/>
  <c r="ET30" i="1" s="1"/>
  <c r="EE66" i="1"/>
  <c r="ES66" i="1" s="1"/>
  <c r="ET66" i="1" s="1"/>
  <c r="ES71" i="1"/>
  <c r="ET71" i="1" s="1"/>
  <c r="DQ23" i="1"/>
  <c r="EE23" i="1" s="1"/>
  <c r="ES23" i="1" s="1"/>
  <c r="ET23" i="1" s="1"/>
  <c r="DC32" i="1"/>
  <c r="DQ32" i="1" s="1"/>
  <c r="EE32" i="1" s="1"/>
  <c r="ES32" i="1" s="1"/>
  <c r="ET32" i="1" s="1"/>
  <c r="AD167" i="1"/>
  <c r="CR167" i="1"/>
  <c r="CZ167" i="1"/>
  <c r="DJ167" i="1"/>
  <c r="DT167" i="1"/>
  <c r="EB167" i="1"/>
  <c r="EL167" i="1"/>
  <c r="CA30" i="1"/>
  <c r="CO30" i="1" s="1"/>
  <c r="DC30" i="1" s="1"/>
  <c r="DC45" i="1"/>
  <c r="DQ45" i="1" s="1"/>
  <c r="EE45" i="1" s="1"/>
  <c r="ES45" i="1" s="1"/>
  <c r="ET45" i="1" s="1"/>
  <c r="DC47" i="1"/>
  <c r="DQ47" i="1" s="1"/>
  <c r="EE47" i="1" s="1"/>
  <c r="ES47" i="1" s="1"/>
  <c r="ET47" i="1" s="1"/>
  <c r="AX35" i="1"/>
  <c r="BZ35" i="1"/>
  <c r="CN35" i="1"/>
  <c r="DB35" i="1"/>
  <c r="DP35" i="1"/>
  <c r="ED35" i="1"/>
  <c r="ER35" i="1"/>
  <c r="DB77" i="1"/>
  <c r="DC38" i="1"/>
  <c r="DQ38" i="1" s="1"/>
  <c r="EE38" i="1" s="1"/>
  <c r="ES38" i="1" s="1"/>
  <c r="ET38" i="1" s="1"/>
  <c r="EE64" i="1"/>
  <c r="ES64" i="1" s="1"/>
  <c r="ET64" i="1" s="1"/>
  <c r="DC81" i="1"/>
  <c r="DQ81" i="1" s="1"/>
  <c r="EE81" i="1" s="1"/>
  <c r="ES81" i="1" s="1"/>
  <c r="ET81" i="1" s="1"/>
  <c r="DQ97" i="1"/>
  <c r="EE97" i="1" s="1"/>
  <c r="ES97" i="1" s="1"/>
  <c r="ET97" i="1" s="1"/>
  <c r="ER166" i="1"/>
  <c r="ED166" i="1"/>
  <c r="DP166" i="1"/>
  <c r="DB166" i="1"/>
  <c r="EE131" i="1"/>
  <c r="ES131" i="1" s="1"/>
  <c r="ET131" i="1" s="1"/>
  <c r="ES139" i="1"/>
  <c r="ET139" i="1" s="1"/>
  <c r="ES143" i="1"/>
  <c r="ET143" i="1" s="1"/>
  <c r="DP171" i="1"/>
  <c r="ER171" i="1"/>
  <c r="AY35" i="1"/>
  <c r="BM29" i="1"/>
  <c r="AY27" i="1"/>
  <c r="AY167" i="1" s="1"/>
  <c r="BM7" i="1"/>
  <c r="ER167" i="1" l="1"/>
  <c r="DP167" i="1"/>
  <c r="BZ167" i="1"/>
  <c r="AX167" i="1"/>
  <c r="CO77" i="1"/>
  <c r="DC37" i="1"/>
  <c r="CO166" i="1"/>
  <c r="DC79" i="1"/>
  <c r="BM27" i="1"/>
  <c r="CA7" i="1"/>
  <c r="BM35" i="1"/>
  <c r="CA29" i="1"/>
  <c r="ED167" i="1"/>
  <c r="DB167" i="1"/>
  <c r="CN167" i="1"/>
  <c r="DQ169" i="1"/>
  <c r="DC171" i="1"/>
  <c r="EE169" i="1" l="1"/>
  <c r="DQ171" i="1"/>
  <c r="CA35" i="1"/>
  <c r="CO29" i="1"/>
  <c r="CA27" i="1"/>
  <c r="CA167" i="1" s="1"/>
  <c r="CO7" i="1"/>
  <c r="DC166" i="1"/>
  <c r="DQ79" i="1"/>
  <c r="DC77" i="1"/>
  <c r="DQ37" i="1"/>
  <c r="BM167" i="1"/>
  <c r="DQ77" i="1" l="1"/>
  <c r="EE37" i="1"/>
  <c r="DQ166" i="1"/>
  <c r="EE79" i="1"/>
  <c r="CO27" i="1"/>
  <c r="DC7" i="1"/>
  <c r="CO35" i="1"/>
  <c r="DC29" i="1"/>
  <c r="ES169" i="1"/>
  <c r="EE171" i="1"/>
  <c r="DC35" i="1" l="1"/>
  <c r="DQ29" i="1"/>
  <c r="DC27" i="1"/>
  <c r="DC167" i="1" s="1"/>
  <c r="DQ7" i="1"/>
  <c r="EE166" i="1"/>
  <c r="ES79" i="1"/>
  <c r="EE77" i="1"/>
  <c r="ES37" i="1"/>
  <c r="ES171" i="1"/>
  <c r="ET169" i="1"/>
  <c r="ET171" i="1" s="1"/>
  <c r="CO167" i="1"/>
  <c r="ES77" i="1" l="1"/>
  <c r="ET37" i="1"/>
  <c r="ET77" i="1" s="1"/>
  <c r="ES166" i="1"/>
  <c r="ET79" i="1"/>
  <c r="ET166" i="1" s="1"/>
  <c r="DQ27" i="1"/>
  <c r="EE7" i="1"/>
  <c r="DQ35" i="1"/>
  <c r="EE29" i="1"/>
  <c r="EE27" i="1" l="1"/>
  <c r="ES7" i="1"/>
  <c r="EE35" i="1"/>
  <c r="ES29" i="1"/>
  <c r="DQ167" i="1"/>
  <c r="ES35" i="1" l="1"/>
  <c r="ET29" i="1"/>
  <c r="ET35" i="1" s="1"/>
  <c r="ES27" i="1"/>
  <c r="ES167" i="1" s="1"/>
  <c r="ET7" i="1"/>
  <c r="ET27" i="1" s="1"/>
  <c r="ET167" i="1" s="1"/>
  <c r="EE167" i="1"/>
  <c r="AI239" i="2"/>
  <c r="AI37" i="2"/>
  <c r="M37" i="2"/>
  <c r="M239" i="2"/>
  <c r="AL37" i="2"/>
  <c r="AL239" i="2"/>
  <c r="X239" i="2"/>
  <c r="X37" i="2"/>
  <c r="AJ37" i="2"/>
  <c r="AJ239" i="2"/>
  <c r="AH37" i="2"/>
  <c r="AH239" i="2"/>
  <c r="U239" i="2"/>
  <c r="U37" i="2"/>
  <c r="S239" i="2"/>
  <c r="S37" i="2"/>
  <c r="Q239" i="2"/>
  <c r="Q37" i="2"/>
  <c r="O239" i="2"/>
  <c r="O37" i="2"/>
  <c r="K239" i="2"/>
  <c r="K37" i="2"/>
  <c r="J37" i="2"/>
  <c r="J239" i="2"/>
  <c r="V239" i="2"/>
  <c r="V37" i="2"/>
  <c r="R239" i="2"/>
  <c r="R37" i="2"/>
  <c r="Y37" i="2"/>
  <c r="Y239" i="2"/>
  <c r="Z37" i="2"/>
  <c r="Z239" i="2"/>
  <c r="AD37" i="2"/>
  <c r="AD239" i="2"/>
  <c r="P239" i="2"/>
  <c r="P37" i="2"/>
  <c r="AE239" i="2"/>
  <c r="AE37" i="2"/>
  <c r="N239" i="2"/>
  <c r="N37" i="2"/>
  <c r="L239" i="2"/>
  <c r="L37" i="2"/>
  <c r="AG37" i="2"/>
  <c r="AG239" i="2"/>
  <c r="W239" i="2"/>
  <c r="W37" i="2"/>
  <c r="AA37" i="2"/>
  <c r="AA239" i="2"/>
  <c r="T37" i="2"/>
  <c r="T239" i="2"/>
  <c r="AC239" i="2"/>
  <c r="AC37" i="2"/>
  <c r="AF239" i="2"/>
  <c r="AF37" i="2"/>
  <c r="AB239" i="2"/>
  <c r="AB37" i="2"/>
  <c r="AK37" i="2"/>
  <c r="AK239" i="2"/>
</calcChain>
</file>

<file path=xl/sharedStrings.xml><?xml version="1.0" encoding="utf-8"?>
<sst xmlns="http://schemas.openxmlformats.org/spreadsheetml/2006/main" count="1814" uniqueCount="1038">
  <si>
    <t>INVENTARIO DE  ACTIVO FIJO  CON SU RESPECTIVA DEPRECIACIÓN AL 31 DE DICIEMBRE DEL  2020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</si>
  <si>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</si>
  <si>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</si>
  <si>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</si>
  <si>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</si>
  <si>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</si>
  <si>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</si>
  <si>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</si>
  <si>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</si>
  <si>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</si>
  <si>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</si>
  <si>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</si>
  <si>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</si>
  <si>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>enero-dic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</si>
  <si>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</si>
  <si>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</si>
  <si>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</si>
  <si>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</si>
  <si>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</si>
  <si>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</si>
  <si>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</si>
  <si>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</si>
  <si>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</si>
  <si>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</si>
  <si>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</si>
  <si>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</si>
  <si>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</si>
  <si>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</si>
  <si>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</si>
  <si>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</si>
  <si>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</si>
  <si>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</si>
  <si>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</si>
  <si>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</si>
  <si>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</si>
  <si>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</si>
  <si>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</si>
  <si>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</si>
  <si>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</si>
  <si>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</si>
  <si>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</si>
  <si>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</si>
  <si>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</si>
  <si>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</si>
  <si>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</si>
  <si>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</si>
  <si>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</si>
  <si>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</si>
  <si>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</si>
  <si>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</si>
  <si>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</si>
  <si>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</si>
  <si>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</si>
  <si>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</si>
  <si>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</si>
  <si>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</si>
  <si>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</si>
  <si>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</si>
  <si>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</si>
  <si>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1999-2019</t>
  </si>
  <si>
    <t>oct. 2020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</si>
  <si>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</si>
  <si>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</si>
  <si>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</si>
  <si>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</si>
  <si>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</si>
  <si>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</si>
  <si>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</si>
  <si>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</si>
  <si>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</si>
  <si>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</si>
  <si>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</si>
  <si>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</si>
  <si>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</si>
  <si>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</si>
  <si>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</si>
  <si>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</si>
  <si>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</si>
  <si>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</si>
  <si>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</si>
  <si>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</si>
  <si>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</si>
  <si>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</si>
  <si>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</si>
  <si>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</si>
  <si>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</si>
  <si>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</si>
  <si>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</si>
  <si>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</si>
  <si>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</si>
  <si>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</si>
  <si>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</si>
  <si>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</si>
  <si>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</si>
  <si>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</si>
  <si>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</si>
  <si>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</si>
  <si>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</si>
  <si>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</si>
  <si>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</si>
  <si>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</si>
  <si>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</si>
  <si>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</si>
  <si>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</si>
  <si>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</si>
  <si>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</si>
  <si>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</si>
  <si>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</si>
  <si>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</si>
  <si>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</si>
  <si>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</si>
  <si>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>03/03/2020</t>
  </si>
  <si>
    <t xml:space="preserve">PANELES FOTOVOLTAICOS </t>
  </si>
  <si>
    <t>PANELES FOTOVOLTAICOS  CAPACIDAD NOMINAL DE 3KWP, CONSISTE EN PANELES SOLARES FOTOVOLTAICOS Y UN INVERSOR MONOFASICO. LA 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</si>
  <si>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</si>
  <si>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</si>
  <si>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</si>
  <si>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</si>
  <si>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</si>
  <si>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</si>
  <si>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</si>
  <si>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</si>
  <si>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</si>
  <si>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</si>
  <si>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</si>
  <si>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</si>
  <si>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</si>
  <si>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</si>
  <si>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</si>
  <si>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</si>
  <si>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</si>
  <si>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</si>
  <si>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</si>
  <si>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</si>
  <si>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</si>
  <si>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</si>
  <si>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</si>
  <si>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ARCHIVO DE ALTA DENSIDAD</t>
  </si>
  <si>
    <t>ARCHIVO DE ALTA DENSIDAD PARA RESGUARDO DE INFORMACIÓN CONTABLE:  UN CARRO MÓVIL DE 3.30m DE LONGITUD(/1.20/0.9/1.20) y 2.4m ALTURA PARA BANDEJAS TAMAÑO OFICIO(15"), CINCO NIVELES.</t>
  </si>
  <si>
    <t>455-162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</si>
  <si>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</si>
  <si>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</si>
  <si>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</si>
  <si>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</si>
  <si>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</si>
  <si>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</si>
  <si>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</si>
  <si>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</si>
  <si>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</si>
  <si>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</si>
  <si>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</si>
  <si>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</si>
  <si>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</si>
  <si>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</si>
  <si>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</si>
  <si>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</si>
  <si>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</si>
  <si>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</si>
  <si>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455-192</t>
  </si>
  <si>
    <t>35901-34</t>
  </si>
  <si>
    <t>MICROFONOS</t>
  </si>
  <si>
    <t>SISTEMA DE MICROFONOS  INALAMBRICO DE MANO MARCA SHURE , MODELO BLX24/PG58, SERIES No. 3OG0109283 Y 30L1165960.</t>
  </si>
  <si>
    <t>30330-02</t>
  </si>
  <si>
    <t>AIRE ACONDICIONADO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</si>
  <si>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</si>
  <si>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</si>
  <si>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</si>
  <si>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</si>
  <si>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</si>
  <si>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</si>
  <si>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</si>
  <si>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</si>
  <si>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</si>
  <si>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</si>
  <si>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</si>
  <si>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</si>
  <si>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</si>
  <si>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</si>
  <si>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</si>
  <si>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</si>
  <si>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</si>
  <si>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</si>
  <si>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</si>
  <si>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</si>
  <si>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</si>
  <si>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</si>
  <si>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</si>
  <si>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</si>
  <si>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</si>
  <si>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</si>
  <si>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</si>
  <si>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</si>
  <si>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</si>
  <si>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</si>
  <si>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</si>
  <si>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</si>
  <si>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</si>
  <si>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</si>
  <si>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</si>
  <si>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</si>
  <si>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</si>
  <si>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</si>
  <si>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</si>
  <si>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</si>
  <si>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</si>
  <si>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</si>
  <si>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</si>
  <si>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</si>
  <si>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</si>
  <si>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</si>
  <si>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</si>
  <si>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</si>
  <si>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</si>
  <si>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</si>
  <si>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</si>
  <si>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</si>
  <si>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</si>
  <si>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</si>
  <si>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</si>
  <si>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</si>
  <si>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</si>
  <si>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</si>
  <si>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</si>
  <si>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</si>
  <si>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</si>
  <si>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</si>
  <si>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</si>
  <si>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</si>
  <si>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</si>
  <si>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</si>
  <si>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</si>
  <si>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</si>
  <si>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</si>
  <si>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</si>
  <si>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AIRE ACONDICIONADO/ COMPRESOR ADQUIRIDO  EL 11/02/2020</t>
  </si>
  <si>
    <t>COMPRESOR MARCA PANASONIC, PARA SUSTITUIR A COMPRESOR DE EQUIPO  CON SERIE DE CONDENSADOR   No. 1301512735, CÓDIGO DEL EQUIPO 455-184-30301-55, ASIGNADO A LA UNIDAD DE GESTIÓN DOCUMENTAL, UBICADA EN EL PRIMER NIVEL DEL EDIFICIO.</t>
  </si>
  <si>
    <r>
      <t>30301-55</t>
    </r>
    <r>
      <rPr>
        <sz val="11"/>
        <rFont val="Museo 100"/>
        <family val="3"/>
      </rPr>
      <t>*</t>
    </r>
  </si>
  <si>
    <t xml:space="preserve">ARCHIVO DE ALTA DENSIDAD. </t>
  </si>
  <si>
    <t xml:space="preserve">ARCHIVO DE ALTA DENSIDAD PARA RESGUARDO DE INFORMACIÓN  DE CONTABILIDAD, EL CUAL CONSTA DE :   UN CARRO MÓVIL DE ARCHIVO, EN MODULOS DE 1.20 CMS/90 CMS/120CMS/(MECANICO)DE  3.90MTS DE LONGITUD Y 2.4MTS ALTURA ( 5 NIVELES)PARA BANDEJAS TAMAÑO OFICIO. </t>
  </si>
  <si>
    <t>30105-155</t>
  </si>
  <si>
    <t>30105-156</t>
  </si>
  <si>
    <t>30105-157</t>
  </si>
  <si>
    <t>SUBTOTAL</t>
  </si>
  <si>
    <t>EQUIPO INFORMATICO</t>
  </si>
  <si>
    <t>COMPUTADORA DE ESCRITORIO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</si>
  <si>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</si>
  <si>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</si>
  <si>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</si>
  <si>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</si>
  <si>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</si>
  <si>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</si>
  <si>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</si>
  <si>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</si>
  <si>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</si>
  <si>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</si>
  <si>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</si>
  <si>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</si>
  <si>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</si>
  <si>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</si>
  <si>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</si>
  <si>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</si>
  <si>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</si>
  <si>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</si>
  <si>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</si>
  <si>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</si>
  <si>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</si>
  <si>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</si>
  <si>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</si>
  <si>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</si>
  <si>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</si>
  <si>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</si>
  <si>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</si>
  <si>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</si>
  <si>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</si>
  <si>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</si>
  <si>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</si>
  <si>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</si>
  <si>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</si>
  <si>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</si>
  <si>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</si>
  <si>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</si>
  <si>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</si>
  <si>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</si>
  <si>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</si>
  <si>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</si>
  <si>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</si>
  <si>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</si>
  <si>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</si>
  <si>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</si>
  <si>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</si>
  <si>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</si>
  <si>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</si>
  <si>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455-173A</t>
  </si>
  <si>
    <t>30203-38</t>
  </si>
  <si>
    <t>FIREWALL,MARCA FORTIGATE, MODELO: FORTINET 30E, SERIE: FGT30E3U16026997</t>
  </si>
  <si>
    <t>455-173B</t>
  </si>
  <si>
    <t>30203-39</t>
  </si>
  <si>
    <t>FIREWALL,MARCA FORTIGATE, MODELO: FORTINET 30E, SERIE: FGT30E3U16026884</t>
  </si>
  <si>
    <t>455-173C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</si>
  <si>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</si>
  <si>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</si>
  <si>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</si>
  <si>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</si>
  <si>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455-173E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</si>
  <si>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</si>
  <si>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</si>
  <si>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</si>
  <si>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</si>
  <si>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455-173G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</si>
  <si>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</si>
  <si>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</si>
  <si>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</si>
  <si>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</si>
  <si>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</si>
  <si>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</si>
  <si>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455-173J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</si>
  <si>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</si>
  <si>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</si>
  <si>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</si>
  <si>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</si>
  <si>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</si>
  <si>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</si>
  <si>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455-173M</t>
  </si>
  <si>
    <t>30203-50</t>
  </si>
  <si>
    <t>FIREWALL,MARCA FORTIGATE, MODELO: FORTINET 30E, SERIE:FGT30E3U16031110</t>
  </si>
  <si>
    <t>455-173N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</si>
  <si>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</si>
  <si>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</si>
  <si>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</si>
  <si>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</si>
  <si>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</si>
  <si>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</si>
  <si>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</si>
  <si>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</si>
  <si>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</si>
  <si>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</si>
  <si>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</si>
  <si>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</si>
  <si>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</si>
  <si>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</si>
  <si>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</si>
  <si>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</si>
  <si>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</si>
  <si>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</si>
  <si>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</si>
  <si>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</si>
  <si>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</si>
  <si>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</si>
  <si>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</si>
  <si>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</si>
  <si>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</si>
  <si>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</si>
  <si>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</si>
  <si>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</si>
  <si>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</si>
  <si>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</si>
  <si>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</si>
  <si>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</si>
  <si>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</si>
  <si>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</si>
  <si>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</si>
  <si>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</si>
  <si>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</si>
  <si>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</si>
  <si>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</si>
  <si>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</si>
  <si>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</si>
  <si>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</si>
  <si>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</si>
  <si>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</si>
  <si>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</si>
  <si>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</si>
  <si>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</si>
  <si>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</si>
  <si>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</si>
  <si>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</si>
  <si>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</si>
  <si>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</si>
  <si>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</si>
  <si>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</si>
  <si>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</si>
  <si>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</si>
  <si>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</si>
  <si>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</si>
  <si>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</si>
  <si>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</si>
  <si>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</si>
  <si>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</si>
  <si>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</si>
  <si>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</si>
  <si>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</si>
  <si>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</si>
  <si>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</si>
  <si>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</si>
  <si>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</si>
  <si>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</si>
  <si>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</si>
  <si>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</si>
  <si>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</si>
  <si>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</si>
  <si>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</si>
  <si>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</si>
  <si>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</si>
  <si>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</si>
  <si>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</si>
  <si>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</si>
  <si>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</si>
  <si>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</si>
  <si>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</si>
  <si>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</si>
  <si>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</si>
  <si>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</si>
  <si>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</si>
  <si>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</si>
  <si>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</si>
  <si>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</si>
  <si>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</si>
  <si>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</si>
  <si>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</si>
  <si>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</si>
  <si>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</si>
  <si>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</si>
  <si>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</si>
  <si>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</si>
  <si>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</si>
  <si>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</si>
  <si>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</si>
  <si>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</si>
  <si>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</si>
  <si>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</si>
  <si>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</si>
  <si>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</si>
  <si>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</si>
  <si>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</si>
  <si>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</si>
  <si>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</si>
  <si>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</si>
  <si>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</si>
  <si>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</si>
  <si>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</si>
  <si>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</si>
  <si>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</si>
  <si>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</si>
  <si>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DISCO DURO PARA INSTALAR EN SERVIDOR DE ALMACENAMIENTO CENTRALIZADO IBM V3700 CON : CAPACIDAD DE 600GB, 10KRPM, 6GB,SAS 2.5" </t>
  </si>
  <si>
    <t>DISCO DURO, SERIE 11S01YM850Y0LMTAW22K3A.</t>
  </si>
  <si>
    <t>30205-02*1</t>
  </si>
  <si>
    <t xml:space="preserve">DISCO DURO, SERIE 11S01YM850Y0LMTAW3MNJN </t>
  </si>
  <si>
    <t>30205-02*2</t>
  </si>
  <si>
    <t>DISCO DURO, SERIE 11S01YM850Y0LMTAW3MNP2</t>
  </si>
  <si>
    <t>30205-02*3</t>
  </si>
  <si>
    <t>DISCO DURO, SERIE 11S01YM850Y0LMTAW24A62</t>
  </si>
  <si>
    <t>30205-02*4</t>
  </si>
  <si>
    <t>DISCO DURO, SERIE 11S01YM850Y0LMTAW24A9S</t>
  </si>
  <si>
    <t>30205-02*5</t>
  </si>
  <si>
    <t>DISCO DURO, SERIE 11S01YM850Y0LMTAW3K2SE</t>
  </si>
  <si>
    <t>30205-02*6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</si>
  <si>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</si>
  <si>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</si>
  <si>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</si>
  <si>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</si>
  <si>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</si>
  <si>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</si>
  <si>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</si>
  <si>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</si>
  <si>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INVENTARIO DE  ACTIVO FIJO E INTANGIBLES YA DEPRECIADOS  AL 31 DE DICIEMBRE DEL  2020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</si>
  <si>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</si>
  <si>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</si>
  <si>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</si>
  <si>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</si>
  <si>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</si>
  <si>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</si>
  <si>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</si>
  <si>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</si>
  <si>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</si>
  <si>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</si>
  <si>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</si>
  <si>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</si>
  <si>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</si>
  <si>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</si>
  <si>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</si>
  <si>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</si>
  <si>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</si>
  <si>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</si>
  <si>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</si>
  <si>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</si>
  <si>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</si>
  <si>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</si>
  <si>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</si>
  <si>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</si>
  <si>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</si>
  <si>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</si>
  <si>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</si>
  <si>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</si>
  <si>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</si>
  <si>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</si>
  <si>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</si>
  <si>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</si>
  <si>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</si>
  <si>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</si>
  <si>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</si>
  <si>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</si>
  <si>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</si>
  <si>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</si>
  <si>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</si>
  <si>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</si>
  <si>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</si>
  <si>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</si>
  <si>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</si>
  <si>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</si>
  <si>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</si>
  <si>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</si>
  <si>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</si>
  <si>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</si>
  <si>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</si>
  <si>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</si>
  <si>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</si>
  <si>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</si>
  <si>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</si>
  <si>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</si>
  <si>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</si>
  <si>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</si>
  <si>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</si>
  <si>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</si>
  <si>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</si>
  <si>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</si>
  <si>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</si>
  <si>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</si>
  <si>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</si>
  <si>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</si>
  <si>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</si>
  <si>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</si>
  <si>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</si>
  <si>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</si>
  <si>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</si>
  <si>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</si>
  <si>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</si>
  <si>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</si>
  <si>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</si>
  <si>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</si>
  <si>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</si>
  <si>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</si>
  <si>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</si>
  <si>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</si>
  <si>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</si>
  <si>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</si>
  <si>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</si>
  <si>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</si>
  <si>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</si>
  <si>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</si>
  <si>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</si>
  <si>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</si>
  <si>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</si>
  <si>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</si>
  <si>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</si>
  <si>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</si>
  <si>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</si>
  <si>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</si>
  <si>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</si>
  <si>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</si>
  <si>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</si>
  <si>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</si>
  <si>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</si>
  <si>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</si>
  <si>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</si>
  <si>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</si>
  <si>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</si>
  <si>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</si>
  <si>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</si>
  <si>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</si>
  <si>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</si>
  <si>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</si>
  <si>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</si>
  <si>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</si>
  <si>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</si>
  <si>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</si>
  <si>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</si>
  <si>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</si>
  <si>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</si>
  <si>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</si>
  <si>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</si>
  <si>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</si>
  <si>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</si>
  <si>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</si>
  <si>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</si>
  <si>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</si>
  <si>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</si>
  <si>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</si>
  <si>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</si>
  <si>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</si>
  <si>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</si>
  <si>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</si>
  <si>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</si>
  <si>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</si>
  <si>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</si>
  <si>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</si>
  <si>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</si>
  <si>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</si>
  <si>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</si>
  <si>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</si>
  <si>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</si>
  <si>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</si>
  <si>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</si>
  <si>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</si>
  <si>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</si>
  <si>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</si>
  <si>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</si>
  <si>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</si>
  <si>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</si>
  <si>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</si>
  <si>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</si>
  <si>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</si>
  <si>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</si>
  <si>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</si>
  <si>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</si>
  <si>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</si>
  <si>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</si>
  <si>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</si>
  <si>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</si>
  <si>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</si>
  <si>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</si>
  <si>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</si>
  <si>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</si>
  <si>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</si>
  <si>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</si>
  <si>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</si>
  <si>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</si>
  <si>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</si>
  <si>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</si>
  <si>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</si>
  <si>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</si>
  <si>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</si>
  <si>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</si>
  <si>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</si>
  <si>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</si>
  <si>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</si>
  <si>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</si>
  <si>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</si>
  <si>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</si>
  <si>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</si>
  <si>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</si>
  <si>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</si>
  <si>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</si>
  <si>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</si>
  <si>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</si>
  <si>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</si>
  <si>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</si>
  <si>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</si>
  <si>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</si>
  <si>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</si>
  <si>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</si>
  <si>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</si>
  <si>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</si>
  <si>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</si>
  <si>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</si>
  <si>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</si>
  <si>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</si>
  <si>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</si>
  <si>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</si>
  <si>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</si>
  <si>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</si>
  <si>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</si>
  <si>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</si>
  <si>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</si>
  <si>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</si>
  <si>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</si>
  <si>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</si>
  <si>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</si>
  <si>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</si>
  <si>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</si>
  <si>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</si>
  <si>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</si>
  <si>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</si>
  <si>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</si>
  <si>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</si>
  <si>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</si>
  <si>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</si>
  <si>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</si>
  <si>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</si>
  <si>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</si>
  <si>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</si>
  <si>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</si>
  <si>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</si>
  <si>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</si>
  <si>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</si>
  <si>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</si>
  <si>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</si>
  <si>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</si>
  <si>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</si>
  <si>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</si>
  <si>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</si>
  <si>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</si>
  <si>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</si>
  <si>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</si>
  <si>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</si>
  <si>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</si>
  <si>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</si>
  <si>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</si>
  <si>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</si>
  <si>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 PARA RESGUARDO DE INFORMACIÓN CONTABLE.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</si>
  <si>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</si>
  <si>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</si>
  <si>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</si>
  <si>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</si>
  <si>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</si>
  <si>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</si>
  <si>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</si>
  <si>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</si>
  <si>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</si>
  <si>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</si>
  <si>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</si>
  <si>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</si>
  <si>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</si>
  <si>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</si>
  <si>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</si>
  <si>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</si>
  <si>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</si>
  <si>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</si>
  <si>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</si>
  <si>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</si>
  <si>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</si>
  <si>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</si>
  <si>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</si>
  <si>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</si>
  <si>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</si>
  <si>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</si>
  <si>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</si>
  <si>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</si>
  <si>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</si>
  <si>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</si>
  <si>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</si>
  <si>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</si>
  <si>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</si>
  <si>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</si>
  <si>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NEGRA,CPU:2Y80K21</t>
  </si>
  <si>
    <t>30201-55</t>
  </si>
  <si>
    <t>30/10/2003</t>
  </si>
  <si>
    <t xml:space="preserve">COMPUTADORA - SERVIDOR      </t>
  </si>
  <si>
    <t>MARCA IBM, MODELO X SERIES 235</t>
  </si>
  <si>
    <t>30201-59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</si>
  <si>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</si>
  <si>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</si>
  <si>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</si>
  <si>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</si>
  <si>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</si>
  <si>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</si>
  <si>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</si>
  <si>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</si>
  <si>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</si>
  <si>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</si>
  <si>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</si>
  <si>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</si>
  <si>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</si>
  <si>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</si>
  <si>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</si>
  <si>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</si>
  <si>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</si>
  <si>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</si>
  <si>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</si>
  <si>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</si>
  <si>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</si>
  <si>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</si>
  <si>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S/F7V8361</t>
  </si>
  <si>
    <t>30201-67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</si>
  <si>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</si>
  <si>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</si>
  <si>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</si>
  <si>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</si>
  <si>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</si>
  <si>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</si>
  <si>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</si>
  <si>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</si>
  <si>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</si>
  <si>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</si>
  <si>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</si>
  <si>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</si>
  <si>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</si>
  <si>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</si>
  <si>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</si>
  <si>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</si>
  <si>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</si>
  <si>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</si>
  <si>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</si>
  <si>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</si>
  <si>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</si>
  <si>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</si>
  <si>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</si>
  <si>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</si>
  <si>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</si>
  <si>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</si>
  <si>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</si>
  <si>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</si>
  <si>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</si>
  <si>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</si>
  <si>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</si>
  <si>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</si>
  <si>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</si>
  <si>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</si>
  <si>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</si>
  <si>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</si>
  <si>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</si>
  <si>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</si>
  <si>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</si>
  <si>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</si>
  <si>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</si>
  <si>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</si>
  <si>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</si>
  <si>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</si>
  <si>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</si>
  <si>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</si>
  <si>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</si>
  <si>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</si>
  <si>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</si>
  <si>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</si>
  <si>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</si>
  <si>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</si>
  <si>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</si>
  <si>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</si>
  <si>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</si>
  <si>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</si>
  <si>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</si>
  <si>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</si>
  <si>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</si>
  <si>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</si>
  <si>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</si>
  <si>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</si>
  <si>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</si>
  <si>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</si>
  <si>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</si>
  <si>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</si>
  <si>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</si>
  <si>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</si>
  <si>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</si>
  <si>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</si>
  <si>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</si>
  <si>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</si>
  <si>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</si>
  <si>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</si>
  <si>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</si>
  <si>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</si>
  <si>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</si>
  <si>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</si>
  <si>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</si>
  <si>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</si>
  <si>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</si>
  <si>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</si>
  <si>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</si>
  <si>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</si>
  <si>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</si>
  <si>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</si>
  <si>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</si>
  <si>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</si>
  <si>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</si>
  <si>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</si>
  <si>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</si>
  <si>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 SERIE FCTY135151</t>
  </si>
  <si>
    <t>30124-75</t>
  </si>
  <si>
    <t>MARCA EPSON FX 2190,MODELO FX-2190,SERIE FCTY133399</t>
  </si>
  <si>
    <t>30124-76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</si>
  <si>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</si>
  <si>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</si>
  <si>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</si>
  <si>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</si>
  <si>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</si>
  <si>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</si>
  <si>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</si>
  <si>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</si>
  <si>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</si>
  <si>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</si>
  <si>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</si>
  <si>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</si>
  <si>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</si>
  <si>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</si>
  <si>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</si>
  <si>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</si>
  <si>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</si>
  <si>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</si>
  <si>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</si>
  <si>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</si>
  <si>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</si>
  <si>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30124-87</t>
  </si>
  <si>
    <t>30124-88</t>
  </si>
  <si>
    <t>CPU CON SERIE: BL5W6V1:PROCESADOR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CN08XR0V7287221S558S:  MONITOR DE 19", CON BASE DE ALTURA AJUSTABLE, VGA / DVI.. TARJETA DE VIDEO : INTEGRATED VIDEO, INTEL HD GRAPHIS 2000 ( 1HDMI &amp; 1VGA). TARJETA DE RED: INTEL ESTÁNDAR DE ADMINISTRACIÓN . BOCINAS CON SERIE CN0R126K4822022N03IV:  BOCINAS CON SERIE CN0R126K4822022N03IV ,COLOR NEGRO DEL FABRICANTE DEL EQUIPO. TECLADO CN-0KHCC7-7161626C0KAI-A00: TECLADO TIPO USB MULTIMEDIA, ESPAÑOL. MOUSE CON SERIE CN-011D3-V7158-1238-15XM: TIPO USB  CON SCROLL, DISEÑO EN NEGRO DEL FABRICANTE. MOUSE PAD DEL FABRICANTE.</t>
  </si>
  <si>
    <t>30201-104</t>
  </si>
  <si>
    <t>CPU CON SERIE BL717V1 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CN08XR0V7287221S557S:  MONITOR DE 19", CON BASE DE ALTURA AJUSTABLE, VGA / DVI.. TARJETA DE VIDEO : INTEGRATED VIDEO, INTEL HD GRAPHIS 2000 ( 1HDMI &amp; 1VGA). TARJETA DE RED: INTEL ESTÁNDAR DE ADMINISTRACIÓN . BOCINAS CON SERIE CN0R126K4822022N03IV:  BOCINAS CON SERIE CN0R126K4822022N03KX ,COLOR NEGRO DEL FABRICANTE DEL EQUIPO. TECLADO CN-0KHCC7-7161625805ZR-A00: TECLADO TIPO USB MULTIMEDIA, ESPAÑOL. MOUSE CON SERIE CN-011D3-V7158-123C-0PPQ: TIPO USB  CON SCROLL, DISEÑO EN NEGRO DEL FABRICANTE. MOUSE PAD DEL FABRICANTE.</t>
  </si>
  <si>
    <t>30201-105</t>
  </si>
  <si>
    <t>CPU CON SERIE BL527V1:PROCESADOR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CN08XR0V7287221S54RS:  MONITOR DE 19", CON BASE DE ALTURA AJUSTABLE, VGA / DVI.. TARJETA DE VIDEO : INTEGRATED VIDEO, INTEL HD GRAPHIS 2000 ( 1HDMI &amp; 1VGA). TARJETA DE RED: INTEL ESTÁNDAR DE ADMINISTRACIÓN . BOCINAS CON SERIE CN0R126K4822022N03TY :COLOR NEGRO DEL FABRICANTE DEL EQUIPO. TECLADO CN-0KHCC7-71616258014R-A00; TIPO USB MULTIMEDIA, ESPAÑOL. MOUSE CON SERIE CN-011D3-V7158-1238-0XUL: TIPO USB  CON SCROLL, DISEÑO EN NEGRO DEL FABRICANTE. MOUSE PAD DEL FABRICANTE.</t>
  </si>
  <si>
    <t>30201-106</t>
  </si>
  <si>
    <t>CPU CON SERIE BL5X6V1:PROCESADOR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CN08XR0V7287221S561S:  MONITOR DE 19", CON BASE DE ALTURA AJUSTABLE, VGA / DVI.. TARJETA DE VIDEO : INTEGRATED VIDEO, INTEL HD GRAPHIS 2000 ( 1HDMI &amp; 1VGA). TARJETA DE RED: INTEL ESTÁNDAR DE ADMINISTRACIÓN . BOCINAS CON SERIE CN0R126K4822022N03JY  ,COLOR NEGRO DEL FABRICANTE DEL EQUIPO. TECLADO CN-0KHCC7-7161626C0MN1-A00: TECLADO TIPO USB MULTIMEDIA, ESPAÑOL. MOUSE CON SERIE CN-011D3-V7158-1238-OWPH: TIPO USB  CON SCROLL, DISEÑO EN NEGRO DEL FABRICANTE. MOUSE PAD DEL FABRICANTE.</t>
  </si>
  <si>
    <t>30201-107</t>
  </si>
  <si>
    <t>CPU CON SERIE BL6V6V1:PROCESADOR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CN08XR0V7287221S55ES:  MONITOR DE 19", CON BASE DE ALTURA AJUSTABLE, VGA / DVI.. TARJETA DE VIDEO : INTEGRATED VIDEO, INTEL HD GRAPHIS 2000 ( 1HDMI &amp; 1VGA). TARJETA DE RED: INTEL ESTÁNDAR DE ADMINISTRACIÓN . BOCINAS CON SERIE CN0R126K4822022N03JR  ,COLOR NEGRO DEL FABRICANTE DEL EQUIPO. TECLADO CN-0KHCC7-7161626C0IEU-A00: TECLADO TIPO USB MULTIMEDIA, ESPAÑOL. MOUSE CON SERIE CN-011D3-V7158-123U-02A6: TIPO USB  CON SCROLL, DISEÑO EN NEGRO DEL FABRICANTE. MOUSE PAD DEL FABRICANTE.</t>
  </si>
  <si>
    <t>30201-108</t>
  </si>
  <si>
    <t>CPU CON SERIE BL4Z6V1:PROCESADOR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CN08XR0V7287221S55CS:  MONITOR DE 19", CON BASE DE ALTURA AJUSTABLE, VGA / DVI.. TARJETA DE VIDEO : INTEGRATED VIDEO, INTEL HD GRAPHIS 2000 ( 1HDMI &amp; 1VGA). TARJETA DE RED: INTEL ESTÁNDAR DE ADMINISTRACIÓN . BOCINAS CON SERIE CN0R126K4822022N03MI:  COLOR NEGRO DEL FABRICANTE DEL EQUIPO. TECLADO CN-0KHCC7-7161626C0K0Z-A00: TECLADO TIPO USB MULTIMEDIA, ESPAÑOL. MOUSE CON SERIE CN-011D3-V7158-123K-0136: TIPO USB  CON SCROLL, DISEÑO EN NEGRO DEL FABRICANTE. MOUSE PAD DEL FABRICANTE.</t>
  </si>
  <si>
    <t>30201-109</t>
  </si>
  <si>
    <t>CPU CON SERIE BL607V1:PROCESADOR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CN08XR0V7287221S559S:  MONITOR DE 19", CON BASE DE ALTURA AJUSTABLE, VGA / DVI.. TARJETA DE VIDEO : INTEGRATED VIDEO, INTEL HD GRAPHIS 2000 ( 1HDMI &amp; 1VGA). TARJETA DE RED: INTEL ESTÁNDAR DE ADMINISTRACIÓN . BOCINAS CON SERIE CN0R126K4822022H028H:  ,COLOR NEGRO DEL FABRICANTE DEL EQUIPO. TECLADO CN-0KHCC7-7161626C0CAJ-A00: TECLADO TIPO USB MULTIMEDIA, ESPAÑOL. MOUSE CON SERIE CN-011D3-V7158-123U-02A4: TIPO USB  CON SCROLL, DISEÑO EN NEGRO DEL FABRICANTE. MOUSE PAD DEL FABRICANTE.</t>
  </si>
  <si>
    <t>30201-110</t>
  </si>
  <si>
    <t>CPU CON SERIE BL6T6V1:PROCESADOR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MONITOR CON SERIE CN08XR0V7287221S55US:  MONITOR DE 19", CON BASE DE ALTURA AJUSTABLE, VGA / DVI.. TARJETA DE VIDEO : INTEGRATED VIDEO, INTEL HD GRAPHIS 2000 ( 1HDMI &amp; 1VGA). TARJETA DE RED: INTEL ESTÁNDAR DE ADMINISTRACIÓN . BOCINAS CON SERIE CN0R126K4822022N03TN:  ,COLOR NEGRO DEL FABRICANTE DEL EQUIPO. TECLADO CN-0KHCC7-7161626C0JZL-A00: TECLADO TIPO USB MULTIMEDIA, ESPAÑOL. MOUSE CON SERIE CN-011D3-V7158-123U-028E: TIPO USB  CON SCROLL, DISEÑO EN NEGRO DEL FABRICANTE. MOUSE PAD DEL FABRICANTE.</t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</si>
  <si>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</si>
  <si>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</si>
  <si>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</si>
  <si>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</si>
  <si>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</si>
  <si>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</si>
  <si>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</si>
  <si>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</si>
  <si>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</si>
  <si>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</si>
  <si>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</si>
  <si>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</si>
  <si>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</si>
  <si>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</si>
  <si>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</si>
  <si>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</si>
  <si>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</si>
  <si>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</si>
  <si>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</si>
  <si>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</si>
  <si>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</si>
  <si>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</si>
  <si>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</si>
  <si>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</si>
  <si>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</si>
  <si>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</si>
  <si>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</si>
  <si>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</si>
  <si>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</si>
  <si>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</si>
  <si>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</si>
  <si>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</si>
  <si>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</si>
  <si>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</si>
  <si>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</si>
  <si>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</si>
  <si>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</si>
  <si>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</si>
  <si>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</si>
  <si>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</si>
  <si>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</si>
  <si>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</si>
  <si>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</si>
  <si>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</si>
  <si>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</si>
  <si>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</si>
  <si>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</si>
  <si>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</si>
  <si>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</si>
  <si>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</si>
  <si>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</si>
  <si>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</si>
  <si>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</si>
  <si>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</si>
  <si>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</si>
  <si>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</si>
  <si>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</si>
  <si>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</si>
  <si>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</si>
  <si>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</si>
  <si>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</si>
  <si>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</si>
  <si>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IMPRESOR LASER MULTIFUNCIONAL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</si>
  <si>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</si>
  <si>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</si>
  <si>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</si>
  <si>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</si>
  <si>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</si>
  <si>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</si>
  <si>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</si>
  <si>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</si>
  <si>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</si>
  <si>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</si>
  <si>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</si>
  <si>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</si>
  <si>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</si>
  <si>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</si>
  <si>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</si>
  <si>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</si>
  <si>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</si>
  <si>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</si>
  <si>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</si>
  <si>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</si>
  <si>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</si>
  <si>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</si>
  <si>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</si>
  <si>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</si>
  <si>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</si>
  <si>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</si>
  <si>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</si>
  <si>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</si>
  <si>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</si>
  <si>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</si>
  <si>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</si>
  <si>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</si>
  <si>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</si>
  <si>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</si>
  <si>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</si>
  <si>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</si>
  <si>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</si>
  <si>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</si>
  <si>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</si>
  <si>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</si>
  <si>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</si>
  <si>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</si>
  <si>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</si>
  <si>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</si>
  <si>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</si>
  <si>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</si>
  <si>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</si>
  <si>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</si>
  <si>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</si>
  <si>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</si>
  <si>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</si>
  <si>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</si>
  <si>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</si>
  <si>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</si>
  <si>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</si>
  <si>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</si>
  <si>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</si>
  <si>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</si>
  <si>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</si>
  <si>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</si>
  <si>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Art. 10, numeral 14 de la Ley de Acceso a la Información Pública</t>
  </si>
  <si>
    <t>VALOR DE ADQUISICIÓN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</si>
  <si>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</si>
  <si>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</si>
  <si>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</si>
  <si>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</si>
  <si>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</si>
  <si>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</t>
  </si>
  <si>
    <t>ASIGNADO A DIRECTOR PRESIDENTE.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</si>
  <si>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</si>
  <si>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</si>
  <si>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</si>
  <si>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ASIGNADO A SUBGERENTE, LICDA. ROXANA MINET ALARCÓN MACAL</t>
  </si>
  <si>
    <t>ARQ. OSCAR FERNANDO PORTILLO SILVA, JEFE DE LOGÍSTICA Y ACTIVOS.</t>
  </si>
  <si>
    <t>ASIGNADO A JEFE DE LOGÍSTICA Y ACTIVOS, ARQ. OSCAR FERNANDO PORTILLO SILVA.</t>
  </si>
  <si>
    <t xml:space="preserve"> JEFATURA DE COORDINACIÓN DE TECNOLOGÍA DE INFORMACIÓN, LIC. WILLIAM ACEVEDO</t>
  </si>
  <si>
    <t>ASIGNADO A JEFE DE COORDINACIÓN DE TECNOLOGÍAS DE INFORMACIÓN, LIC. WILLIAM ACEVEDO</t>
  </si>
  <si>
    <t>INVENTARIO DE BIENES MUEBLES CUYO VALOR EXCEDE A $ 20,000.00 AL 31 DE DICIEMBRE DEL 2020</t>
  </si>
  <si>
    <r>
      <t>SUMINISTRO E INSTALACIÓN DE UN ELEVADOR DE PASAJEROS, PARA EL EDIFCIO DE OFICINAS CENTRALES, CON LAS CARACTERISTICAS SIGUIENTES: MARCA MP</t>
    </r>
    <r>
      <rPr>
        <b/>
        <sz val="8"/>
        <rFont val="Museo 100"/>
        <family val="3"/>
      </rPr>
      <t>,</t>
    </r>
    <r>
      <rPr>
        <sz val="8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</si>
</sst>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[$$-409]#,##0.00"/>
    <numFmt numFmtId="166" formatCode="[$$-540A]#,##0.00"/>
    <numFmt numFmtId="167" formatCode="General_)"/>
    <numFmt numFmtId="168" formatCode="&quot;$&quot;#,##0.00"/>
    <numFmt numFmtId="169" formatCode="&quot;$&quot;#,##0.00;[Red]\-&quot;$&quot;#,##0.00"/>
    <numFmt numFmtId="170" formatCode="0.000"/>
    <numFmt numFmtId="171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Museo 100"/>
      <family val="3"/>
    </font>
    <font>
      <sz val="6"/>
      <name val="Museo 100"/>
      <family val="3"/>
    </font>
    <font>
      <sz val="10"/>
      <name val="Museo 100"/>
      <family val="3"/>
    </font>
    <font>
      <b/>
      <sz val="9"/>
      <name val="Museo 100"/>
      <family val="3"/>
    </font>
    <font>
      <sz val="8"/>
      <name val="Museo 100"/>
      <family val="3"/>
    </font>
    <font>
      <b/>
      <sz val="8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b/>
      <sz val="6"/>
      <name val="Museo 100"/>
      <family val="3"/>
    </font>
    <font>
      <sz val="9"/>
      <name val="Museo 100"/>
      <family val="3"/>
    </font>
    <font>
      <sz val="11"/>
      <name val="Museo 100"/>
      <family val="3"/>
    </font>
    <font>
      <b/>
      <sz val="8"/>
      <color theme="1"/>
      <name val="Museo 100"/>
      <family val="3"/>
    </font>
    <font>
      <b/>
      <sz val="10"/>
      <name val="Museo 100"/>
      <family val="3"/>
    </font>
    <font>
      <sz val="6"/>
      <color theme="1"/>
      <name val="Museo 100"/>
      <family val="3"/>
    </font>
    <font>
      <sz val="8"/>
      <color theme="1"/>
      <name val="Museo 100"/>
      <family val="3"/>
    </font>
    <font>
      <b/>
      <sz val="8"/>
      <color indexed="8"/>
      <name val="Museo 100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</cellStyleXfs>
  <cellXfs count="401">
    <xf numFmtId="0" fontId="0" fillId="0" borderId="0" xfId="0"/>
    <xf numFmtId="0" fontId="3" fillId="0" borderId="6" xfId="2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168" fontId="2" fillId="0" borderId="0" xfId="2" applyNumberFormat="1" applyFont="1" applyBorder="1" applyAlignment="1">
      <alignment horizontal="left" vertical="top"/>
    </xf>
    <xf numFmtId="169" fontId="2" fillId="0" borderId="0" xfId="2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0" xfId="2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165" fontId="3" fillId="0" borderId="6" xfId="0" applyNumberFormat="1" applyFont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166" fontId="2" fillId="0" borderId="6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 vertical="top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165" fontId="7" fillId="3" borderId="6" xfId="0" applyNumberFormat="1" applyFont="1" applyFill="1" applyBorder="1" applyAlignment="1" applyProtection="1">
      <alignment horizontal="left" vertical="top"/>
      <protection locked="0"/>
    </xf>
    <xf numFmtId="49" fontId="7" fillId="3" borderId="6" xfId="0" applyNumberFormat="1" applyFont="1" applyFill="1" applyBorder="1" applyAlignment="1">
      <alignment horizontal="left" vertical="top" wrapText="1"/>
    </xf>
    <xf numFmtId="165" fontId="7" fillId="3" borderId="6" xfId="0" applyNumberFormat="1" applyFont="1" applyFill="1" applyBorder="1" applyAlignment="1">
      <alignment horizontal="left" vertical="top" wrapText="1"/>
    </xf>
    <xf numFmtId="166" fontId="3" fillId="0" borderId="0" xfId="0" applyNumberFormat="1" applyFont="1" applyAlignment="1">
      <alignment vertical="top"/>
    </xf>
    <xf numFmtId="14" fontId="2" fillId="0" borderId="0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165" fontId="3" fillId="0" borderId="0" xfId="0" applyNumberFormat="1" applyFont="1" applyAlignment="1">
      <alignment horizontal="left" vertical="top"/>
    </xf>
    <xf numFmtId="167" fontId="10" fillId="4" borderId="17" xfId="0" applyNumberFormat="1" applyFont="1" applyFill="1" applyBorder="1" applyAlignment="1">
      <alignment horizontal="center" vertical="top"/>
    </xf>
    <xf numFmtId="167" fontId="10" fillId="4" borderId="4" xfId="0" applyNumberFormat="1" applyFont="1" applyFill="1" applyBorder="1" applyAlignment="1">
      <alignment horizontal="left" vertical="top"/>
    </xf>
    <xf numFmtId="165" fontId="10" fillId="4" borderId="4" xfId="0" applyNumberFormat="1" applyFont="1" applyFill="1" applyBorder="1" applyAlignment="1">
      <alignment horizontal="left" vertical="top"/>
    </xf>
    <xf numFmtId="165" fontId="10" fillId="4" borderId="4" xfId="1" applyNumberFormat="1" applyFont="1" applyFill="1" applyBorder="1" applyAlignment="1">
      <alignment horizontal="left" vertical="top"/>
    </xf>
    <xf numFmtId="165" fontId="10" fillId="4" borderId="18" xfId="0" applyNumberFormat="1" applyFont="1" applyFill="1" applyBorder="1" applyAlignment="1">
      <alignment horizontal="left" vertical="top"/>
    </xf>
    <xf numFmtId="167" fontId="10" fillId="4" borderId="19" xfId="0" applyNumberFormat="1" applyFont="1" applyFill="1" applyBorder="1" applyAlignment="1">
      <alignment horizontal="left" vertical="top"/>
    </xf>
    <xf numFmtId="165" fontId="10" fillId="4" borderId="5" xfId="0" applyNumberFormat="1" applyFont="1" applyFill="1" applyBorder="1" applyAlignment="1">
      <alignment horizontal="left" vertical="top"/>
    </xf>
    <xf numFmtId="1" fontId="10" fillId="4" borderId="5" xfId="0" applyNumberFormat="1" applyFont="1" applyFill="1" applyBorder="1" applyAlignment="1">
      <alignment horizontal="left" vertical="top"/>
    </xf>
    <xf numFmtId="165" fontId="10" fillId="4" borderId="20" xfId="0" applyNumberFormat="1" applyFont="1" applyFill="1" applyBorder="1" applyAlignment="1">
      <alignment horizontal="left" vertical="top"/>
    </xf>
    <xf numFmtId="167" fontId="3" fillId="0" borderId="4" xfId="0" applyNumberFormat="1" applyFont="1" applyBorder="1" applyAlignment="1">
      <alignment vertical="top"/>
    </xf>
    <xf numFmtId="165" fontId="3" fillId="0" borderId="4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left" vertical="top"/>
    </xf>
    <xf numFmtId="49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horizontal="left" vertical="top"/>
    </xf>
    <xf numFmtId="165" fontId="3" fillId="0" borderId="6" xfId="0" applyNumberFormat="1" applyFont="1" applyFill="1" applyBorder="1" applyAlignment="1">
      <alignment horizontal="left" vertical="top"/>
    </xf>
    <xf numFmtId="49" fontId="3" fillId="5" borderId="6" xfId="0" applyNumberFormat="1" applyFont="1" applyFill="1" applyBorder="1" applyAlignment="1">
      <alignment vertical="top"/>
    </xf>
    <xf numFmtId="165" fontId="3" fillId="5" borderId="6" xfId="0" applyNumberFormat="1" applyFont="1" applyFill="1" applyBorder="1" applyAlignment="1">
      <alignment horizontal="left" vertical="top"/>
    </xf>
    <xf numFmtId="165" fontId="3" fillId="6" borderId="6" xfId="0" applyNumberFormat="1" applyFont="1" applyFill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165" fontId="3" fillId="0" borderId="5" xfId="0" applyNumberFormat="1" applyFont="1" applyBorder="1" applyAlignment="1">
      <alignment horizontal="left" vertical="top"/>
    </xf>
    <xf numFmtId="165" fontId="3" fillId="0" borderId="5" xfId="0" applyNumberFormat="1" applyFont="1" applyFill="1" applyBorder="1" applyAlignment="1">
      <alignment horizontal="left" vertical="top"/>
    </xf>
    <xf numFmtId="167" fontId="7" fillId="4" borderId="21" xfId="0" applyNumberFormat="1" applyFont="1" applyFill="1" applyBorder="1" applyAlignment="1">
      <alignment vertical="top"/>
    </xf>
    <xf numFmtId="167" fontId="7" fillId="4" borderId="22" xfId="0" applyNumberFormat="1" applyFont="1" applyFill="1" applyBorder="1" applyAlignment="1">
      <alignment vertical="top" wrapText="1"/>
    </xf>
    <xf numFmtId="0" fontId="7" fillId="4" borderId="22" xfId="0" applyFont="1" applyFill="1" applyBorder="1" applyAlignment="1" applyProtection="1">
      <alignment vertical="top" wrapText="1"/>
      <protection locked="0"/>
    </xf>
    <xf numFmtId="0" fontId="7" fillId="4" borderId="22" xfId="0" applyFont="1" applyFill="1" applyBorder="1" applyAlignment="1" applyProtection="1">
      <alignment horizontal="left" vertical="top"/>
      <protection locked="0"/>
    </xf>
    <xf numFmtId="165" fontId="7" fillId="4" borderId="22" xfId="0" applyNumberFormat="1" applyFont="1" applyFill="1" applyBorder="1" applyAlignment="1">
      <alignment horizontal="left" vertical="top"/>
    </xf>
    <xf numFmtId="165" fontId="7" fillId="4" borderId="23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167" fontId="3" fillId="0" borderId="6" xfId="0" applyNumberFormat="1" applyFont="1" applyBorder="1" applyAlignment="1">
      <alignment vertical="top"/>
    </xf>
    <xf numFmtId="165" fontId="3" fillId="0" borderId="6" xfId="0" applyNumberFormat="1" applyFont="1" applyFill="1" applyBorder="1" applyAlignment="1">
      <alignment horizontal="left" vertical="top" wrapText="1"/>
    </xf>
    <xf numFmtId="165" fontId="3" fillId="7" borderId="6" xfId="0" applyNumberFormat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14" fontId="3" fillId="0" borderId="6" xfId="0" applyNumberFormat="1" applyFont="1" applyFill="1" applyBorder="1" applyAlignment="1">
      <alignment horizontal="left" vertical="top"/>
    </xf>
    <xf numFmtId="14" fontId="3" fillId="0" borderId="5" xfId="0" applyNumberFormat="1" applyFont="1" applyFill="1" applyBorder="1" applyAlignment="1">
      <alignment horizontal="left" vertical="top" wrapText="1"/>
    </xf>
    <xf numFmtId="167" fontId="7" fillId="4" borderId="1" xfId="0" applyNumberFormat="1" applyFont="1" applyFill="1" applyBorder="1" applyAlignment="1">
      <alignment vertical="top"/>
    </xf>
    <xf numFmtId="167" fontId="7" fillId="4" borderId="2" xfId="0" applyNumberFormat="1" applyFont="1" applyFill="1" applyBorder="1" applyAlignment="1">
      <alignment vertical="top" wrapText="1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horizontal="left" vertical="top"/>
      <protection locked="0"/>
    </xf>
    <xf numFmtId="165" fontId="7" fillId="4" borderId="2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vertical="top"/>
    </xf>
    <xf numFmtId="165" fontId="3" fillId="0" borderId="6" xfId="0" applyNumberFormat="1" applyFont="1" applyBorder="1" applyAlignment="1" applyProtection="1">
      <alignment horizontal="left" vertical="top"/>
      <protection locked="0"/>
    </xf>
    <xf numFmtId="171" fontId="3" fillId="0" borderId="6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vertical="top" wrapText="1"/>
    </xf>
    <xf numFmtId="49" fontId="3" fillId="0" borderId="6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vertical="top" wrapText="1"/>
    </xf>
    <xf numFmtId="49" fontId="3" fillId="0" borderId="6" xfId="0" applyNumberFormat="1" applyFont="1" applyBorder="1" applyAlignment="1">
      <alignment horizontal="left" vertical="top" wrapText="1"/>
    </xf>
    <xf numFmtId="165" fontId="3" fillId="0" borderId="5" xfId="0" applyNumberFormat="1" applyFont="1" applyFill="1" applyBorder="1" applyAlignment="1">
      <alignment horizontal="left" vertical="top" wrapText="1"/>
    </xf>
    <xf numFmtId="170" fontId="3" fillId="0" borderId="6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165" fontId="3" fillId="0" borderId="0" xfId="0" applyNumberFormat="1" applyFont="1" applyBorder="1" applyAlignment="1">
      <alignment horizontal="left" vertical="top"/>
    </xf>
    <xf numFmtId="165" fontId="3" fillId="2" borderId="0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66" fontId="3" fillId="0" borderId="0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left" vertical="top" wrapText="1"/>
    </xf>
    <xf numFmtId="165" fontId="3" fillId="2" borderId="6" xfId="0" applyNumberFormat="1" applyFont="1" applyFill="1" applyBorder="1" applyAlignment="1">
      <alignment horizontal="left" vertical="top"/>
    </xf>
    <xf numFmtId="0" fontId="3" fillId="0" borderId="6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6" fontId="3" fillId="0" borderId="6" xfId="0" applyNumberFormat="1" applyFont="1" applyBorder="1" applyAlignment="1">
      <alignment horizontal="left" vertical="top"/>
    </xf>
    <xf numFmtId="167" fontId="7" fillId="4" borderId="6" xfId="0" applyNumberFormat="1" applyFont="1" applyFill="1" applyBorder="1" applyAlignment="1">
      <alignment vertical="top"/>
    </xf>
    <xf numFmtId="167" fontId="7" fillId="4" borderId="6" xfId="0" applyNumberFormat="1" applyFont="1" applyFill="1" applyBorder="1" applyAlignment="1">
      <alignment vertical="top" wrapText="1"/>
    </xf>
    <xf numFmtId="167" fontId="7" fillId="4" borderId="6" xfId="0" applyNumberFormat="1" applyFont="1" applyFill="1" applyBorder="1" applyAlignment="1">
      <alignment horizontal="left" vertical="top"/>
    </xf>
    <xf numFmtId="165" fontId="7" fillId="4" borderId="6" xfId="0" applyNumberFormat="1" applyFont="1" applyFill="1" applyBorder="1" applyAlignment="1">
      <alignment horizontal="left" vertical="top"/>
    </xf>
    <xf numFmtId="165" fontId="3" fillId="0" borderId="27" xfId="0" applyNumberFormat="1" applyFont="1" applyFill="1" applyBorder="1" applyAlignment="1">
      <alignment horizontal="left" vertical="top"/>
    </xf>
    <xf numFmtId="165" fontId="3" fillId="2" borderId="4" xfId="0" applyNumberFormat="1" applyFont="1" applyFill="1" applyBorder="1" applyAlignment="1">
      <alignment horizontal="left" vertical="top"/>
    </xf>
    <xf numFmtId="0" fontId="3" fillId="0" borderId="4" xfId="0" applyNumberFormat="1" applyFont="1" applyFill="1" applyBorder="1" applyAlignment="1">
      <alignment horizontal="left" vertical="top"/>
    </xf>
    <xf numFmtId="164" fontId="3" fillId="0" borderId="4" xfId="0" applyNumberFormat="1" applyFont="1" applyFill="1" applyBorder="1" applyAlignment="1">
      <alignment horizontal="left" vertical="top"/>
    </xf>
    <xf numFmtId="166" fontId="3" fillId="0" borderId="4" xfId="0" applyNumberFormat="1" applyFont="1" applyBorder="1" applyAlignment="1">
      <alignment horizontal="left" vertical="top"/>
    </xf>
    <xf numFmtId="0" fontId="7" fillId="4" borderId="6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7" fontId="7" fillId="4" borderId="8" xfId="0" applyNumberFormat="1" applyFont="1" applyFill="1" applyBorder="1" applyAlignment="1">
      <alignment vertical="top" wrapText="1"/>
    </xf>
    <xf numFmtId="0" fontId="7" fillId="4" borderId="8" xfId="0" applyFont="1" applyFill="1" applyBorder="1" applyAlignment="1" applyProtection="1">
      <alignment vertical="top" wrapText="1"/>
      <protection locked="0"/>
    </xf>
    <xf numFmtId="0" fontId="7" fillId="4" borderId="8" xfId="0" applyFont="1" applyFill="1" applyBorder="1" applyAlignment="1" applyProtection="1">
      <alignment horizontal="left" vertical="top"/>
      <protection locked="0"/>
    </xf>
    <xf numFmtId="165" fontId="7" fillId="4" borderId="8" xfId="0" applyNumberFormat="1" applyFont="1" applyFill="1" applyBorder="1" applyAlignment="1">
      <alignment horizontal="left" vertical="top"/>
    </xf>
    <xf numFmtId="0" fontId="7" fillId="4" borderId="9" xfId="0" applyNumberFormat="1" applyFont="1" applyFill="1" applyBorder="1" applyAlignment="1">
      <alignment vertical="top"/>
    </xf>
    <xf numFmtId="0" fontId="7" fillId="4" borderId="10" xfId="0" applyNumberFormat="1" applyFont="1" applyFill="1" applyBorder="1" applyAlignment="1">
      <alignment vertical="top" wrapText="1"/>
    </xf>
    <xf numFmtId="167" fontId="7" fillId="4" borderId="10" xfId="0" applyNumberFormat="1" applyFont="1" applyFill="1" applyBorder="1" applyAlignment="1">
      <alignment horizontal="left"/>
    </xf>
    <xf numFmtId="165" fontId="7" fillId="4" borderId="10" xfId="0" applyNumberFormat="1" applyFont="1" applyFill="1" applyBorder="1" applyAlignment="1">
      <alignment horizontal="left" vertical="top"/>
    </xf>
    <xf numFmtId="0" fontId="7" fillId="0" borderId="0" xfId="0" applyFont="1"/>
    <xf numFmtId="0" fontId="3" fillId="0" borderId="0" xfId="0" applyFont="1" applyBorder="1"/>
    <xf numFmtId="165" fontId="3" fillId="0" borderId="0" xfId="0" applyNumberFormat="1" applyFont="1" applyAlignment="1">
      <alignment horizontal="left" vertical="top" wrapText="1"/>
    </xf>
    <xf numFmtId="49" fontId="3" fillId="0" borderId="0" xfId="0" applyNumberFormat="1" applyFont="1"/>
    <xf numFmtId="14" fontId="2" fillId="0" borderId="6" xfId="0" applyNumberFormat="1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left" vertical="top" wrapText="1"/>
    </xf>
    <xf numFmtId="1" fontId="3" fillId="0" borderId="6" xfId="3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14" fontId="2" fillId="0" borderId="6" xfId="3" applyNumberFormat="1" applyFont="1" applyBorder="1" applyAlignment="1">
      <alignment horizontal="left" vertical="top" wrapText="1"/>
    </xf>
    <xf numFmtId="0" fontId="15" fillId="0" borderId="0" xfId="0" applyFont="1"/>
    <xf numFmtId="0" fontId="2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167" fontId="7" fillId="0" borderId="4" xfId="0" applyNumberFormat="1" applyFont="1" applyFill="1" applyBorder="1" applyAlignment="1">
      <alignment vertical="top"/>
    </xf>
    <xf numFmtId="167" fontId="7" fillId="0" borderId="4" xfId="0" applyNumberFormat="1" applyFont="1" applyFill="1" applyBorder="1" applyAlignment="1">
      <alignment vertical="top" wrapText="1"/>
    </xf>
    <xf numFmtId="165" fontId="7" fillId="0" borderId="4" xfId="0" applyNumberFormat="1" applyFont="1" applyFill="1" applyBorder="1" applyAlignment="1">
      <alignment vertical="top"/>
    </xf>
    <xf numFmtId="1" fontId="7" fillId="0" borderId="4" xfId="1" applyNumberFormat="1" applyFont="1" applyFill="1" applyBorder="1" applyAlignment="1">
      <alignment vertical="top"/>
    </xf>
    <xf numFmtId="1" fontId="7" fillId="0" borderId="4" xfId="0" applyNumberFormat="1" applyFont="1" applyFill="1" applyBorder="1" applyAlignment="1">
      <alignment vertical="top"/>
    </xf>
    <xf numFmtId="165" fontId="7" fillId="2" borderId="4" xfId="0" applyNumberFormat="1" applyFont="1" applyFill="1" applyBorder="1" applyAlignment="1">
      <alignment vertical="top"/>
    </xf>
    <xf numFmtId="0" fontId="7" fillId="0" borderId="4" xfId="0" applyNumberFormat="1" applyFont="1" applyFill="1" applyBorder="1" applyAlignment="1">
      <alignment vertical="top"/>
    </xf>
    <xf numFmtId="0" fontId="7" fillId="0" borderId="4" xfId="0" applyNumberFormat="1" applyFont="1" applyFill="1" applyBorder="1" applyAlignment="1">
      <alignment horizontal="left" vertical="top"/>
    </xf>
    <xf numFmtId="166" fontId="7" fillId="0" borderId="4" xfId="0" applyNumberFormat="1" applyFont="1" applyFill="1" applyBorder="1" applyAlignment="1">
      <alignment horizontal="center" vertical="top"/>
    </xf>
    <xf numFmtId="0" fontId="7" fillId="0" borderId="4" xfId="0" applyNumberFormat="1" applyFont="1" applyFill="1" applyBorder="1" applyAlignment="1">
      <alignment horizontal="center" vertical="top"/>
    </xf>
    <xf numFmtId="167" fontId="9" fillId="0" borderId="5" xfId="0" applyNumberFormat="1" applyFont="1" applyFill="1" applyBorder="1" applyAlignment="1">
      <alignment vertical="top"/>
    </xf>
    <xf numFmtId="167" fontId="10" fillId="0" borderId="5" xfId="0" applyNumberFormat="1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/>
    </xf>
    <xf numFmtId="1" fontId="9" fillId="0" borderId="5" xfId="0" applyNumberFormat="1" applyFont="1" applyFill="1" applyBorder="1" applyAlignment="1">
      <alignment vertical="top"/>
    </xf>
    <xf numFmtId="17" fontId="9" fillId="0" borderId="5" xfId="0" applyNumberFormat="1" applyFont="1" applyFill="1" applyBorder="1" applyAlignment="1">
      <alignment vertical="top"/>
    </xf>
    <xf numFmtId="17" fontId="9" fillId="0" borderId="5" xfId="0" applyNumberFormat="1" applyFont="1" applyFill="1" applyBorder="1" applyAlignment="1">
      <alignment horizontal="left" vertical="top"/>
    </xf>
    <xf numFmtId="0" fontId="9" fillId="0" borderId="5" xfId="0" applyNumberFormat="1" applyFont="1" applyFill="1" applyBorder="1" applyAlignment="1">
      <alignment horizontal="center" vertical="top"/>
    </xf>
    <xf numFmtId="17" fontId="9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49" fontId="2" fillId="0" borderId="4" xfId="0" applyNumberFormat="1" applyFont="1" applyFill="1" applyBorder="1" applyAlignment="1">
      <alignment horizontal="left" vertical="top"/>
    </xf>
    <xf numFmtId="167" fontId="3" fillId="0" borderId="4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165" fontId="2" fillId="0" borderId="4" xfId="0" applyNumberFormat="1" applyFont="1" applyFill="1" applyBorder="1" applyAlignment="1">
      <alignment horizontal="left" vertical="top"/>
    </xf>
    <xf numFmtId="1" fontId="2" fillId="0" borderId="4" xfId="0" applyNumberFormat="1" applyFont="1" applyFill="1" applyBorder="1" applyAlignment="1">
      <alignment horizontal="left" vertical="top"/>
    </xf>
    <xf numFmtId="165" fontId="2" fillId="0" borderId="4" xfId="0" applyNumberFormat="1" applyFont="1" applyBorder="1" applyAlignment="1">
      <alignment horizontal="left" vertical="top"/>
    </xf>
    <xf numFmtId="165" fontId="2" fillId="2" borderId="4" xfId="0" applyNumberFormat="1" applyFon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Fill="1" applyBorder="1" applyAlignment="1">
      <alignment horizontal="left" vertical="top"/>
    </xf>
    <xf numFmtId="166" fontId="2" fillId="0" borderId="4" xfId="0" applyNumberFormat="1" applyFont="1" applyBorder="1" applyAlignment="1">
      <alignment horizontal="left" vertical="top"/>
    </xf>
    <xf numFmtId="165" fontId="2" fillId="0" borderId="0" xfId="0" applyNumberFormat="1" applyFont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167" fontId="3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165" fontId="2" fillId="0" borderId="6" xfId="0" applyNumberFormat="1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left" vertical="top"/>
    </xf>
    <xf numFmtId="165" fontId="2" fillId="0" borderId="6" xfId="0" applyNumberFormat="1" applyFont="1" applyBorder="1" applyAlignment="1">
      <alignment horizontal="left" vertical="top"/>
    </xf>
    <xf numFmtId="165" fontId="2" fillId="2" borderId="6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left" vertical="top"/>
    </xf>
    <xf numFmtId="166" fontId="2" fillId="0" borderId="6" xfId="0" applyNumberFormat="1" applyFont="1" applyBorder="1" applyAlignment="1">
      <alignment horizontal="left" vertical="top"/>
    </xf>
    <xf numFmtId="0" fontId="2" fillId="0" borderId="6" xfId="0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left"/>
    </xf>
    <xf numFmtId="1" fontId="2" fillId="0" borderId="6" xfId="0" applyNumberFormat="1" applyFont="1" applyFill="1" applyBorder="1" applyAlignment="1">
      <alignment horizontal="left"/>
    </xf>
    <xf numFmtId="167" fontId="3" fillId="0" borderId="5" xfId="0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left"/>
    </xf>
    <xf numFmtId="165" fontId="2" fillId="2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166" fontId="2" fillId="0" borderId="5" xfId="0" applyNumberFormat="1" applyFont="1" applyBorder="1" applyAlignment="1">
      <alignment horizontal="left" vertical="top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165" fontId="7" fillId="3" borderId="8" xfId="0" applyNumberFormat="1" applyFont="1" applyFill="1" applyBorder="1" applyAlignment="1">
      <alignment horizontal="left" vertical="top"/>
    </xf>
    <xf numFmtId="165" fontId="7" fillId="3" borderId="12" xfId="0" applyNumberFormat="1" applyFont="1" applyFill="1" applyBorder="1" applyAlignment="1">
      <alignment horizontal="left" vertical="top"/>
    </xf>
    <xf numFmtId="0" fontId="11" fillId="0" borderId="0" xfId="0" applyFont="1" applyFill="1" applyBorder="1"/>
    <xf numFmtId="0" fontId="11" fillId="0" borderId="0" xfId="0" applyFont="1" applyFill="1"/>
    <xf numFmtId="14" fontId="2" fillId="0" borderId="4" xfId="0" applyNumberFormat="1" applyFont="1" applyFill="1" applyBorder="1" applyAlignment="1">
      <alignment horizontal="left" vertical="top" wrapText="1"/>
    </xf>
    <xf numFmtId="167" fontId="2" fillId="0" borderId="4" xfId="0" applyNumberFormat="1" applyFont="1" applyFill="1" applyBorder="1" applyAlignment="1">
      <alignment horizontal="left" vertical="top"/>
    </xf>
    <xf numFmtId="14" fontId="2" fillId="0" borderId="6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left" vertical="top" wrapText="1"/>
    </xf>
    <xf numFmtId="167" fontId="2" fillId="0" borderId="6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left" vertical="top" wrapText="1"/>
    </xf>
    <xf numFmtId="167" fontId="2" fillId="0" borderId="5" xfId="0" applyNumberFormat="1" applyFont="1" applyBorder="1" applyAlignment="1">
      <alignment horizontal="left" vertical="top"/>
    </xf>
    <xf numFmtId="165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167" fontId="3" fillId="0" borderId="0" xfId="0" applyNumberFormat="1" applyFont="1" applyBorder="1" applyAlignment="1">
      <alignment horizontal="left" vertical="top"/>
    </xf>
    <xf numFmtId="0" fontId="4" fillId="0" borderId="0" xfId="0" applyFont="1" applyBorder="1"/>
    <xf numFmtId="0" fontId="3" fillId="0" borderId="0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/>
    </xf>
    <xf numFmtId="167" fontId="5" fillId="3" borderId="8" xfId="0" applyNumberFormat="1" applyFont="1" applyFill="1" applyBorder="1" applyAlignment="1">
      <alignment vertical="top" wrapText="1"/>
    </xf>
    <xf numFmtId="167" fontId="5" fillId="3" borderId="8" xfId="0" applyNumberFormat="1" applyFont="1" applyFill="1" applyBorder="1" applyAlignment="1">
      <alignment horizontal="left" vertical="top"/>
    </xf>
    <xf numFmtId="165" fontId="5" fillId="3" borderId="8" xfId="0" applyNumberFormat="1" applyFont="1" applyFill="1" applyBorder="1" applyAlignment="1">
      <alignment horizontal="left" vertical="top"/>
    </xf>
    <xf numFmtId="165" fontId="5" fillId="3" borderId="12" xfId="0" applyNumberFormat="1" applyFont="1" applyFill="1" applyBorder="1" applyAlignment="1">
      <alignment horizontal="left" vertical="top"/>
    </xf>
    <xf numFmtId="1" fontId="3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70" fontId="2" fillId="0" borderId="6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vertical="center"/>
    </xf>
    <xf numFmtId="1" fontId="3" fillId="0" borderId="6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horizontal="left" vertical="top" wrapText="1"/>
    </xf>
    <xf numFmtId="170" fontId="2" fillId="0" borderId="6" xfId="3" applyNumberFormat="1" applyFont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 wrapText="1"/>
    </xf>
    <xf numFmtId="0" fontId="7" fillId="3" borderId="8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/>
    <xf numFmtId="165" fontId="2" fillId="0" borderId="6" xfId="0" applyNumberFormat="1" applyFont="1" applyFill="1" applyBorder="1"/>
    <xf numFmtId="1" fontId="2" fillId="0" borderId="6" xfId="0" applyNumberFormat="1" applyFont="1" applyFill="1" applyBorder="1"/>
    <xf numFmtId="0" fontId="2" fillId="0" borderId="6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Fill="1"/>
    <xf numFmtId="49" fontId="3" fillId="0" borderId="6" xfId="0" applyNumberFormat="1" applyFont="1" applyFill="1" applyBorder="1" applyAlignment="1">
      <alignment horizontal="left" vertical="top" wrapText="1"/>
    </xf>
    <xf numFmtId="165" fontId="2" fillId="3" borderId="6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 vertical="top" wrapText="1"/>
    </xf>
    <xf numFmtId="1" fontId="3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 vertical="top"/>
    </xf>
    <xf numFmtId="165" fontId="3" fillId="0" borderId="0" xfId="0" applyNumberFormat="1" applyFont="1" applyFill="1" applyAlignment="1">
      <alignment horizontal="left" vertical="top"/>
    </xf>
    <xf numFmtId="166" fontId="2" fillId="0" borderId="0" xfId="0" applyNumberFormat="1" applyFont="1" applyFill="1"/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167" fontId="10" fillId="4" borderId="4" xfId="0" applyNumberFormat="1" applyFont="1" applyFill="1" applyBorder="1" applyAlignment="1">
      <alignment horizontal="center" vertical="top" wrapText="1"/>
    </xf>
    <xf numFmtId="167" fontId="10" fillId="4" borderId="5" xfId="0" applyNumberFormat="1" applyFont="1" applyFill="1" applyBorder="1" applyAlignment="1">
      <alignment horizontal="left" vertical="top" wrapText="1"/>
    </xf>
    <xf numFmtId="167" fontId="10" fillId="4" borderId="5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7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167" fontId="3" fillId="0" borderId="6" xfId="0" applyNumberFormat="1" applyFont="1" applyBorder="1" applyAlignment="1">
      <alignment vertical="top" wrapText="1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167" fontId="3" fillId="0" borderId="6" xfId="0" applyNumberFormat="1" applyFont="1" applyBorder="1" applyAlignment="1">
      <alignment horizontal="left" vertical="top"/>
    </xf>
    <xf numFmtId="167" fontId="3" fillId="5" borderId="6" xfId="0" applyNumberFormat="1" applyFont="1" applyFill="1" applyBorder="1" applyAlignment="1">
      <alignment vertical="top" wrapText="1"/>
    </xf>
    <xf numFmtId="0" fontId="3" fillId="6" borderId="6" xfId="0" applyFont="1" applyFill="1" applyBorder="1" applyAlignment="1" applyProtection="1">
      <alignment vertical="top" wrapText="1"/>
      <protection locked="0"/>
    </xf>
    <xf numFmtId="0" fontId="3" fillId="6" borderId="6" xfId="0" applyFont="1" applyFill="1" applyBorder="1" applyAlignment="1" applyProtection="1">
      <alignment horizontal="left" vertical="top"/>
      <protection locked="0"/>
    </xf>
    <xf numFmtId="167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167" fontId="3" fillId="0" borderId="4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Border="1" applyAlignment="1" applyProtection="1">
      <alignment horizontal="left" vertical="top" wrapText="1"/>
      <protection locked="0"/>
    </xf>
    <xf numFmtId="167" fontId="3" fillId="7" borderId="6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left" vertical="top"/>
    </xf>
    <xf numFmtId="0" fontId="3" fillId="7" borderId="6" xfId="0" applyFont="1" applyFill="1" applyBorder="1" applyAlignment="1" applyProtection="1">
      <alignment vertical="top" wrapText="1" shrinkToFit="1"/>
      <protection locked="0"/>
    </xf>
    <xf numFmtId="0" fontId="3" fillId="0" borderId="6" xfId="0" applyFont="1" applyBorder="1" applyAlignment="1" applyProtection="1">
      <alignment vertical="top" wrapText="1" shrinkToFit="1"/>
      <protection locked="0"/>
    </xf>
    <xf numFmtId="0" fontId="3" fillId="0" borderId="0" xfId="0" applyFont="1" applyFill="1" applyAlignment="1">
      <alignment vertical="top"/>
    </xf>
    <xf numFmtId="1" fontId="3" fillId="0" borderId="6" xfId="0" applyNumberFormat="1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horizontal="left" vertical="top" wrapText="1"/>
    </xf>
    <xf numFmtId="14" fontId="3" fillId="0" borderId="4" xfId="0" applyNumberFormat="1" applyFont="1" applyFill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167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7" fillId="0" borderId="29" xfId="3" applyFont="1" applyBorder="1" applyAlignment="1">
      <alignment vertical="top" wrapText="1"/>
    </xf>
    <xf numFmtId="1" fontId="7" fillId="0" borderId="29" xfId="3" applyNumberFormat="1" applyFont="1" applyBorder="1" applyAlignment="1">
      <alignment vertical="top" wrapText="1"/>
    </xf>
    <xf numFmtId="165" fontId="7" fillId="0" borderId="29" xfId="3" applyNumberFormat="1" applyFont="1" applyBorder="1" applyAlignment="1">
      <alignment vertical="top" wrapText="1"/>
    </xf>
    <xf numFmtId="1" fontId="17" fillId="0" borderId="29" xfId="3" applyNumberFormat="1" applyFont="1" applyBorder="1" applyAlignment="1">
      <alignment vertical="top"/>
    </xf>
    <xf numFmtId="165" fontId="13" fillId="0" borderId="14" xfId="0" applyNumberFormat="1" applyFont="1" applyBorder="1" applyAlignment="1">
      <alignment horizontal="right" vertical="top"/>
    </xf>
    <xf numFmtId="165" fontId="13" fillId="0" borderId="15" xfId="0" applyNumberFormat="1" applyFont="1" applyBorder="1" applyAlignment="1">
      <alignment horizontal="right" vertical="top"/>
    </xf>
    <xf numFmtId="165" fontId="13" fillId="0" borderId="16" xfId="0" applyNumberFormat="1" applyFont="1" applyBorder="1" applyAlignment="1">
      <alignment horizontal="right" vertical="center"/>
    </xf>
    <xf numFmtId="165" fontId="13" fillId="0" borderId="29" xfId="0" applyNumberFormat="1" applyFont="1" applyBorder="1" applyAlignment="1">
      <alignment horizontal="right" vertical="top"/>
    </xf>
    <xf numFmtId="164" fontId="15" fillId="0" borderId="0" xfId="0" applyNumberFormat="1" applyFont="1"/>
    <xf numFmtId="164" fontId="7" fillId="0" borderId="29" xfId="0" applyNumberFormat="1" applyFont="1" applyBorder="1" applyAlignment="1">
      <alignment horizontal="left" vertical="center"/>
    </xf>
    <xf numFmtId="17" fontId="1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167" fontId="7" fillId="3" borderId="6" xfId="0" applyNumberFormat="1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Border="1" applyAlignment="1"/>
    <xf numFmtId="167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5" fontId="3" fillId="0" borderId="30" xfId="0" applyNumberFormat="1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3" fillId="0" borderId="13" xfId="0" applyFont="1" applyBorder="1" applyAlignment="1"/>
    <xf numFmtId="167" fontId="14" fillId="4" borderId="14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top"/>
    </xf>
    <xf numFmtId="0" fontId="10" fillId="4" borderId="15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top"/>
    </xf>
    <xf numFmtId="0" fontId="7" fillId="4" borderId="1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7" fillId="4" borderId="24" xfId="0" applyFont="1" applyFill="1" applyBorder="1" applyAlignment="1">
      <alignment horizontal="center" vertical="top"/>
    </xf>
    <xf numFmtId="0" fontId="7" fillId="4" borderId="25" xfId="0" applyFont="1" applyFill="1" applyBorder="1" applyAlignment="1">
      <alignment horizontal="center" vertical="top"/>
    </xf>
    <xf numFmtId="0" fontId="7" fillId="4" borderId="26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165" fontId="13" fillId="0" borderId="29" xfId="0" applyNumberFormat="1" applyFont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1" fontId="6" fillId="0" borderId="4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6" xfId="3" applyNumberFormat="1" applyFont="1" applyBorder="1" applyAlignment="1">
      <alignment horizontal="left" vertical="center" wrapText="1"/>
    </xf>
    <xf numFmtId="1" fontId="6" fillId="0" borderId="6" xfId="3" applyNumberFormat="1" applyFont="1" applyFill="1" applyBorder="1" applyAlignment="1">
      <alignment horizontal="left" vertical="center" wrapText="1"/>
    </xf>
    <xf numFmtId="1" fontId="6" fillId="0" borderId="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6" xfId="3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167" fontId="6" fillId="0" borderId="6" xfId="3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/>
    </xf>
    <xf numFmtId="0" fontId="13" fillId="0" borderId="3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85726</xdr:rowOff>
    </xdr:from>
    <xdr:to>
      <xdr:col>2</xdr:col>
      <xdr:colOff>400050</xdr:colOff>
      <xdr:row>1</xdr:row>
      <xdr:rowOff>571500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8126"/>
          <a:ext cx="971550" cy="485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85727</xdr:rowOff>
    </xdr:from>
    <xdr:to>
      <xdr:col>2</xdr:col>
      <xdr:colOff>295275</xdr:colOff>
      <xdr:row>1</xdr:row>
      <xdr:rowOff>571500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2DE8E0B6-ADEE-4BB3-A7F0-1A908AC2BC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7177"/>
          <a:ext cx="1047750" cy="4857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47624</xdr:rowOff>
    </xdr:from>
    <xdr:to>
      <xdr:col>2</xdr:col>
      <xdr:colOff>428625</xdr:colOff>
      <xdr:row>1</xdr:row>
      <xdr:rowOff>571499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399"/>
          <a:ext cx="11049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20\DEPRECIACI&#211;N%202020%20CM\DEPRECIACI&#211;N%20C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Octubre 2019"/>
      <sheetName val="Ya depreciados octubre 2019"/>
      <sheetName val="NEB. EN COMODATO OCT. 2019"/>
      <sheetName val="noviembre 2019"/>
      <sheetName val="Ya depreciados nov-2019"/>
      <sheetName val="Neb. en comodato nov-2019"/>
      <sheetName val="DICIEMBRE 2019"/>
      <sheetName val="Ya depreciados dic-2019"/>
      <sheetName val="Neb. en comodato dic-2019"/>
      <sheetName val="ENERO 2020"/>
      <sheetName val="YA DEPREC. ENERO 2020"/>
      <sheetName val="NEB. EN COMODATO ENERO 2020"/>
      <sheetName val="Febrero 2020"/>
      <sheetName val="Ya depreciados feb. 2020"/>
      <sheetName val=" NEB, EN COMODATO FEB-2020"/>
      <sheetName val="MARZO 2020"/>
      <sheetName val="YA DEPRECIADOS MARZO 2020"/>
      <sheetName val="NEB. EN COM. MARZO 2020"/>
      <sheetName val=" A. F DEP. Y DESC. 31 MAR 2020 "/>
      <sheetName val="ABRIL 2020"/>
      <sheetName val="YA DEPREC. ABRIL 2020"/>
      <sheetName val="NEB, EN COMODATO ABRIL 2020"/>
      <sheetName val="MAYO 2020"/>
      <sheetName val="YA DEPRECIADOS MAYO 2020"/>
      <sheetName val="NEB. EN COMODATO MAYO 2020"/>
      <sheetName val="JUNIO 2020"/>
      <sheetName val="YA DEPRECIADOS JUNIO 2020"/>
      <sheetName val="NEB. JUNIO 2020"/>
      <sheetName val="JULIO 2020"/>
      <sheetName val="YA DEPRECIADOS JULIO 20202"/>
      <sheetName val="NEB. JULIO 2020"/>
      <sheetName val="AGOSTO 20"/>
      <sheetName val="YA DEPRECIADOS AGOSTO 2020"/>
      <sheetName val="NEB. AGOSTO 2020"/>
      <sheetName val="SEPTIEMBRE 2020"/>
      <sheetName val="YA DEPRECIADOS SEPT 2020"/>
      <sheetName val="NEB. EN COMODATO 2020"/>
      <sheetName val="OCTUBRE 2020"/>
      <sheetName val="YA DEPRECIADOS OCTUBRE 2020"/>
      <sheetName val="NEB. EN COMODATO OCT. 2020"/>
      <sheetName val="EQUIPO DE AIRE A DONARSE"/>
      <sheetName val="Noviembre 2020"/>
      <sheetName val="Ya depreciados nov 2020"/>
      <sheetName val="diciembre 2020"/>
      <sheetName val="Ya depreciados dic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E185"/>
  <sheetViews>
    <sheetView workbookViewId="0">
      <selection activeCell="I11" sqref="I11"/>
    </sheetView>
  </sheetViews>
  <sheetFormatPr baseColWidth="10" defaultRowHeight="42.75" customHeight="1" x14ac:dyDescent="0.15"/>
  <cols>
    <col min="1" max="1" width="2.140625" style="137" customWidth="1"/>
    <col min="2" max="2" width="9.85546875" style="128" customWidth="1"/>
    <col min="3" max="3" width="20" style="129" customWidth="1"/>
    <col min="4" max="4" width="22.140625" style="129" customWidth="1"/>
    <col min="5" max="5" width="9.85546875" style="130" customWidth="1"/>
    <col min="6" max="6" width="10" style="130" customWidth="1"/>
    <col min="7" max="8" width="11" style="131" customWidth="1"/>
    <col min="9" max="9" width="10.42578125" style="131" customWidth="1"/>
    <col min="10" max="10" width="11.42578125" style="131" hidden="1" customWidth="1"/>
    <col min="11" max="13" width="11.42578125" style="132" hidden="1" customWidth="1"/>
    <col min="14" max="22" width="11.42578125" style="131" hidden="1" customWidth="1"/>
    <col min="23" max="23" width="8.7109375" style="131" hidden="1" customWidth="1"/>
    <col min="24" max="30" width="11.42578125" style="131" hidden="1" customWidth="1"/>
    <col min="31" max="31" width="8.42578125" style="131" hidden="1" customWidth="1"/>
    <col min="32" max="32" width="8.85546875" style="131" hidden="1" customWidth="1"/>
    <col min="33" max="33" width="7.85546875" style="131" hidden="1" customWidth="1"/>
    <col min="34" max="34" width="13.140625" style="131" hidden="1" customWidth="1"/>
    <col min="35" max="36" width="9.85546875" style="131" hidden="1" customWidth="1"/>
    <col min="37" max="47" width="10.140625" style="131" hidden="1" customWidth="1"/>
    <col min="48" max="48" width="9.140625" style="131" hidden="1" customWidth="1"/>
    <col min="49" max="50" width="10.140625" style="131" hidden="1" customWidth="1"/>
    <col min="51" max="51" width="9.5703125" style="131" hidden="1" customWidth="1"/>
    <col min="52" max="52" width="9.85546875" style="131" hidden="1" customWidth="1"/>
    <col min="53" max="53" width="9" style="131" hidden="1" customWidth="1"/>
    <col min="54" max="57" width="10.140625" style="131" hidden="1" customWidth="1"/>
    <col min="58" max="58" width="8.42578125" style="131" hidden="1" customWidth="1"/>
    <col min="59" max="60" width="10.140625" style="131" hidden="1" customWidth="1"/>
    <col min="61" max="61" width="8.5703125" style="131" hidden="1" customWidth="1"/>
    <col min="62" max="62" width="9.42578125" style="131" hidden="1" customWidth="1"/>
    <col min="63" max="63" width="9.28515625" style="131" hidden="1" customWidth="1"/>
    <col min="64" max="73" width="10.140625" style="131" hidden="1" customWidth="1"/>
    <col min="74" max="74" width="10.7109375" style="131" hidden="1" customWidth="1"/>
    <col min="75" max="85" width="10.140625" style="131" hidden="1" customWidth="1"/>
    <col min="86" max="86" width="9.5703125" style="131" hidden="1" customWidth="1"/>
    <col min="87" max="88" width="10.140625" style="131" hidden="1" customWidth="1"/>
    <col min="89" max="89" width="7.5703125" style="131" hidden="1" customWidth="1"/>
    <col min="90" max="90" width="9.28515625" style="131" hidden="1" customWidth="1"/>
    <col min="91" max="95" width="10.140625" style="131" hidden="1" customWidth="1"/>
    <col min="96" max="96" width="9.42578125" style="131" hidden="1" customWidth="1"/>
    <col min="97" max="97" width="10.140625" style="131" hidden="1" customWidth="1"/>
    <col min="98" max="98" width="10.140625" style="133" hidden="1" customWidth="1"/>
    <col min="99" max="104" width="10.140625" style="131" hidden="1" customWidth="1"/>
    <col min="105" max="105" width="9.85546875" style="131" hidden="1" customWidth="1"/>
    <col min="106" max="106" width="11.140625" style="131" hidden="1" customWidth="1"/>
    <col min="107" max="107" width="11.7109375" style="131" hidden="1" customWidth="1"/>
    <col min="108" max="108" width="9.42578125" style="131" hidden="1" customWidth="1"/>
    <col min="109" max="118" width="10.140625" style="131" hidden="1" customWidth="1"/>
    <col min="119" max="119" width="10.7109375" style="131" hidden="1" customWidth="1"/>
    <col min="120" max="120" width="12.42578125" style="131" hidden="1" customWidth="1"/>
    <col min="121" max="121" width="11.85546875" style="131" hidden="1" customWidth="1"/>
    <col min="122" max="122" width="9.140625" style="131" hidden="1" customWidth="1"/>
    <col min="123" max="125" width="10.140625" style="131" hidden="1" customWidth="1"/>
    <col min="126" max="126" width="9" style="134" hidden="1" customWidth="1"/>
    <col min="127" max="127" width="10.140625" style="134" hidden="1" customWidth="1"/>
    <col min="128" max="128" width="11.85546875" style="134" hidden="1" customWidth="1"/>
    <col min="129" max="131" width="10.140625" style="134" hidden="1" customWidth="1"/>
    <col min="132" max="132" width="11" style="134" hidden="1" customWidth="1"/>
    <col min="133" max="133" width="9.5703125" style="134" hidden="1" customWidth="1"/>
    <col min="134" max="134" width="0.140625" style="135" hidden="1" customWidth="1"/>
    <col min="135" max="135" width="11.140625" style="135" hidden="1" customWidth="1"/>
    <col min="136" max="137" width="11.85546875" style="135" hidden="1" customWidth="1"/>
    <col min="138" max="138" width="13.42578125" style="135" hidden="1" customWidth="1"/>
    <col min="139" max="141" width="11.85546875" style="135" hidden="1" customWidth="1"/>
    <col min="142" max="142" width="10.7109375" style="135" hidden="1" customWidth="1"/>
    <col min="143" max="143" width="9.42578125" style="135" hidden="1" customWidth="1"/>
    <col min="144" max="146" width="11.85546875" style="135" hidden="1" customWidth="1"/>
    <col min="147" max="147" width="10.7109375" style="135" customWidth="1"/>
    <col min="148" max="148" width="9.7109375" style="135" customWidth="1"/>
    <col min="149" max="149" width="10.7109375" style="131" customWidth="1"/>
    <col min="150" max="150" width="9.85546875" style="131" customWidth="1"/>
    <col min="151" max="152" width="11.42578125" style="136"/>
    <col min="153" max="153" width="27.140625" style="136" customWidth="1"/>
    <col min="154" max="157" width="11.42578125" style="136"/>
    <col min="158" max="16384" width="11.42578125" style="137"/>
  </cols>
  <sheetData>
    <row r="1" spans="2:161" ht="12" customHeight="1" x14ac:dyDescent="0.15"/>
    <row r="2" spans="2:161" ht="62.25" customHeight="1" thickBot="1" x14ac:dyDescent="0.25">
      <c r="B2" s="331"/>
      <c r="C2" s="332"/>
    </row>
    <row r="3" spans="2:161" s="139" customFormat="1" ht="20.100000000000001" customHeight="1" thickBot="1" x14ac:dyDescent="0.25">
      <c r="B3" s="333" t="s">
        <v>0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5"/>
      <c r="EU3" s="138"/>
      <c r="EV3" s="138"/>
      <c r="EW3" s="138"/>
      <c r="EX3" s="138"/>
      <c r="EY3" s="138"/>
      <c r="EZ3" s="138"/>
      <c r="FA3" s="138"/>
    </row>
    <row r="4" spans="2:161" s="139" customFormat="1" ht="20.100000000000001" customHeight="1" x14ac:dyDescent="0.2">
      <c r="B4" s="140" t="s">
        <v>1</v>
      </c>
      <c r="C4" s="141" t="s">
        <v>2</v>
      </c>
      <c r="D4" s="141" t="s">
        <v>3</v>
      </c>
      <c r="E4" s="140" t="s">
        <v>4</v>
      </c>
      <c r="F4" s="140" t="s">
        <v>5</v>
      </c>
      <c r="G4" s="142" t="s">
        <v>6</v>
      </c>
      <c r="H4" s="142" t="s">
        <v>7</v>
      </c>
      <c r="I4" s="142" t="s">
        <v>8</v>
      </c>
      <c r="J4" s="142"/>
      <c r="K4" s="143"/>
      <c r="L4" s="144" t="s">
        <v>9</v>
      </c>
      <c r="M4" s="144"/>
      <c r="N4" s="142"/>
      <c r="O4" s="142" t="s">
        <v>10</v>
      </c>
      <c r="P4" s="142" t="s">
        <v>10</v>
      </c>
      <c r="Q4" s="142" t="s">
        <v>10</v>
      </c>
      <c r="R4" s="142" t="s">
        <v>10</v>
      </c>
      <c r="S4" s="142" t="s">
        <v>10</v>
      </c>
      <c r="T4" s="142" t="s">
        <v>11</v>
      </c>
      <c r="U4" s="142" t="s">
        <v>10</v>
      </c>
      <c r="V4" s="142" t="s">
        <v>10</v>
      </c>
      <c r="W4" s="142" t="s">
        <v>10</v>
      </c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 t="s">
        <v>11</v>
      </c>
      <c r="AK4" s="142" t="s">
        <v>10</v>
      </c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 t="s">
        <v>11</v>
      </c>
      <c r="AY4" s="142" t="s">
        <v>10</v>
      </c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 t="s">
        <v>10</v>
      </c>
      <c r="BM4" s="142" t="s">
        <v>10</v>
      </c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 t="s">
        <v>10</v>
      </c>
      <c r="CA4" s="142" t="s">
        <v>10</v>
      </c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 t="s">
        <v>10</v>
      </c>
      <c r="CO4" s="142" t="s">
        <v>10</v>
      </c>
      <c r="CP4" s="142"/>
      <c r="CQ4" s="142"/>
      <c r="CR4" s="142"/>
      <c r="CS4" s="142"/>
      <c r="CT4" s="145"/>
      <c r="CU4" s="142"/>
      <c r="CV4" s="142"/>
      <c r="CW4" s="142"/>
      <c r="CX4" s="142"/>
      <c r="CY4" s="142"/>
      <c r="CZ4" s="142"/>
      <c r="DA4" s="142"/>
      <c r="DB4" s="142" t="s">
        <v>10</v>
      </c>
      <c r="DC4" s="142" t="s">
        <v>10</v>
      </c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 t="s">
        <v>10</v>
      </c>
      <c r="DQ4" s="142"/>
      <c r="DR4" s="142" t="s">
        <v>12</v>
      </c>
      <c r="DS4" s="142" t="s">
        <v>12</v>
      </c>
      <c r="DT4" s="142"/>
      <c r="DU4" s="142"/>
      <c r="DV4" s="146"/>
      <c r="DW4" s="146"/>
      <c r="DX4" s="147"/>
      <c r="DY4" s="146"/>
      <c r="DZ4" s="147"/>
      <c r="EA4" s="146"/>
      <c r="EB4" s="146"/>
      <c r="EC4" s="146"/>
      <c r="ED4" s="148" t="s">
        <v>10</v>
      </c>
      <c r="EE4" s="148"/>
      <c r="EF4" s="149">
        <v>2020</v>
      </c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 t="s">
        <v>13</v>
      </c>
      <c r="ES4" s="142" t="s">
        <v>10</v>
      </c>
      <c r="ET4" s="142" t="s">
        <v>14</v>
      </c>
      <c r="EU4" s="138"/>
      <c r="EV4" s="138"/>
      <c r="EW4" s="138"/>
      <c r="EX4" s="138"/>
      <c r="EY4" s="138"/>
      <c r="EZ4" s="138"/>
      <c r="FA4" s="138"/>
    </row>
    <row r="5" spans="2:161" s="128" customFormat="1" ht="20.100000000000001" customHeight="1" thickBot="1" x14ac:dyDescent="0.2">
      <c r="B5" s="150"/>
      <c r="C5" s="151"/>
      <c r="D5" s="151"/>
      <c r="E5" s="150"/>
      <c r="F5" s="150"/>
      <c r="G5" s="152" t="s">
        <v>15</v>
      </c>
      <c r="H5" s="152" t="s">
        <v>16</v>
      </c>
      <c r="I5" s="152" t="s">
        <v>17</v>
      </c>
      <c r="J5" s="152" t="s">
        <v>18</v>
      </c>
      <c r="K5" s="153">
        <v>2000</v>
      </c>
      <c r="L5" s="153">
        <v>2001</v>
      </c>
      <c r="M5" s="153">
        <v>2002</v>
      </c>
      <c r="N5" s="152" t="s">
        <v>19</v>
      </c>
      <c r="O5" s="152" t="s">
        <v>20</v>
      </c>
      <c r="P5" s="152" t="s">
        <v>21</v>
      </c>
      <c r="Q5" s="152" t="s">
        <v>22</v>
      </c>
      <c r="R5" s="152" t="s">
        <v>23</v>
      </c>
      <c r="S5" s="153">
        <v>2008</v>
      </c>
      <c r="T5" s="152" t="s">
        <v>24</v>
      </c>
      <c r="U5" s="153">
        <v>2010</v>
      </c>
      <c r="V5" s="153">
        <v>2011</v>
      </c>
      <c r="W5" s="152" t="s">
        <v>25</v>
      </c>
      <c r="X5" s="152" t="s">
        <v>26</v>
      </c>
      <c r="Y5" s="152" t="s">
        <v>27</v>
      </c>
      <c r="Z5" s="152" t="s">
        <v>28</v>
      </c>
      <c r="AA5" s="152" t="s">
        <v>29</v>
      </c>
      <c r="AB5" s="152" t="s">
        <v>30</v>
      </c>
      <c r="AC5" s="152" t="s">
        <v>31</v>
      </c>
      <c r="AD5" s="152" t="s">
        <v>32</v>
      </c>
      <c r="AE5" s="152" t="s">
        <v>33</v>
      </c>
      <c r="AF5" s="152" t="s">
        <v>34</v>
      </c>
      <c r="AG5" s="152" t="s">
        <v>35</v>
      </c>
      <c r="AH5" s="152" t="s">
        <v>36</v>
      </c>
      <c r="AI5" s="152" t="s">
        <v>37</v>
      </c>
      <c r="AJ5" s="152" t="s">
        <v>38</v>
      </c>
      <c r="AK5" s="152" t="s">
        <v>39</v>
      </c>
      <c r="AL5" s="152" t="s">
        <v>40</v>
      </c>
      <c r="AM5" s="152" t="s">
        <v>41</v>
      </c>
      <c r="AN5" s="152" t="s">
        <v>42</v>
      </c>
      <c r="AO5" s="152" t="s">
        <v>43</v>
      </c>
      <c r="AP5" s="152" t="s">
        <v>44</v>
      </c>
      <c r="AQ5" s="152" t="s">
        <v>45</v>
      </c>
      <c r="AR5" s="152" t="s">
        <v>46</v>
      </c>
      <c r="AS5" s="152" t="s">
        <v>47</v>
      </c>
      <c r="AT5" s="152" t="s">
        <v>48</v>
      </c>
      <c r="AU5" s="152" t="s">
        <v>49</v>
      </c>
      <c r="AV5" s="152" t="s">
        <v>50</v>
      </c>
      <c r="AW5" s="152" t="s">
        <v>51</v>
      </c>
      <c r="AX5" s="152" t="s">
        <v>52</v>
      </c>
      <c r="AY5" s="152" t="s">
        <v>53</v>
      </c>
      <c r="AZ5" s="152" t="s">
        <v>40</v>
      </c>
      <c r="BA5" s="152" t="s">
        <v>41</v>
      </c>
      <c r="BB5" s="152" t="s">
        <v>42</v>
      </c>
      <c r="BC5" s="152" t="s">
        <v>43</v>
      </c>
      <c r="BD5" s="152" t="s">
        <v>44</v>
      </c>
      <c r="BE5" s="152" t="s">
        <v>45</v>
      </c>
      <c r="BF5" s="152" t="s">
        <v>46</v>
      </c>
      <c r="BG5" s="152" t="s">
        <v>47</v>
      </c>
      <c r="BH5" s="152" t="s">
        <v>48</v>
      </c>
      <c r="BI5" s="152" t="s">
        <v>49</v>
      </c>
      <c r="BJ5" s="152" t="s">
        <v>50</v>
      </c>
      <c r="BK5" s="152" t="s">
        <v>51</v>
      </c>
      <c r="BL5" s="152">
        <v>2014</v>
      </c>
      <c r="BM5" s="152" t="s">
        <v>54</v>
      </c>
      <c r="BN5" s="152" t="s">
        <v>40</v>
      </c>
      <c r="BO5" s="152" t="s">
        <v>41</v>
      </c>
      <c r="BP5" s="152" t="s">
        <v>42</v>
      </c>
      <c r="BQ5" s="152" t="s">
        <v>43</v>
      </c>
      <c r="BR5" s="152" t="s">
        <v>44</v>
      </c>
      <c r="BS5" s="152" t="s">
        <v>45</v>
      </c>
      <c r="BT5" s="152" t="s">
        <v>46</v>
      </c>
      <c r="BU5" s="152" t="s">
        <v>47</v>
      </c>
      <c r="BV5" s="152" t="s">
        <v>48</v>
      </c>
      <c r="BW5" s="152" t="s">
        <v>49</v>
      </c>
      <c r="BX5" s="152" t="s">
        <v>50</v>
      </c>
      <c r="BY5" s="152" t="s">
        <v>51</v>
      </c>
      <c r="BZ5" s="153">
        <v>2015</v>
      </c>
      <c r="CA5" s="152" t="s">
        <v>55</v>
      </c>
      <c r="CB5" s="152" t="s">
        <v>40</v>
      </c>
      <c r="CC5" s="152" t="s">
        <v>41</v>
      </c>
      <c r="CD5" s="152" t="s">
        <v>42</v>
      </c>
      <c r="CE5" s="152" t="s">
        <v>43</v>
      </c>
      <c r="CF5" s="152" t="s">
        <v>44</v>
      </c>
      <c r="CG5" s="152" t="s">
        <v>45</v>
      </c>
      <c r="CH5" s="152" t="s">
        <v>46</v>
      </c>
      <c r="CI5" s="152" t="s">
        <v>47</v>
      </c>
      <c r="CJ5" s="152" t="s">
        <v>48</v>
      </c>
      <c r="CK5" s="152" t="s">
        <v>49</v>
      </c>
      <c r="CL5" s="152" t="s">
        <v>50</v>
      </c>
      <c r="CM5" s="152" t="s">
        <v>51</v>
      </c>
      <c r="CN5" s="153">
        <v>2016</v>
      </c>
      <c r="CO5" s="152" t="s">
        <v>56</v>
      </c>
      <c r="CP5" s="152" t="s">
        <v>40</v>
      </c>
      <c r="CQ5" s="152" t="s">
        <v>41</v>
      </c>
      <c r="CR5" s="152" t="s">
        <v>42</v>
      </c>
      <c r="CS5" s="152" t="s">
        <v>43</v>
      </c>
      <c r="CT5" s="152" t="s">
        <v>44</v>
      </c>
      <c r="CU5" s="152" t="s">
        <v>45</v>
      </c>
      <c r="CV5" s="152" t="s">
        <v>46</v>
      </c>
      <c r="CW5" s="152" t="s">
        <v>47</v>
      </c>
      <c r="CX5" s="152" t="s">
        <v>48</v>
      </c>
      <c r="CY5" s="152" t="s">
        <v>49</v>
      </c>
      <c r="CZ5" s="152" t="s">
        <v>50</v>
      </c>
      <c r="DA5" s="152" t="s">
        <v>51</v>
      </c>
      <c r="DB5" s="153">
        <v>2017</v>
      </c>
      <c r="DC5" s="152" t="s">
        <v>57</v>
      </c>
      <c r="DD5" s="152" t="s">
        <v>40</v>
      </c>
      <c r="DE5" s="152" t="s">
        <v>41</v>
      </c>
      <c r="DF5" s="152" t="s">
        <v>42</v>
      </c>
      <c r="DG5" s="152" t="s">
        <v>43</v>
      </c>
      <c r="DH5" s="152" t="s">
        <v>44</v>
      </c>
      <c r="DI5" s="152" t="s">
        <v>45</v>
      </c>
      <c r="DJ5" s="152" t="s">
        <v>46</v>
      </c>
      <c r="DK5" s="152" t="s">
        <v>47</v>
      </c>
      <c r="DL5" s="152" t="s">
        <v>48</v>
      </c>
      <c r="DM5" s="152" t="s">
        <v>49</v>
      </c>
      <c r="DN5" s="152" t="s">
        <v>50</v>
      </c>
      <c r="DO5" s="152" t="s">
        <v>51</v>
      </c>
      <c r="DP5" s="153">
        <v>2018</v>
      </c>
      <c r="DQ5" s="152" t="s">
        <v>58</v>
      </c>
      <c r="DR5" s="152" t="s">
        <v>40</v>
      </c>
      <c r="DS5" s="152" t="s">
        <v>41</v>
      </c>
      <c r="DT5" s="152" t="s">
        <v>42</v>
      </c>
      <c r="DU5" s="152" t="s">
        <v>43</v>
      </c>
      <c r="DV5" s="154">
        <v>43586</v>
      </c>
      <c r="DW5" s="154">
        <v>43617</v>
      </c>
      <c r="DX5" s="155">
        <v>43647</v>
      </c>
      <c r="DY5" s="155">
        <v>43678</v>
      </c>
      <c r="DZ5" s="155">
        <v>43709</v>
      </c>
      <c r="EA5" s="155">
        <v>43739</v>
      </c>
      <c r="EB5" s="155">
        <v>43770</v>
      </c>
      <c r="EC5" s="154">
        <v>43800</v>
      </c>
      <c r="ED5" s="156">
        <v>2019</v>
      </c>
      <c r="EE5" s="156" t="s">
        <v>59</v>
      </c>
      <c r="EF5" s="157">
        <v>43831</v>
      </c>
      <c r="EG5" s="157">
        <v>43862</v>
      </c>
      <c r="EH5" s="157">
        <v>43891</v>
      </c>
      <c r="EI5" s="157">
        <v>43922</v>
      </c>
      <c r="EJ5" s="157">
        <v>43952</v>
      </c>
      <c r="EK5" s="157">
        <v>43983</v>
      </c>
      <c r="EL5" s="157">
        <v>44013</v>
      </c>
      <c r="EM5" s="157">
        <v>44044</v>
      </c>
      <c r="EN5" s="157">
        <v>44075</v>
      </c>
      <c r="EO5" s="157" t="s">
        <v>60</v>
      </c>
      <c r="EP5" s="157">
        <v>44136</v>
      </c>
      <c r="EQ5" s="157">
        <v>44166</v>
      </c>
      <c r="ER5" s="156">
        <v>2020</v>
      </c>
      <c r="ES5" s="152" t="s">
        <v>61</v>
      </c>
      <c r="ET5" s="152" t="s">
        <v>62</v>
      </c>
      <c r="EU5" s="158"/>
      <c r="EV5" s="158"/>
      <c r="EW5" s="158"/>
      <c r="EX5" s="158"/>
      <c r="EY5" s="158"/>
      <c r="EZ5" s="158"/>
      <c r="FA5" s="158"/>
    </row>
    <row r="6" spans="2:161" s="139" customFormat="1" ht="20.100000000000001" customHeight="1" thickBot="1" x14ac:dyDescent="0.25">
      <c r="B6" s="333" t="s">
        <v>63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4"/>
      <c r="DE6" s="334"/>
      <c r="DF6" s="334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4"/>
      <c r="EH6" s="334"/>
      <c r="EI6" s="334"/>
      <c r="EJ6" s="334"/>
      <c r="EK6" s="334"/>
      <c r="EL6" s="334"/>
      <c r="EM6" s="334"/>
      <c r="EN6" s="334"/>
      <c r="EO6" s="334"/>
      <c r="EP6" s="334"/>
      <c r="EQ6" s="334"/>
      <c r="ER6" s="334"/>
      <c r="ES6" s="334"/>
      <c r="ET6" s="335"/>
      <c r="EU6" s="138"/>
      <c r="EV6" s="138"/>
      <c r="EW6" s="138"/>
      <c r="EX6" s="138"/>
      <c r="EY6" s="138"/>
      <c r="EZ6" s="138"/>
      <c r="FA6" s="138"/>
    </row>
    <row r="7" spans="2:161" s="136" customFormat="1" ht="18" customHeight="1" x14ac:dyDescent="0.15">
      <c r="B7" s="159" t="s">
        <v>64</v>
      </c>
      <c r="C7" s="160" t="s">
        <v>65</v>
      </c>
      <c r="D7" s="161" t="s">
        <v>66</v>
      </c>
      <c r="E7" s="162"/>
      <c r="F7" s="162"/>
      <c r="G7" s="163">
        <v>47746.06</v>
      </c>
      <c r="H7" s="163">
        <f t="shared" ref="H7:H26" si="0">ROUND((G7*0.1),2)</f>
        <v>4774.6099999999997</v>
      </c>
      <c r="I7" s="163">
        <f t="shared" ref="I7:I26" si="1">(G7*0.9)</f>
        <v>42971.453999999998</v>
      </c>
      <c r="J7" s="163">
        <v>4893.1499999999996</v>
      </c>
      <c r="K7" s="164">
        <v>9400.0300000000007</v>
      </c>
      <c r="L7" s="164">
        <v>1074.29</v>
      </c>
      <c r="M7" s="164">
        <v>1074.29</v>
      </c>
      <c r="N7" s="163">
        <v>1074.29</v>
      </c>
      <c r="O7" s="163">
        <v>1077.23</v>
      </c>
      <c r="P7" s="163">
        <v>1074.29</v>
      </c>
      <c r="Q7" s="163">
        <v>1074.29</v>
      </c>
      <c r="R7" s="163">
        <v>1074.29</v>
      </c>
      <c r="S7" s="163">
        <v>1077.23</v>
      </c>
      <c r="T7" s="163">
        <v>1074.29</v>
      </c>
      <c r="U7" s="163">
        <v>1074.29</v>
      </c>
      <c r="V7" s="163">
        <v>1074.29</v>
      </c>
      <c r="W7" s="163">
        <f>SUM(L7:V7)+559.22+1074.29</f>
        <v>13456.580000000002</v>
      </c>
      <c r="X7" s="163">
        <f>ROUND((I7/40/365*31),2)</f>
        <v>91.24</v>
      </c>
      <c r="Y7" s="163">
        <f>ROUND((I7/40/365*29),2)</f>
        <v>85.35</v>
      </c>
      <c r="Z7" s="163">
        <f>ROUND((I7/40/365*31),2)</f>
        <v>91.24</v>
      </c>
      <c r="AA7" s="163">
        <f>ROUND((I7/40/365*30),2)</f>
        <v>88.3</v>
      </c>
      <c r="AB7" s="163">
        <f>ROUND((I7/40/365*31),2)</f>
        <v>91.24</v>
      </c>
      <c r="AC7" s="163">
        <f>ROUND((I7/40/365*30),2)</f>
        <v>88.3</v>
      </c>
      <c r="AD7" s="163">
        <f>ROUND((I7/40/365*31),2)</f>
        <v>91.24</v>
      </c>
      <c r="AE7" s="163">
        <f>ROUND((I7/40/365*31),2)</f>
        <v>91.24</v>
      </c>
      <c r="AF7" s="163">
        <f>ROUND((I7/40/365*30),2)</f>
        <v>88.3</v>
      </c>
      <c r="AG7" s="163">
        <f>ROUND((I7/40/365*31),2)</f>
        <v>91.24</v>
      </c>
      <c r="AH7" s="163">
        <f>ROUND((I7/40/365*30),2)</f>
        <v>88.3</v>
      </c>
      <c r="AI7" s="163">
        <f>ROUND((I7/40/365*31),2)</f>
        <v>91.24</v>
      </c>
      <c r="AJ7" s="163">
        <f t="shared" ref="AJ7:AJ21" si="2">SUM(X7:AI7)</f>
        <v>1077.2299999999998</v>
      </c>
      <c r="AK7" s="163">
        <f t="shared" ref="AK7:AK21" si="3">ROUND((W7+X7+Y7+Z7+AA7+AB7+AC7+AD7+AE7+AF7+AG7+AH7+AI7),2)</f>
        <v>14533.81</v>
      </c>
      <c r="AL7" s="163">
        <f>ROUND((I7/40/365*31),2)</f>
        <v>91.24</v>
      </c>
      <c r="AM7" s="163">
        <f>ROUND((I7/40/365*28),2)</f>
        <v>82.41</v>
      </c>
      <c r="AN7" s="163">
        <f>ROUND((I7/40/365*31),2)</f>
        <v>91.24</v>
      </c>
      <c r="AO7" s="163">
        <f>ROUND((I7/40/365*30),2)</f>
        <v>88.3</v>
      </c>
      <c r="AP7" s="163">
        <f>ROUND((I7/40/365*31),2)</f>
        <v>91.24</v>
      </c>
      <c r="AQ7" s="163">
        <f>ROUND((I7/40/365*30),2)</f>
        <v>88.3</v>
      </c>
      <c r="AR7" s="163">
        <f>ROUND((I7/40/365*31),2)</f>
        <v>91.24</v>
      </c>
      <c r="AS7" s="163">
        <f>ROUND((I7/40/365*31),2)</f>
        <v>91.24</v>
      </c>
      <c r="AT7" s="163">
        <f>ROUND((I7/40/365*30),2)</f>
        <v>88.3</v>
      </c>
      <c r="AU7" s="163">
        <f>ROUND((I7/40/365*31),2)</f>
        <v>91.24</v>
      </c>
      <c r="AV7" s="163">
        <f>ROUND((I7/40/365*30),2)</f>
        <v>88.3</v>
      </c>
      <c r="AW7" s="163">
        <f>ROUND((I7/40/365*31),2)</f>
        <v>91.24</v>
      </c>
      <c r="AX7" s="163">
        <f t="shared" ref="AX7:AX21" si="4">SUM(AL7:AW7)</f>
        <v>1074.29</v>
      </c>
      <c r="AY7" s="163">
        <f t="shared" ref="AY7:AY21" si="5">ROUND((AK7+AL7+AM7+AN7+AO7+AP7+AQ7+AR7+AS7+AT7+AU7+AV7+AW7),2)</f>
        <v>15608.1</v>
      </c>
      <c r="AZ7" s="163">
        <f>ROUND((I7/40/365*31),2)</f>
        <v>91.24</v>
      </c>
      <c r="BA7" s="163">
        <f>ROUND((I7/40/365*28),2)</f>
        <v>82.41</v>
      </c>
      <c r="BB7" s="163">
        <f>ROUND((I7/40/365*31),2)</f>
        <v>91.24</v>
      </c>
      <c r="BC7" s="163">
        <f>ROUND((I7/40/365*30),2)</f>
        <v>88.3</v>
      </c>
      <c r="BD7" s="163">
        <f>ROUND((I7/40/365*31),2)</f>
        <v>91.24</v>
      </c>
      <c r="BE7" s="163">
        <f>ROUND((I7/40/365*30),2)</f>
        <v>88.3</v>
      </c>
      <c r="BF7" s="163">
        <f>ROUND((I7/40/365*31),2)</f>
        <v>91.24</v>
      </c>
      <c r="BG7" s="163">
        <f>ROUND((I7/40/365*31),2)</f>
        <v>91.24</v>
      </c>
      <c r="BH7" s="163">
        <f>ROUND((I7/40/365*30),2)</f>
        <v>88.3</v>
      </c>
      <c r="BI7" s="163">
        <f>ROUND((I7/40/365*31),2)</f>
        <v>91.24</v>
      </c>
      <c r="BJ7" s="163">
        <f>ROUND((I7/40/365*30),2)</f>
        <v>88.3</v>
      </c>
      <c r="BK7" s="163">
        <f>ROUND((I7/40/365*31),2)</f>
        <v>91.24</v>
      </c>
      <c r="BL7" s="163">
        <f t="shared" ref="BL7:BL21" si="6">SUM(AZ7:BK7)</f>
        <v>1074.29</v>
      </c>
      <c r="BM7" s="163">
        <f t="shared" ref="BM7:BM21" si="7">ROUND((AY7+BL7),2)</f>
        <v>16682.39</v>
      </c>
      <c r="BN7" s="163">
        <f>ROUND((I7/40/365*31),2)</f>
        <v>91.24</v>
      </c>
      <c r="BO7" s="163">
        <f>ROUND((I7/40/365*28),2)</f>
        <v>82.41</v>
      </c>
      <c r="BP7" s="163">
        <f>ROUND((I7/40/365*31),2)</f>
        <v>91.24</v>
      </c>
      <c r="BQ7" s="163">
        <f>ROUND((I7/40/365*30),2)</f>
        <v>88.3</v>
      </c>
      <c r="BR7" s="163">
        <f>ROUND((I7/40/365*31),2)</f>
        <v>91.24</v>
      </c>
      <c r="BS7" s="163">
        <f>ROUND((I7/40/365*30),2)</f>
        <v>88.3</v>
      </c>
      <c r="BT7" s="163">
        <f>ROUND((I7/40/365*31),2)</f>
        <v>91.24</v>
      </c>
      <c r="BU7" s="163">
        <f>ROUND((I7/40/365*31),2)</f>
        <v>91.24</v>
      </c>
      <c r="BV7" s="163">
        <f>ROUND((I7/40/365*30),2)</f>
        <v>88.3</v>
      </c>
      <c r="BW7" s="163">
        <f>ROUND((I7/40/365*31),2)</f>
        <v>91.24</v>
      </c>
      <c r="BX7" s="163">
        <f>ROUND((I7/40/365*30),2)</f>
        <v>88.3</v>
      </c>
      <c r="BY7" s="163">
        <f>ROUND((I7/40/365*31),2)</f>
        <v>91.24</v>
      </c>
      <c r="BZ7" s="163">
        <f t="shared" ref="BZ7:BZ22" si="8">SUM(BN7:BY7)</f>
        <v>1074.29</v>
      </c>
      <c r="CA7" s="163">
        <f t="shared" ref="CA7:CA22" si="9">ROUND((BM7+BZ7),2)</f>
        <v>17756.68</v>
      </c>
      <c r="CB7" s="163">
        <f>ROUND((I7/40/365*31),2)</f>
        <v>91.24</v>
      </c>
      <c r="CC7" s="163">
        <f>ROUND((I7/40/365*29),2)</f>
        <v>85.35</v>
      </c>
      <c r="CD7" s="163">
        <f>ROUND((I7/40/365*31),2)</f>
        <v>91.24</v>
      </c>
      <c r="CE7" s="163">
        <f>ROUND((I7/40/365*30),2)</f>
        <v>88.3</v>
      </c>
      <c r="CF7" s="163">
        <f>ROUND((I7/40/365*31),2)</f>
        <v>91.24</v>
      </c>
      <c r="CG7" s="163">
        <f>ROUND((I7/40/365*30),2)</f>
        <v>88.3</v>
      </c>
      <c r="CH7" s="163">
        <f>ROUND((I7/40/365*31),2)</f>
        <v>91.24</v>
      </c>
      <c r="CI7" s="163">
        <f>ROUND((I7/40/365*31),2)</f>
        <v>91.24</v>
      </c>
      <c r="CJ7" s="163">
        <f>ROUND((I7/40/365*30),2)</f>
        <v>88.3</v>
      </c>
      <c r="CK7" s="163">
        <f>ROUND((I7/40/365*31),2)</f>
        <v>91.24</v>
      </c>
      <c r="CL7" s="163">
        <f>ROUND((I7/40/365*30),2)</f>
        <v>88.3</v>
      </c>
      <c r="CM7" s="163">
        <f>ROUND((I7/40/365*31),2)</f>
        <v>91.24</v>
      </c>
      <c r="CN7" s="163">
        <f t="shared" ref="CN7:CN22" si="10">SUM(CB7:CM7)</f>
        <v>1077.2299999999998</v>
      </c>
      <c r="CO7" s="165">
        <f t="shared" ref="CO7:CO22" si="11">ROUND((CA7+CN7),2)</f>
        <v>18833.91</v>
      </c>
      <c r="CP7" s="163">
        <f>ROUND((I7/40/365*31),2)</f>
        <v>91.24</v>
      </c>
      <c r="CQ7" s="163">
        <f>ROUND((I7/40/365*28),2)</f>
        <v>82.41</v>
      </c>
      <c r="CR7" s="163">
        <f>ROUND((I7/40/365*31),2)</f>
        <v>91.24</v>
      </c>
      <c r="CS7" s="163">
        <f>ROUND((I7/40/365*30),2)</f>
        <v>88.3</v>
      </c>
      <c r="CT7" s="166">
        <f>ROUND((I7/40/365*31),2)</f>
        <v>91.24</v>
      </c>
      <c r="CU7" s="163">
        <f>ROUND((I7/40/365*30),2)</f>
        <v>88.3</v>
      </c>
      <c r="CV7" s="163">
        <f>ROUND((I7/40/365*31),2)</f>
        <v>91.24</v>
      </c>
      <c r="CW7" s="163">
        <f>ROUND((I7/40/365*31),2)</f>
        <v>91.24</v>
      </c>
      <c r="CX7" s="163">
        <f>ROUND((I7/40/365*30),2)</f>
        <v>88.3</v>
      </c>
      <c r="CY7" s="163">
        <f>ROUND((I7/40/365*31),2)</f>
        <v>91.24</v>
      </c>
      <c r="CZ7" s="163">
        <f>ROUND((I7/40/365*30),2)</f>
        <v>88.3</v>
      </c>
      <c r="DA7" s="163">
        <f>ROUND((I7/40/365*31),2)</f>
        <v>91.24</v>
      </c>
      <c r="DB7" s="165">
        <f t="shared" ref="DB7:DB23" si="12">SUM(CP7:DA7)</f>
        <v>1074.29</v>
      </c>
      <c r="DC7" s="165">
        <f t="shared" ref="DC7:DC23" si="13">ROUND((CO7+DB7),2)</f>
        <v>19908.2</v>
      </c>
      <c r="DD7" s="163">
        <f>ROUND((I7/40/365*31),2)</f>
        <v>91.24</v>
      </c>
      <c r="DE7" s="163">
        <f>ROUND((I7/40/365*28),2)</f>
        <v>82.41</v>
      </c>
      <c r="DF7" s="163">
        <f>ROUND((I7/40/365*31),2)</f>
        <v>91.24</v>
      </c>
      <c r="DG7" s="163">
        <f>ROUND((I7/40/365*30),2)</f>
        <v>88.3</v>
      </c>
      <c r="DH7" s="163">
        <f>ROUND((I7/40/365*31),2)</f>
        <v>91.24</v>
      </c>
      <c r="DI7" s="163">
        <f>ROUND((I7/40/365*30),2)</f>
        <v>88.3</v>
      </c>
      <c r="DJ7" s="163">
        <f>ROUND((I7/40/365*31),2)</f>
        <v>91.24</v>
      </c>
      <c r="DK7" s="163">
        <f>ROUND((I7/40/365*31),2)</f>
        <v>91.24</v>
      </c>
      <c r="DL7" s="163">
        <f>ROUND((I7/40/365*30),2)</f>
        <v>88.3</v>
      </c>
      <c r="DM7" s="163">
        <f>ROUND((I7/40/365*31),2)</f>
        <v>91.24</v>
      </c>
      <c r="DN7" s="163">
        <f>ROUND((I7/40/365*30),2)</f>
        <v>88.3</v>
      </c>
      <c r="DO7" s="163">
        <f>ROUND((I7/40/365*31),2)</f>
        <v>91.24</v>
      </c>
      <c r="DP7" s="165">
        <f t="shared" ref="DP7:DP23" si="14">SUM(DD7:DO7)</f>
        <v>1074.29</v>
      </c>
      <c r="DQ7" s="165">
        <f t="shared" ref="DQ7:DQ23" si="15">ROUND((DC7+DP7),2)</f>
        <v>20982.49</v>
      </c>
      <c r="DR7" s="163">
        <f>ROUND((I7/40/365*31),2)</f>
        <v>91.24</v>
      </c>
      <c r="DS7" s="163">
        <f>ROUND((I7/40/365*28),2)</f>
        <v>82.41</v>
      </c>
      <c r="DT7" s="163">
        <f>ROUND((I7/40/365*31),2)</f>
        <v>91.24</v>
      </c>
      <c r="DU7" s="163">
        <f>ROUND((I7/40/365*30),2)</f>
        <v>88.3</v>
      </c>
      <c r="DV7" s="167">
        <f>ROUND((I7/40/365*31),2)</f>
        <v>91.24</v>
      </c>
      <c r="DW7" s="167">
        <f>ROUND((I7/40/365*30),2)</f>
        <v>88.3</v>
      </c>
      <c r="DX7" s="168">
        <f>ROUND((I7/40/365*31),2)</f>
        <v>91.24</v>
      </c>
      <c r="DY7" s="168">
        <f>ROUND((I7/40/365*31),2)</f>
        <v>91.24</v>
      </c>
      <c r="DZ7" s="163">
        <f>ROUND((I7/40/365*30),2)</f>
        <v>88.3</v>
      </c>
      <c r="EA7" s="163">
        <f>ROUND((I7/40/365*31),2)</f>
        <v>91.24</v>
      </c>
      <c r="EB7" s="163">
        <f>ROUND((I7/40/365*30),2)</f>
        <v>88.3</v>
      </c>
      <c r="EC7" s="163">
        <f>ROUND((I7/40/365*31),2)</f>
        <v>91.24</v>
      </c>
      <c r="ED7" s="169">
        <f t="shared" ref="ED7:ED25" si="16">SUM(DR7:EC7)</f>
        <v>1074.29</v>
      </c>
      <c r="EE7" s="165">
        <f t="shared" ref="EE7:EE25" si="17">ROUND((DQ7+ED7),2)</f>
        <v>22056.78</v>
      </c>
      <c r="EF7" s="163">
        <f>ROUND((I7/40/365*31),2)</f>
        <v>91.24</v>
      </c>
      <c r="EG7" s="163">
        <f>ROUND((I7/40/365*29),2)</f>
        <v>85.35</v>
      </c>
      <c r="EH7" s="163">
        <f>ROUND((I7/40/365*31),2)</f>
        <v>91.24</v>
      </c>
      <c r="EI7" s="163">
        <f>ROUND((I7/40/365*30),2)</f>
        <v>88.3</v>
      </c>
      <c r="EJ7" s="163">
        <f>ROUND((I7/40/365*31),2)</f>
        <v>91.24</v>
      </c>
      <c r="EK7" s="163">
        <f>ROUND((I7/40/365*30),2)</f>
        <v>88.3</v>
      </c>
      <c r="EL7" s="163">
        <f>ROUND((I7/40/365*31),2)</f>
        <v>91.24</v>
      </c>
      <c r="EM7" s="163">
        <f>ROUND((I7/40/365*31),2)</f>
        <v>91.24</v>
      </c>
      <c r="EN7" s="163">
        <f>ROUND((I7/40/365*30),2)</f>
        <v>88.3</v>
      </c>
      <c r="EO7" s="163">
        <f>ROUND((I7/40/365*31),2)</f>
        <v>91.24</v>
      </c>
      <c r="EP7" s="163">
        <f>ROUND((I7/40/365*30),2)</f>
        <v>88.3</v>
      </c>
      <c r="EQ7" s="163">
        <f>ROUND((I7/40/365*31),2)</f>
        <v>91.24</v>
      </c>
      <c r="ER7" s="165">
        <f t="shared" ref="ER7:ER26" si="18">SUM(EF7:EQ7)</f>
        <v>1077.2299999999998</v>
      </c>
      <c r="ES7" s="165">
        <f t="shared" ref="ES7:ES26" si="19">ROUND((EE7+ER7),2)</f>
        <v>23134.01</v>
      </c>
      <c r="ET7" s="163">
        <f t="shared" ref="ET7:ET26" si="20">SUM(G7-ES7)</f>
        <v>24612.05</v>
      </c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</row>
    <row r="8" spans="2:161" ht="18" customHeight="1" x14ac:dyDescent="0.15">
      <c r="B8" s="171" t="s">
        <v>67</v>
      </c>
      <c r="C8" s="172" t="s">
        <v>68</v>
      </c>
      <c r="D8" s="173" t="s">
        <v>69</v>
      </c>
      <c r="E8" s="174"/>
      <c r="F8" s="174"/>
      <c r="G8" s="175">
        <v>1351050</v>
      </c>
      <c r="H8" s="175">
        <f t="shared" si="0"/>
        <v>135105</v>
      </c>
      <c r="I8" s="175">
        <f t="shared" si="1"/>
        <v>1215945</v>
      </c>
      <c r="J8" s="175"/>
      <c r="K8" s="176"/>
      <c r="L8" s="176"/>
      <c r="M8" s="176"/>
      <c r="N8" s="175"/>
      <c r="O8" s="175"/>
      <c r="P8" s="175">
        <v>2156.52</v>
      </c>
      <c r="Q8" s="175">
        <v>60548.42</v>
      </c>
      <c r="R8" s="175">
        <v>60548.42</v>
      </c>
      <c r="S8" s="175">
        <v>60714.31</v>
      </c>
      <c r="T8" s="175">
        <v>60548.42</v>
      </c>
      <c r="U8" s="175">
        <v>60548.42</v>
      </c>
      <c r="V8" s="175">
        <v>60548.42</v>
      </c>
      <c r="W8" s="175">
        <f t="shared" ref="W8:W21" si="21">O8+P8+Q8+R8+S8+T8+U8+V8</f>
        <v>365612.92999999993</v>
      </c>
      <c r="X8" s="175">
        <f t="shared" ref="X8:X20" si="22">ROUND((I8/7330*31),2)</f>
        <v>5142.47</v>
      </c>
      <c r="Y8" s="175">
        <f t="shared" ref="Y8:Y20" si="23">ROUND((I8/7330*29),2)</f>
        <v>4810.7</v>
      </c>
      <c r="Z8" s="175">
        <f t="shared" ref="Z8:Z20" si="24">ROUND((I8/7330*31),2)</f>
        <v>5142.47</v>
      </c>
      <c r="AA8" s="175">
        <f t="shared" ref="AA8:AA20" si="25">ROUND((I8/7330*30),2)</f>
        <v>4976.58</v>
      </c>
      <c r="AB8" s="175">
        <f t="shared" ref="AB8:AB20" si="26">ROUND((I8/7330*31),2)</f>
        <v>5142.47</v>
      </c>
      <c r="AC8" s="175">
        <f t="shared" ref="AC8:AC20" si="27">ROUND((I8/7330*30),2)</f>
        <v>4976.58</v>
      </c>
      <c r="AD8" s="175">
        <f t="shared" ref="AD8:AD20" si="28">ROUND((I8/7330*31),2)</f>
        <v>5142.47</v>
      </c>
      <c r="AE8" s="175">
        <f t="shared" ref="AE8:AE20" si="29">ROUND((I8/7330*31),2)</f>
        <v>5142.47</v>
      </c>
      <c r="AF8" s="175">
        <f t="shared" ref="AF8:AF20" si="30">ROUND((I8/7330*30),2)</f>
        <v>4976.58</v>
      </c>
      <c r="AG8" s="175">
        <f t="shared" ref="AG8:AG20" si="31">ROUND((I8/7330*31),2)</f>
        <v>5142.47</v>
      </c>
      <c r="AH8" s="175">
        <f t="shared" ref="AH8:AH20" si="32">ROUND((I8/7330*30),2)</f>
        <v>4976.58</v>
      </c>
      <c r="AI8" s="175">
        <f t="shared" ref="AI8:AI21" si="33">ROUND((I8/7330*31),2)</f>
        <v>5142.47</v>
      </c>
      <c r="AJ8" s="175">
        <f t="shared" si="2"/>
        <v>60714.310000000012</v>
      </c>
      <c r="AK8" s="175">
        <f t="shared" si="3"/>
        <v>426327.24</v>
      </c>
      <c r="AL8" s="175">
        <f t="shared" ref="AL8:AL21" si="34">ROUND((I8/7330*31),2)</f>
        <v>5142.47</v>
      </c>
      <c r="AM8" s="175">
        <f t="shared" ref="AM8:AM21" si="35">ROUND((I8/7330*28),2)</f>
        <v>4644.8100000000004</v>
      </c>
      <c r="AN8" s="175">
        <f t="shared" ref="AN8:AN21" si="36">ROUND((I8/7330*31),2)</f>
        <v>5142.47</v>
      </c>
      <c r="AO8" s="175">
        <f t="shared" ref="AO8:AO21" si="37">ROUND((I8/7330*30),2)</f>
        <v>4976.58</v>
      </c>
      <c r="AP8" s="175">
        <f t="shared" ref="AP8:AP21" si="38">ROUND((I8/7330*31),2)</f>
        <v>5142.47</v>
      </c>
      <c r="AQ8" s="175">
        <f t="shared" ref="AQ8:AQ21" si="39">ROUND((I8/7330*30),2)</f>
        <v>4976.58</v>
      </c>
      <c r="AR8" s="175">
        <f t="shared" ref="AR8:AR21" si="40">ROUND((I8/7330*31),2)</f>
        <v>5142.47</v>
      </c>
      <c r="AS8" s="175">
        <f t="shared" ref="AS8:AS21" si="41">ROUND((I8/7330*31),2)</f>
        <v>5142.47</v>
      </c>
      <c r="AT8" s="175">
        <f t="shared" ref="AT8:AT21" si="42">ROUND((I8/7330*30),2)</f>
        <v>4976.58</v>
      </c>
      <c r="AU8" s="175">
        <f t="shared" ref="AU8:AU21" si="43">ROUND((I8/7330*31),2)</f>
        <v>5142.47</v>
      </c>
      <c r="AV8" s="175">
        <f t="shared" ref="AV8:AV21" si="44">ROUND((I8/7330*30),2)</f>
        <v>4976.58</v>
      </c>
      <c r="AW8" s="175">
        <f t="shared" ref="AW8:AW21" si="45">ROUND((I8/7330*31),2)</f>
        <v>5142.47</v>
      </c>
      <c r="AX8" s="175">
        <f t="shared" si="4"/>
        <v>60548.420000000013</v>
      </c>
      <c r="AY8" s="175">
        <f t="shared" si="5"/>
        <v>486875.66</v>
      </c>
      <c r="AZ8" s="175">
        <f t="shared" ref="AZ8:AZ21" si="46">ROUND((I8/7330*31),2)</f>
        <v>5142.47</v>
      </c>
      <c r="BA8" s="175">
        <f t="shared" ref="BA8:BA21" si="47">ROUND((I8/7330*28),2)</f>
        <v>4644.8100000000004</v>
      </c>
      <c r="BB8" s="175">
        <f t="shared" ref="BB8:BB21" si="48">ROUND((I8/7330*31),2)</f>
        <v>5142.47</v>
      </c>
      <c r="BC8" s="175">
        <f t="shared" ref="BC8:BC21" si="49">ROUND((I8/7330*30),2)</f>
        <v>4976.58</v>
      </c>
      <c r="BD8" s="175">
        <f t="shared" ref="BD8:BD21" si="50">ROUND((I8/7330*31),2)</f>
        <v>5142.47</v>
      </c>
      <c r="BE8" s="175">
        <f t="shared" ref="BE8:BE21" si="51">ROUND((I8/7330*30),2)</f>
        <v>4976.58</v>
      </c>
      <c r="BF8" s="175">
        <f t="shared" ref="BF8:BF21" si="52">ROUND((I8/7330*31),2)</f>
        <v>5142.47</v>
      </c>
      <c r="BG8" s="175">
        <f t="shared" ref="BG8:BG21" si="53">ROUND((I8/7330*31),2)</f>
        <v>5142.47</v>
      </c>
      <c r="BH8" s="175">
        <f t="shared" ref="BH8:BH21" si="54">ROUND((I8/7330*30),2)</f>
        <v>4976.58</v>
      </c>
      <c r="BI8" s="175">
        <f t="shared" ref="BI8:BI21" si="55">ROUND((I8/7330*31),2)</f>
        <v>5142.47</v>
      </c>
      <c r="BJ8" s="175">
        <f t="shared" ref="BJ8:BJ21" si="56">ROUND((I8/7330*30),2)</f>
        <v>4976.58</v>
      </c>
      <c r="BK8" s="175">
        <f t="shared" ref="BK8:BK21" si="57">ROUND((I8/7330*31),2)</f>
        <v>5142.47</v>
      </c>
      <c r="BL8" s="175">
        <f t="shared" si="6"/>
        <v>60548.420000000013</v>
      </c>
      <c r="BM8" s="175">
        <f t="shared" si="7"/>
        <v>547424.07999999996</v>
      </c>
      <c r="BN8" s="175">
        <f t="shared" ref="BN8:BN21" si="58">ROUND((I8/7330*31),2)</f>
        <v>5142.47</v>
      </c>
      <c r="BO8" s="175">
        <f t="shared" ref="BO8:BO21" si="59">ROUND((I8/7330*28),2)</f>
        <v>4644.8100000000004</v>
      </c>
      <c r="BP8" s="175">
        <f t="shared" ref="BP8:BP21" si="60">ROUND((I8/7330*31),2)</f>
        <v>5142.47</v>
      </c>
      <c r="BQ8" s="175">
        <f t="shared" ref="BQ8:BQ21" si="61">ROUND((I8/7330*30),2)</f>
        <v>4976.58</v>
      </c>
      <c r="BR8" s="175">
        <f t="shared" ref="BR8:BR21" si="62">ROUND((I8/7330*31),2)</f>
        <v>5142.47</v>
      </c>
      <c r="BS8" s="175">
        <f t="shared" ref="BS8:BS21" si="63">ROUND((I8/7330*30),2)</f>
        <v>4976.58</v>
      </c>
      <c r="BT8" s="175">
        <f t="shared" ref="BT8:BT21" si="64">ROUND((I8/7330*31),2)</f>
        <v>5142.47</v>
      </c>
      <c r="BU8" s="175">
        <f t="shared" ref="BU8:BU21" si="65">ROUND((I8/7330*31),2)</f>
        <v>5142.47</v>
      </c>
      <c r="BV8" s="175">
        <f t="shared" ref="BV8:BV21" si="66">ROUND((I8/7330*30),2)</f>
        <v>4976.58</v>
      </c>
      <c r="BW8" s="175">
        <f t="shared" ref="BW8:BW21" si="67">ROUND((I8/7330*31),2)</f>
        <v>5142.47</v>
      </c>
      <c r="BX8" s="175">
        <f t="shared" ref="BX8:BX22" si="68">ROUND((I8/7330*30),2)</f>
        <v>4976.58</v>
      </c>
      <c r="BY8" s="175">
        <f t="shared" ref="BY8:BY22" si="69">ROUND((I8/7330*31),2)</f>
        <v>5142.47</v>
      </c>
      <c r="BZ8" s="175">
        <f t="shared" si="8"/>
        <v>60548.420000000013</v>
      </c>
      <c r="CA8" s="175">
        <f t="shared" si="9"/>
        <v>607972.5</v>
      </c>
      <c r="CB8" s="175">
        <f t="shared" ref="CB8:CB22" si="70">ROUND((I8/7330*31),2)</f>
        <v>5142.47</v>
      </c>
      <c r="CC8" s="175">
        <f t="shared" ref="CC8:CC22" si="71">ROUND((I8/7330*29),2)</f>
        <v>4810.7</v>
      </c>
      <c r="CD8" s="175">
        <f t="shared" ref="CD8:CD22" si="72">ROUND((I8/7330*31),2)</f>
        <v>5142.47</v>
      </c>
      <c r="CE8" s="175">
        <f t="shared" ref="CE8:CE22" si="73">ROUND((I8/7330*30),2)</f>
        <v>4976.58</v>
      </c>
      <c r="CF8" s="175">
        <f t="shared" ref="CF8:CF22" si="74">ROUND((I8/7330*31),2)</f>
        <v>5142.47</v>
      </c>
      <c r="CG8" s="175">
        <f t="shared" ref="CG8:CG22" si="75">ROUND((I8/7330*30),2)</f>
        <v>4976.58</v>
      </c>
      <c r="CH8" s="175">
        <f t="shared" ref="CH8:CH22" si="76">ROUND((I8/7330*31),2)</f>
        <v>5142.47</v>
      </c>
      <c r="CI8" s="175">
        <f t="shared" ref="CI8:CI22" si="77">ROUND((I8/7330*31),2)</f>
        <v>5142.47</v>
      </c>
      <c r="CJ8" s="175">
        <f t="shared" ref="CJ8:CJ22" si="78">ROUND((I8/7330*30),2)</f>
        <v>4976.58</v>
      </c>
      <c r="CK8" s="175">
        <f t="shared" ref="CK8:CK22" si="79">ROUND((I8/7330*31),2)</f>
        <v>5142.47</v>
      </c>
      <c r="CL8" s="175">
        <f t="shared" ref="CL8:CL22" si="80">ROUND((I8/7330*30),2)</f>
        <v>4976.58</v>
      </c>
      <c r="CM8" s="175">
        <f t="shared" ref="CM8:CM22" si="81">ROUND((I8/7330*31),2)</f>
        <v>5142.47</v>
      </c>
      <c r="CN8" s="175">
        <f t="shared" si="10"/>
        <v>60714.310000000012</v>
      </c>
      <c r="CO8" s="177">
        <f t="shared" si="11"/>
        <v>668686.81000000006</v>
      </c>
      <c r="CP8" s="175">
        <f t="shared" ref="CP8:CP22" si="82">ROUND((I8/7330*31),2)</f>
        <v>5142.47</v>
      </c>
      <c r="CQ8" s="175">
        <f t="shared" ref="CQ8:CQ22" si="83">ROUND((I8/7330*28),2)</f>
        <v>4644.8100000000004</v>
      </c>
      <c r="CR8" s="175">
        <f t="shared" ref="CR8:CR22" si="84">ROUND((I8/7330*31),2)</f>
        <v>5142.47</v>
      </c>
      <c r="CS8" s="175">
        <f t="shared" ref="CS8:CS22" si="85">ROUND((I8/7330*30),2)</f>
        <v>4976.58</v>
      </c>
      <c r="CT8" s="178">
        <f t="shared" ref="CT8:CT22" si="86">ROUND((I8/7330*31),2)</f>
        <v>5142.47</v>
      </c>
      <c r="CU8" s="175">
        <f t="shared" ref="CU8:CU22" si="87">ROUND((I8/7330*30),2)</f>
        <v>4976.58</v>
      </c>
      <c r="CV8" s="175">
        <f t="shared" ref="CV8:CV23" si="88">ROUND((I8/7330*31),2)</f>
        <v>5142.47</v>
      </c>
      <c r="CW8" s="175">
        <f t="shared" ref="CW8:CW23" si="89">ROUND((I8/7330*31),2)</f>
        <v>5142.47</v>
      </c>
      <c r="CX8" s="175">
        <f t="shared" ref="CX8:CX23" si="90">ROUND((I8/7330*30),2)</f>
        <v>4976.58</v>
      </c>
      <c r="CY8" s="175">
        <f t="shared" ref="CY8:CY23" si="91">ROUND((I8/7330*31),2)</f>
        <v>5142.47</v>
      </c>
      <c r="CZ8" s="175">
        <f t="shared" ref="CZ8:CZ23" si="92">ROUND((I8/7330*30),2)</f>
        <v>4976.58</v>
      </c>
      <c r="DA8" s="175">
        <f t="shared" ref="DA8:DA23" si="93">ROUND((I8/7330*31),2)</f>
        <v>5142.47</v>
      </c>
      <c r="DB8" s="177">
        <f t="shared" si="12"/>
        <v>60548.420000000013</v>
      </c>
      <c r="DC8" s="177">
        <f t="shared" si="13"/>
        <v>729235.23</v>
      </c>
      <c r="DD8" s="175">
        <f t="shared" ref="DD8:DD23" si="94">ROUND((I8/7330*31),2)</f>
        <v>5142.47</v>
      </c>
      <c r="DE8" s="175">
        <f t="shared" ref="DE8:DE23" si="95">ROUND((I8/7330*28),2)</f>
        <v>4644.8100000000004</v>
      </c>
      <c r="DF8" s="175">
        <f t="shared" ref="DF8:DF23" si="96">ROUND((I8/7330*31),2)</f>
        <v>5142.47</v>
      </c>
      <c r="DG8" s="175">
        <f t="shared" ref="DG8:DG23" si="97">ROUND((I8/7330*30),2)</f>
        <v>4976.58</v>
      </c>
      <c r="DH8" s="175">
        <f t="shared" ref="DH8:DH23" si="98">ROUND((I8/7330*31),2)</f>
        <v>5142.47</v>
      </c>
      <c r="DI8" s="175">
        <f t="shared" ref="DI8:DI23" si="99">ROUND((I8/7330*30),2)</f>
        <v>4976.58</v>
      </c>
      <c r="DJ8" s="175">
        <f t="shared" ref="DJ8:DJ23" si="100">ROUND((I8/7330*31),2)</f>
        <v>5142.47</v>
      </c>
      <c r="DK8" s="175">
        <f t="shared" ref="DK8:DK23" si="101">ROUND((I8/7330*31),2)</f>
        <v>5142.47</v>
      </c>
      <c r="DL8" s="175">
        <f t="shared" ref="DL8:DL23" si="102">ROUND((I8/7330*30),2)</f>
        <v>4976.58</v>
      </c>
      <c r="DM8" s="175">
        <f t="shared" ref="DM8:DM23" si="103">ROUND((I8/7330*31),2)</f>
        <v>5142.47</v>
      </c>
      <c r="DN8" s="175">
        <f t="shared" ref="DN8:DN23" si="104">ROUND((I8/7330*30),2)</f>
        <v>4976.58</v>
      </c>
      <c r="DO8" s="175">
        <f t="shared" ref="DO8:DO23" si="105">ROUND((I8/7330*31),2)</f>
        <v>5142.47</v>
      </c>
      <c r="DP8" s="177">
        <f t="shared" si="14"/>
        <v>60548.420000000013</v>
      </c>
      <c r="DQ8" s="177">
        <f t="shared" si="15"/>
        <v>789783.65</v>
      </c>
      <c r="DR8" s="175">
        <f t="shared" ref="DR8:DR23" si="106">ROUND((I8/7330*31),2)</f>
        <v>5142.47</v>
      </c>
      <c r="DS8" s="175">
        <f t="shared" ref="DS8:DS23" si="107">ROUND((I8/7330*28),2)</f>
        <v>4644.8100000000004</v>
      </c>
      <c r="DT8" s="175">
        <f t="shared" ref="DT8:DT23" si="108">ROUND((I8/7330*31),2)</f>
        <v>5142.47</v>
      </c>
      <c r="DU8" s="175">
        <f t="shared" ref="DU8:DU23" si="109">ROUND((I8/7330*30),2)</f>
        <v>4976.58</v>
      </c>
      <c r="DV8" s="179">
        <f t="shared" ref="DV8:DV23" si="110">ROUND((I8/7330*31),2)</f>
        <v>5142.47</v>
      </c>
      <c r="DW8" s="179">
        <f t="shared" ref="DW8:DW23" si="111">ROUND((I8/7330*30),2)</f>
        <v>4976.58</v>
      </c>
      <c r="DX8" s="180">
        <f t="shared" ref="DX8:DX23" si="112">ROUND((I8/7330*31),2)</f>
        <v>5142.47</v>
      </c>
      <c r="DY8" s="180">
        <f t="shared" ref="DY8:DY23" si="113">ROUND((I8/7330*31),2)</f>
        <v>5142.47</v>
      </c>
      <c r="DZ8" s="175">
        <f t="shared" ref="DZ8:DZ23" si="114">ROUND((I8/7330*30),2)</f>
        <v>4976.58</v>
      </c>
      <c r="EA8" s="175">
        <f t="shared" ref="EA8:EA23" si="115">ROUND((I8/7330*31),2)</f>
        <v>5142.47</v>
      </c>
      <c r="EB8" s="175">
        <f t="shared" ref="EB8:EB23" si="116">ROUND((I8/7330*30),2)</f>
        <v>4976.58</v>
      </c>
      <c r="EC8" s="175">
        <f t="shared" ref="EC8:EC23" si="117">ROUND((I8/7330*31),2)</f>
        <v>5142.47</v>
      </c>
      <c r="ED8" s="181">
        <f t="shared" si="16"/>
        <v>60548.420000000013</v>
      </c>
      <c r="EE8" s="177">
        <f t="shared" si="17"/>
        <v>850332.07</v>
      </c>
      <c r="EF8" s="175">
        <f t="shared" ref="EF8:EF24" si="118">ROUND((I8/7330*31),2)</f>
        <v>5142.47</v>
      </c>
      <c r="EG8" s="175">
        <f t="shared" ref="EG8:EG24" si="119">ROUND((I8/7330*29),2)</f>
        <v>4810.7</v>
      </c>
      <c r="EH8" s="175">
        <f t="shared" ref="EH8:EH24" si="120">ROUND((I8/7330*31),2)</f>
        <v>5142.47</v>
      </c>
      <c r="EI8" s="175">
        <f t="shared" ref="EI8:EI24" si="121">ROUND((I8/7330*30),2)</f>
        <v>4976.58</v>
      </c>
      <c r="EJ8" s="175">
        <f t="shared" ref="EJ8:EJ24" si="122">ROUND((I8/7330*31),2)</f>
        <v>5142.47</v>
      </c>
      <c r="EK8" s="175">
        <f t="shared" ref="EK8:EK24" si="123">ROUND((I8/7330*30),2)</f>
        <v>4976.58</v>
      </c>
      <c r="EL8" s="175">
        <f t="shared" ref="EL8:EL24" si="124">ROUND((I8/7330*31),2)</f>
        <v>5142.47</v>
      </c>
      <c r="EM8" s="175">
        <f t="shared" ref="EM8:EM24" si="125">ROUND((I8/7330*31),2)</f>
        <v>5142.47</v>
      </c>
      <c r="EN8" s="175">
        <f t="shared" ref="EN8:EN24" si="126">ROUND((I8/7330*30),2)</f>
        <v>4976.58</v>
      </c>
      <c r="EO8" s="175">
        <f t="shared" ref="EO8:EO24" si="127">ROUND((I8/7330*31),2)</f>
        <v>5142.47</v>
      </c>
      <c r="EP8" s="175">
        <f t="shared" ref="EP8:EP24" si="128">ROUND((I8/7330*30),2)</f>
        <v>4976.58</v>
      </c>
      <c r="EQ8" s="175">
        <f t="shared" ref="EQ8:EQ24" si="129">ROUND((I8/7330*31),2)</f>
        <v>5142.47</v>
      </c>
      <c r="ER8" s="165">
        <f t="shared" si="18"/>
        <v>60714.310000000012</v>
      </c>
      <c r="ES8" s="177">
        <f t="shared" si="19"/>
        <v>911046.38</v>
      </c>
      <c r="ET8" s="175">
        <f t="shared" si="20"/>
        <v>440003.62</v>
      </c>
    </row>
    <row r="9" spans="2:161" ht="18.75" customHeight="1" x14ac:dyDescent="0.15">
      <c r="B9" s="171" t="s">
        <v>67</v>
      </c>
      <c r="C9" s="172" t="s">
        <v>70</v>
      </c>
      <c r="D9" s="173" t="s">
        <v>69</v>
      </c>
      <c r="E9" s="174"/>
      <c r="F9" s="174"/>
      <c r="G9" s="175">
        <v>131874.97</v>
      </c>
      <c r="H9" s="175">
        <f t="shared" si="0"/>
        <v>13187.5</v>
      </c>
      <c r="I9" s="175">
        <f t="shared" si="1"/>
        <v>118687.473</v>
      </c>
      <c r="J9" s="175"/>
      <c r="K9" s="176"/>
      <c r="L9" s="176"/>
      <c r="M9" s="176"/>
      <c r="N9" s="175"/>
      <c r="O9" s="175"/>
      <c r="P9" s="175"/>
      <c r="Q9" s="175">
        <v>6120.57</v>
      </c>
      <c r="R9" s="175">
        <v>5910.07</v>
      </c>
      <c r="S9" s="175">
        <v>5926.26</v>
      </c>
      <c r="T9" s="175">
        <v>5910.07</v>
      </c>
      <c r="U9" s="175">
        <v>5910.07</v>
      </c>
      <c r="V9" s="175">
        <v>5910.07</v>
      </c>
      <c r="W9" s="175">
        <f t="shared" si="21"/>
        <v>35687.11</v>
      </c>
      <c r="X9" s="175">
        <f t="shared" si="22"/>
        <v>501.95</v>
      </c>
      <c r="Y9" s="175">
        <f t="shared" si="23"/>
        <v>469.57</v>
      </c>
      <c r="Z9" s="175">
        <f t="shared" si="24"/>
        <v>501.95</v>
      </c>
      <c r="AA9" s="175">
        <f t="shared" si="25"/>
        <v>485.76</v>
      </c>
      <c r="AB9" s="175">
        <f t="shared" si="26"/>
        <v>501.95</v>
      </c>
      <c r="AC9" s="175">
        <f t="shared" si="27"/>
        <v>485.76</v>
      </c>
      <c r="AD9" s="175">
        <f t="shared" si="28"/>
        <v>501.95</v>
      </c>
      <c r="AE9" s="175">
        <f t="shared" si="29"/>
        <v>501.95</v>
      </c>
      <c r="AF9" s="175">
        <f t="shared" si="30"/>
        <v>485.76</v>
      </c>
      <c r="AG9" s="175">
        <f t="shared" si="31"/>
        <v>501.95</v>
      </c>
      <c r="AH9" s="175">
        <f t="shared" si="32"/>
        <v>485.76</v>
      </c>
      <c r="AI9" s="175">
        <f t="shared" si="33"/>
        <v>501.95</v>
      </c>
      <c r="AJ9" s="175">
        <f t="shared" si="2"/>
        <v>5926.2599999999993</v>
      </c>
      <c r="AK9" s="175">
        <f t="shared" si="3"/>
        <v>41613.370000000003</v>
      </c>
      <c r="AL9" s="175">
        <f t="shared" si="34"/>
        <v>501.95</v>
      </c>
      <c r="AM9" s="175">
        <f t="shared" si="35"/>
        <v>453.38</v>
      </c>
      <c r="AN9" s="175">
        <f t="shared" si="36"/>
        <v>501.95</v>
      </c>
      <c r="AO9" s="175">
        <f t="shared" si="37"/>
        <v>485.76</v>
      </c>
      <c r="AP9" s="175">
        <f t="shared" si="38"/>
        <v>501.95</v>
      </c>
      <c r="AQ9" s="175">
        <f t="shared" si="39"/>
        <v>485.76</v>
      </c>
      <c r="AR9" s="175">
        <f t="shared" si="40"/>
        <v>501.95</v>
      </c>
      <c r="AS9" s="175">
        <f t="shared" si="41"/>
        <v>501.95</v>
      </c>
      <c r="AT9" s="175">
        <f t="shared" si="42"/>
        <v>485.76</v>
      </c>
      <c r="AU9" s="175">
        <f t="shared" si="43"/>
        <v>501.95</v>
      </c>
      <c r="AV9" s="175">
        <f t="shared" si="44"/>
        <v>485.76</v>
      </c>
      <c r="AW9" s="175">
        <f t="shared" si="45"/>
        <v>501.95</v>
      </c>
      <c r="AX9" s="175">
        <f t="shared" si="4"/>
        <v>5910.07</v>
      </c>
      <c r="AY9" s="175">
        <f t="shared" si="5"/>
        <v>47523.44</v>
      </c>
      <c r="AZ9" s="175">
        <f t="shared" si="46"/>
        <v>501.95</v>
      </c>
      <c r="BA9" s="175">
        <f t="shared" si="47"/>
        <v>453.38</v>
      </c>
      <c r="BB9" s="175">
        <f t="shared" si="48"/>
        <v>501.95</v>
      </c>
      <c r="BC9" s="175">
        <f t="shared" si="49"/>
        <v>485.76</v>
      </c>
      <c r="BD9" s="175">
        <f t="shared" si="50"/>
        <v>501.95</v>
      </c>
      <c r="BE9" s="175">
        <f t="shared" si="51"/>
        <v>485.76</v>
      </c>
      <c r="BF9" s="175">
        <f t="shared" si="52"/>
        <v>501.95</v>
      </c>
      <c r="BG9" s="175">
        <f t="shared" si="53"/>
        <v>501.95</v>
      </c>
      <c r="BH9" s="175">
        <f t="shared" si="54"/>
        <v>485.76</v>
      </c>
      <c r="BI9" s="175">
        <f t="shared" si="55"/>
        <v>501.95</v>
      </c>
      <c r="BJ9" s="175">
        <f t="shared" si="56"/>
        <v>485.76</v>
      </c>
      <c r="BK9" s="175">
        <f t="shared" si="57"/>
        <v>501.95</v>
      </c>
      <c r="BL9" s="175">
        <f t="shared" si="6"/>
        <v>5910.07</v>
      </c>
      <c r="BM9" s="175">
        <f t="shared" si="7"/>
        <v>53433.51</v>
      </c>
      <c r="BN9" s="175">
        <f t="shared" si="58"/>
        <v>501.95</v>
      </c>
      <c r="BO9" s="175">
        <f t="shared" si="59"/>
        <v>453.38</v>
      </c>
      <c r="BP9" s="175">
        <f t="shared" si="60"/>
        <v>501.95</v>
      </c>
      <c r="BQ9" s="175">
        <f t="shared" si="61"/>
        <v>485.76</v>
      </c>
      <c r="BR9" s="175">
        <f t="shared" si="62"/>
        <v>501.95</v>
      </c>
      <c r="BS9" s="175">
        <f t="shared" si="63"/>
        <v>485.76</v>
      </c>
      <c r="BT9" s="175">
        <f t="shared" si="64"/>
        <v>501.95</v>
      </c>
      <c r="BU9" s="175">
        <f t="shared" si="65"/>
        <v>501.95</v>
      </c>
      <c r="BV9" s="175">
        <f t="shared" si="66"/>
        <v>485.76</v>
      </c>
      <c r="BW9" s="175">
        <f t="shared" si="67"/>
        <v>501.95</v>
      </c>
      <c r="BX9" s="175">
        <f t="shared" si="68"/>
        <v>485.76</v>
      </c>
      <c r="BY9" s="175">
        <f t="shared" si="69"/>
        <v>501.95</v>
      </c>
      <c r="BZ9" s="175">
        <f t="shared" si="8"/>
        <v>5910.07</v>
      </c>
      <c r="CA9" s="175">
        <f t="shared" si="9"/>
        <v>59343.58</v>
      </c>
      <c r="CB9" s="175">
        <f t="shared" si="70"/>
        <v>501.95</v>
      </c>
      <c r="CC9" s="175">
        <f t="shared" si="71"/>
        <v>469.57</v>
      </c>
      <c r="CD9" s="175">
        <f t="shared" si="72"/>
        <v>501.95</v>
      </c>
      <c r="CE9" s="175">
        <f t="shared" si="73"/>
        <v>485.76</v>
      </c>
      <c r="CF9" s="175">
        <f t="shared" si="74"/>
        <v>501.95</v>
      </c>
      <c r="CG9" s="175">
        <f t="shared" si="75"/>
        <v>485.76</v>
      </c>
      <c r="CH9" s="175">
        <f t="shared" si="76"/>
        <v>501.95</v>
      </c>
      <c r="CI9" s="175">
        <f t="shared" si="77"/>
        <v>501.95</v>
      </c>
      <c r="CJ9" s="175">
        <f t="shared" si="78"/>
        <v>485.76</v>
      </c>
      <c r="CK9" s="175">
        <f t="shared" si="79"/>
        <v>501.95</v>
      </c>
      <c r="CL9" s="175">
        <f t="shared" si="80"/>
        <v>485.76</v>
      </c>
      <c r="CM9" s="175">
        <f t="shared" si="81"/>
        <v>501.95</v>
      </c>
      <c r="CN9" s="175">
        <f t="shared" si="10"/>
        <v>5926.2599999999993</v>
      </c>
      <c r="CO9" s="177">
        <f t="shared" si="11"/>
        <v>65269.84</v>
      </c>
      <c r="CP9" s="175">
        <f t="shared" si="82"/>
        <v>501.95</v>
      </c>
      <c r="CQ9" s="175">
        <f t="shared" si="83"/>
        <v>453.38</v>
      </c>
      <c r="CR9" s="175">
        <f t="shared" si="84"/>
        <v>501.95</v>
      </c>
      <c r="CS9" s="175">
        <f t="shared" si="85"/>
        <v>485.76</v>
      </c>
      <c r="CT9" s="178">
        <f t="shared" si="86"/>
        <v>501.95</v>
      </c>
      <c r="CU9" s="175">
        <f t="shared" si="87"/>
        <v>485.76</v>
      </c>
      <c r="CV9" s="175">
        <f t="shared" si="88"/>
        <v>501.95</v>
      </c>
      <c r="CW9" s="175">
        <f t="shared" si="89"/>
        <v>501.95</v>
      </c>
      <c r="CX9" s="175">
        <f t="shared" si="90"/>
        <v>485.76</v>
      </c>
      <c r="CY9" s="175">
        <f t="shared" si="91"/>
        <v>501.95</v>
      </c>
      <c r="CZ9" s="175">
        <f t="shared" si="92"/>
        <v>485.76</v>
      </c>
      <c r="DA9" s="175">
        <f t="shared" si="93"/>
        <v>501.95</v>
      </c>
      <c r="DB9" s="177">
        <f t="shared" si="12"/>
        <v>5910.07</v>
      </c>
      <c r="DC9" s="177">
        <f t="shared" si="13"/>
        <v>71179.91</v>
      </c>
      <c r="DD9" s="175">
        <f t="shared" si="94"/>
        <v>501.95</v>
      </c>
      <c r="DE9" s="175">
        <f t="shared" si="95"/>
        <v>453.38</v>
      </c>
      <c r="DF9" s="175">
        <f t="shared" si="96"/>
        <v>501.95</v>
      </c>
      <c r="DG9" s="175">
        <f t="shared" si="97"/>
        <v>485.76</v>
      </c>
      <c r="DH9" s="175">
        <f t="shared" si="98"/>
        <v>501.95</v>
      </c>
      <c r="DI9" s="175">
        <f t="shared" si="99"/>
        <v>485.76</v>
      </c>
      <c r="DJ9" s="175">
        <f t="shared" si="100"/>
        <v>501.95</v>
      </c>
      <c r="DK9" s="175">
        <f t="shared" si="101"/>
        <v>501.95</v>
      </c>
      <c r="DL9" s="175">
        <f t="shared" si="102"/>
        <v>485.76</v>
      </c>
      <c r="DM9" s="175">
        <f t="shared" si="103"/>
        <v>501.95</v>
      </c>
      <c r="DN9" s="175">
        <f t="shared" si="104"/>
        <v>485.76</v>
      </c>
      <c r="DO9" s="175">
        <f t="shared" si="105"/>
        <v>501.95</v>
      </c>
      <c r="DP9" s="177">
        <f t="shared" si="14"/>
        <v>5910.07</v>
      </c>
      <c r="DQ9" s="177">
        <f t="shared" si="15"/>
        <v>77089.98</v>
      </c>
      <c r="DR9" s="175">
        <f t="shared" si="106"/>
        <v>501.95</v>
      </c>
      <c r="DS9" s="175">
        <f t="shared" si="107"/>
        <v>453.38</v>
      </c>
      <c r="DT9" s="175">
        <f t="shared" si="108"/>
        <v>501.95</v>
      </c>
      <c r="DU9" s="175">
        <f t="shared" si="109"/>
        <v>485.76</v>
      </c>
      <c r="DV9" s="179">
        <f t="shared" si="110"/>
        <v>501.95</v>
      </c>
      <c r="DW9" s="179">
        <f t="shared" si="111"/>
        <v>485.76</v>
      </c>
      <c r="DX9" s="180">
        <f t="shared" si="112"/>
        <v>501.95</v>
      </c>
      <c r="DY9" s="180">
        <f t="shared" si="113"/>
        <v>501.95</v>
      </c>
      <c r="DZ9" s="175">
        <f t="shared" si="114"/>
        <v>485.76</v>
      </c>
      <c r="EA9" s="175">
        <f t="shared" si="115"/>
        <v>501.95</v>
      </c>
      <c r="EB9" s="175">
        <f t="shared" si="116"/>
        <v>485.76</v>
      </c>
      <c r="EC9" s="175">
        <f t="shared" si="117"/>
        <v>501.95</v>
      </c>
      <c r="ED9" s="181">
        <f t="shared" si="16"/>
        <v>5910.07</v>
      </c>
      <c r="EE9" s="177">
        <f t="shared" si="17"/>
        <v>83000.05</v>
      </c>
      <c r="EF9" s="175">
        <f t="shared" si="118"/>
        <v>501.95</v>
      </c>
      <c r="EG9" s="175">
        <f t="shared" si="119"/>
        <v>469.57</v>
      </c>
      <c r="EH9" s="175">
        <f t="shared" si="120"/>
        <v>501.95</v>
      </c>
      <c r="EI9" s="175">
        <f t="shared" si="121"/>
        <v>485.76</v>
      </c>
      <c r="EJ9" s="175">
        <f t="shared" si="122"/>
        <v>501.95</v>
      </c>
      <c r="EK9" s="175">
        <f t="shared" si="123"/>
        <v>485.76</v>
      </c>
      <c r="EL9" s="175">
        <f t="shared" si="124"/>
        <v>501.95</v>
      </c>
      <c r="EM9" s="175">
        <f t="shared" si="125"/>
        <v>501.95</v>
      </c>
      <c r="EN9" s="175">
        <f t="shared" si="126"/>
        <v>485.76</v>
      </c>
      <c r="EO9" s="175">
        <f t="shared" si="127"/>
        <v>501.95</v>
      </c>
      <c r="EP9" s="175">
        <f t="shared" si="128"/>
        <v>485.76</v>
      </c>
      <c r="EQ9" s="175">
        <f t="shared" si="129"/>
        <v>501.95</v>
      </c>
      <c r="ER9" s="165">
        <f t="shared" si="18"/>
        <v>5926.2599999999993</v>
      </c>
      <c r="ES9" s="177">
        <f t="shared" si="19"/>
        <v>88926.31</v>
      </c>
      <c r="ET9" s="175">
        <f t="shared" si="20"/>
        <v>42948.66</v>
      </c>
    </row>
    <row r="10" spans="2:161" ht="17.25" customHeight="1" x14ac:dyDescent="0.15">
      <c r="B10" s="171" t="s">
        <v>71</v>
      </c>
      <c r="C10" s="172" t="s">
        <v>72</v>
      </c>
      <c r="D10" s="173" t="s">
        <v>69</v>
      </c>
      <c r="E10" s="174"/>
      <c r="F10" s="174"/>
      <c r="G10" s="175">
        <v>78076.570000000007</v>
      </c>
      <c r="H10" s="175">
        <f t="shared" si="0"/>
        <v>7807.66</v>
      </c>
      <c r="I10" s="175">
        <f t="shared" si="1"/>
        <v>70268.913000000015</v>
      </c>
      <c r="J10" s="175"/>
      <c r="K10" s="176"/>
      <c r="L10" s="176"/>
      <c r="M10" s="176"/>
      <c r="N10" s="175"/>
      <c r="O10" s="175"/>
      <c r="P10" s="175"/>
      <c r="Q10" s="175"/>
      <c r="R10" s="175">
        <v>2866.34</v>
      </c>
      <c r="S10" s="175">
        <v>3508.63</v>
      </c>
      <c r="T10" s="175">
        <v>3499.04</v>
      </c>
      <c r="U10" s="175">
        <v>3499.04</v>
      </c>
      <c r="V10" s="175">
        <v>3499.04</v>
      </c>
      <c r="W10" s="175">
        <f t="shared" si="21"/>
        <v>16872.09</v>
      </c>
      <c r="X10" s="175">
        <f t="shared" si="22"/>
        <v>297.18</v>
      </c>
      <c r="Y10" s="175">
        <f t="shared" si="23"/>
        <v>278.01</v>
      </c>
      <c r="Z10" s="175">
        <f t="shared" si="24"/>
        <v>297.18</v>
      </c>
      <c r="AA10" s="175">
        <f t="shared" si="25"/>
        <v>287.58999999999997</v>
      </c>
      <c r="AB10" s="175">
        <f t="shared" si="26"/>
        <v>297.18</v>
      </c>
      <c r="AC10" s="175">
        <f t="shared" si="27"/>
        <v>287.58999999999997</v>
      </c>
      <c r="AD10" s="175">
        <f t="shared" si="28"/>
        <v>297.18</v>
      </c>
      <c r="AE10" s="175">
        <f t="shared" si="29"/>
        <v>297.18</v>
      </c>
      <c r="AF10" s="175">
        <f t="shared" si="30"/>
        <v>287.58999999999997</v>
      </c>
      <c r="AG10" s="175">
        <f t="shared" si="31"/>
        <v>297.18</v>
      </c>
      <c r="AH10" s="175">
        <f t="shared" si="32"/>
        <v>287.58999999999997</v>
      </c>
      <c r="AI10" s="175">
        <f t="shared" si="33"/>
        <v>297.18</v>
      </c>
      <c r="AJ10" s="175">
        <f t="shared" si="2"/>
        <v>3508.63</v>
      </c>
      <c r="AK10" s="175">
        <f t="shared" si="3"/>
        <v>20380.72</v>
      </c>
      <c r="AL10" s="175">
        <f t="shared" si="34"/>
        <v>297.18</v>
      </c>
      <c r="AM10" s="175">
        <f t="shared" si="35"/>
        <v>268.42</v>
      </c>
      <c r="AN10" s="175">
        <f t="shared" si="36"/>
        <v>297.18</v>
      </c>
      <c r="AO10" s="175">
        <f t="shared" si="37"/>
        <v>287.58999999999997</v>
      </c>
      <c r="AP10" s="175">
        <f t="shared" si="38"/>
        <v>297.18</v>
      </c>
      <c r="AQ10" s="175">
        <f t="shared" si="39"/>
        <v>287.58999999999997</v>
      </c>
      <c r="AR10" s="175">
        <f t="shared" si="40"/>
        <v>297.18</v>
      </c>
      <c r="AS10" s="175">
        <f t="shared" si="41"/>
        <v>297.18</v>
      </c>
      <c r="AT10" s="175">
        <f t="shared" si="42"/>
        <v>287.58999999999997</v>
      </c>
      <c r="AU10" s="175">
        <f t="shared" si="43"/>
        <v>297.18</v>
      </c>
      <c r="AV10" s="175">
        <f t="shared" si="44"/>
        <v>287.58999999999997</v>
      </c>
      <c r="AW10" s="175">
        <f t="shared" si="45"/>
        <v>297.18</v>
      </c>
      <c r="AX10" s="175">
        <f t="shared" si="4"/>
        <v>3499.04</v>
      </c>
      <c r="AY10" s="175">
        <f t="shared" si="5"/>
        <v>23879.759999999998</v>
      </c>
      <c r="AZ10" s="175">
        <f t="shared" si="46"/>
        <v>297.18</v>
      </c>
      <c r="BA10" s="175">
        <f t="shared" si="47"/>
        <v>268.42</v>
      </c>
      <c r="BB10" s="175">
        <f t="shared" si="48"/>
        <v>297.18</v>
      </c>
      <c r="BC10" s="175">
        <f t="shared" si="49"/>
        <v>287.58999999999997</v>
      </c>
      <c r="BD10" s="175">
        <f t="shared" si="50"/>
        <v>297.18</v>
      </c>
      <c r="BE10" s="175">
        <f t="shared" si="51"/>
        <v>287.58999999999997</v>
      </c>
      <c r="BF10" s="175">
        <f t="shared" si="52"/>
        <v>297.18</v>
      </c>
      <c r="BG10" s="175">
        <f t="shared" si="53"/>
        <v>297.18</v>
      </c>
      <c r="BH10" s="175">
        <f t="shared" si="54"/>
        <v>287.58999999999997</v>
      </c>
      <c r="BI10" s="175">
        <f t="shared" si="55"/>
        <v>297.18</v>
      </c>
      <c r="BJ10" s="175">
        <f t="shared" si="56"/>
        <v>287.58999999999997</v>
      </c>
      <c r="BK10" s="175">
        <f t="shared" si="57"/>
        <v>297.18</v>
      </c>
      <c r="BL10" s="175">
        <f t="shared" si="6"/>
        <v>3499.04</v>
      </c>
      <c r="BM10" s="175">
        <f t="shared" si="7"/>
        <v>27378.799999999999</v>
      </c>
      <c r="BN10" s="175">
        <f t="shared" si="58"/>
        <v>297.18</v>
      </c>
      <c r="BO10" s="175">
        <f t="shared" si="59"/>
        <v>268.42</v>
      </c>
      <c r="BP10" s="175">
        <f t="shared" si="60"/>
        <v>297.18</v>
      </c>
      <c r="BQ10" s="175">
        <f t="shared" si="61"/>
        <v>287.58999999999997</v>
      </c>
      <c r="BR10" s="175">
        <f t="shared" si="62"/>
        <v>297.18</v>
      </c>
      <c r="BS10" s="175">
        <f t="shared" si="63"/>
        <v>287.58999999999997</v>
      </c>
      <c r="BT10" s="175">
        <f t="shared" si="64"/>
        <v>297.18</v>
      </c>
      <c r="BU10" s="175">
        <f t="shared" si="65"/>
        <v>297.18</v>
      </c>
      <c r="BV10" s="175">
        <f t="shared" si="66"/>
        <v>287.58999999999997</v>
      </c>
      <c r="BW10" s="175">
        <f t="shared" si="67"/>
        <v>297.18</v>
      </c>
      <c r="BX10" s="175">
        <f t="shared" si="68"/>
        <v>287.58999999999997</v>
      </c>
      <c r="BY10" s="175">
        <f t="shared" si="69"/>
        <v>297.18</v>
      </c>
      <c r="BZ10" s="175">
        <f t="shared" si="8"/>
        <v>3499.04</v>
      </c>
      <c r="CA10" s="175">
        <f t="shared" si="9"/>
        <v>30877.84</v>
      </c>
      <c r="CB10" s="175">
        <f t="shared" si="70"/>
        <v>297.18</v>
      </c>
      <c r="CC10" s="175">
        <f t="shared" si="71"/>
        <v>278.01</v>
      </c>
      <c r="CD10" s="175">
        <f t="shared" si="72"/>
        <v>297.18</v>
      </c>
      <c r="CE10" s="175">
        <f t="shared" si="73"/>
        <v>287.58999999999997</v>
      </c>
      <c r="CF10" s="175">
        <f t="shared" si="74"/>
        <v>297.18</v>
      </c>
      <c r="CG10" s="175">
        <f t="shared" si="75"/>
        <v>287.58999999999997</v>
      </c>
      <c r="CH10" s="175">
        <f t="shared" si="76"/>
        <v>297.18</v>
      </c>
      <c r="CI10" s="175">
        <f t="shared" si="77"/>
        <v>297.18</v>
      </c>
      <c r="CJ10" s="175">
        <f t="shared" si="78"/>
        <v>287.58999999999997</v>
      </c>
      <c r="CK10" s="175">
        <f t="shared" si="79"/>
        <v>297.18</v>
      </c>
      <c r="CL10" s="175">
        <f t="shared" si="80"/>
        <v>287.58999999999997</v>
      </c>
      <c r="CM10" s="175">
        <f t="shared" si="81"/>
        <v>297.18</v>
      </c>
      <c r="CN10" s="175">
        <f t="shared" si="10"/>
        <v>3508.63</v>
      </c>
      <c r="CO10" s="177">
        <f t="shared" si="11"/>
        <v>34386.47</v>
      </c>
      <c r="CP10" s="175">
        <f t="shared" si="82"/>
        <v>297.18</v>
      </c>
      <c r="CQ10" s="175">
        <f t="shared" si="83"/>
        <v>268.42</v>
      </c>
      <c r="CR10" s="175">
        <f t="shared" si="84"/>
        <v>297.18</v>
      </c>
      <c r="CS10" s="175">
        <f t="shared" si="85"/>
        <v>287.58999999999997</v>
      </c>
      <c r="CT10" s="178">
        <f t="shared" si="86"/>
        <v>297.18</v>
      </c>
      <c r="CU10" s="175">
        <f t="shared" si="87"/>
        <v>287.58999999999997</v>
      </c>
      <c r="CV10" s="175">
        <f t="shared" si="88"/>
        <v>297.18</v>
      </c>
      <c r="CW10" s="175">
        <f t="shared" si="89"/>
        <v>297.18</v>
      </c>
      <c r="CX10" s="175">
        <f t="shared" si="90"/>
        <v>287.58999999999997</v>
      </c>
      <c r="CY10" s="175">
        <f t="shared" si="91"/>
        <v>297.18</v>
      </c>
      <c r="CZ10" s="175">
        <f t="shared" si="92"/>
        <v>287.58999999999997</v>
      </c>
      <c r="DA10" s="175">
        <f t="shared" si="93"/>
        <v>297.18</v>
      </c>
      <c r="DB10" s="177">
        <f t="shared" si="12"/>
        <v>3499.04</v>
      </c>
      <c r="DC10" s="177">
        <f t="shared" si="13"/>
        <v>37885.51</v>
      </c>
      <c r="DD10" s="175">
        <f t="shared" si="94"/>
        <v>297.18</v>
      </c>
      <c r="DE10" s="175">
        <f t="shared" si="95"/>
        <v>268.42</v>
      </c>
      <c r="DF10" s="175">
        <f t="shared" si="96"/>
        <v>297.18</v>
      </c>
      <c r="DG10" s="175">
        <f t="shared" si="97"/>
        <v>287.58999999999997</v>
      </c>
      <c r="DH10" s="175">
        <f t="shared" si="98"/>
        <v>297.18</v>
      </c>
      <c r="DI10" s="175">
        <f t="shared" si="99"/>
        <v>287.58999999999997</v>
      </c>
      <c r="DJ10" s="175">
        <f t="shared" si="100"/>
        <v>297.18</v>
      </c>
      <c r="DK10" s="175">
        <f t="shared" si="101"/>
        <v>297.18</v>
      </c>
      <c r="DL10" s="175">
        <f t="shared" si="102"/>
        <v>287.58999999999997</v>
      </c>
      <c r="DM10" s="175">
        <f t="shared" si="103"/>
        <v>297.18</v>
      </c>
      <c r="DN10" s="175">
        <f t="shared" si="104"/>
        <v>287.58999999999997</v>
      </c>
      <c r="DO10" s="175">
        <f t="shared" si="105"/>
        <v>297.18</v>
      </c>
      <c r="DP10" s="177">
        <f t="shared" si="14"/>
        <v>3499.04</v>
      </c>
      <c r="DQ10" s="177">
        <f t="shared" si="15"/>
        <v>41384.550000000003</v>
      </c>
      <c r="DR10" s="175">
        <f t="shared" si="106"/>
        <v>297.18</v>
      </c>
      <c r="DS10" s="175">
        <f t="shared" si="107"/>
        <v>268.42</v>
      </c>
      <c r="DT10" s="175">
        <f t="shared" si="108"/>
        <v>297.18</v>
      </c>
      <c r="DU10" s="175">
        <f t="shared" si="109"/>
        <v>287.58999999999997</v>
      </c>
      <c r="DV10" s="179">
        <f t="shared" si="110"/>
        <v>297.18</v>
      </c>
      <c r="DW10" s="179">
        <f t="shared" si="111"/>
        <v>287.58999999999997</v>
      </c>
      <c r="DX10" s="180">
        <f t="shared" si="112"/>
        <v>297.18</v>
      </c>
      <c r="DY10" s="180">
        <f t="shared" si="113"/>
        <v>297.18</v>
      </c>
      <c r="DZ10" s="175">
        <f t="shared" si="114"/>
        <v>287.58999999999997</v>
      </c>
      <c r="EA10" s="175">
        <f t="shared" si="115"/>
        <v>297.18</v>
      </c>
      <c r="EB10" s="175">
        <f t="shared" si="116"/>
        <v>287.58999999999997</v>
      </c>
      <c r="EC10" s="175">
        <f t="shared" si="117"/>
        <v>297.18</v>
      </c>
      <c r="ED10" s="181">
        <f t="shared" si="16"/>
        <v>3499.04</v>
      </c>
      <c r="EE10" s="177">
        <f t="shared" si="17"/>
        <v>44883.59</v>
      </c>
      <c r="EF10" s="175">
        <f t="shared" si="118"/>
        <v>297.18</v>
      </c>
      <c r="EG10" s="175">
        <f t="shared" si="119"/>
        <v>278.01</v>
      </c>
      <c r="EH10" s="175">
        <f t="shared" si="120"/>
        <v>297.18</v>
      </c>
      <c r="EI10" s="175">
        <f t="shared" si="121"/>
        <v>287.58999999999997</v>
      </c>
      <c r="EJ10" s="175">
        <f t="shared" si="122"/>
        <v>297.18</v>
      </c>
      <c r="EK10" s="175">
        <f t="shared" si="123"/>
        <v>287.58999999999997</v>
      </c>
      <c r="EL10" s="175">
        <f t="shared" si="124"/>
        <v>297.18</v>
      </c>
      <c r="EM10" s="175">
        <f t="shared" si="125"/>
        <v>297.18</v>
      </c>
      <c r="EN10" s="175">
        <f t="shared" si="126"/>
        <v>287.58999999999997</v>
      </c>
      <c r="EO10" s="175">
        <f t="shared" si="127"/>
        <v>297.18</v>
      </c>
      <c r="EP10" s="175">
        <f t="shared" si="128"/>
        <v>287.58999999999997</v>
      </c>
      <c r="EQ10" s="175">
        <f t="shared" si="129"/>
        <v>297.18</v>
      </c>
      <c r="ER10" s="165">
        <f t="shared" si="18"/>
        <v>3508.63</v>
      </c>
      <c r="ES10" s="177">
        <f t="shared" si="19"/>
        <v>48392.22</v>
      </c>
      <c r="ET10" s="175">
        <f t="shared" si="20"/>
        <v>29684.350000000006</v>
      </c>
    </row>
    <row r="11" spans="2:161" ht="20.25" customHeight="1" x14ac:dyDescent="0.15">
      <c r="B11" s="171" t="s">
        <v>71</v>
      </c>
      <c r="C11" s="172" t="s">
        <v>72</v>
      </c>
      <c r="D11" s="173" t="s">
        <v>69</v>
      </c>
      <c r="E11" s="174"/>
      <c r="F11" s="174"/>
      <c r="G11" s="175">
        <v>3390</v>
      </c>
      <c r="H11" s="175">
        <f t="shared" si="0"/>
        <v>339</v>
      </c>
      <c r="I11" s="175">
        <f t="shared" si="1"/>
        <v>3051</v>
      </c>
      <c r="J11" s="175"/>
      <c r="K11" s="176"/>
      <c r="L11" s="176"/>
      <c r="M11" s="176"/>
      <c r="N11" s="175"/>
      <c r="O11" s="175"/>
      <c r="P11" s="175"/>
      <c r="Q11" s="175"/>
      <c r="R11" s="175">
        <v>124.45</v>
      </c>
      <c r="S11" s="175">
        <v>152.33000000000001</v>
      </c>
      <c r="T11" s="175">
        <v>151.91</v>
      </c>
      <c r="U11" s="175">
        <v>151.91</v>
      </c>
      <c r="V11" s="175">
        <v>151.91</v>
      </c>
      <c r="W11" s="175">
        <f t="shared" si="21"/>
        <v>732.51</v>
      </c>
      <c r="X11" s="175">
        <f t="shared" si="22"/>
        <v>12.9</v>
      </c>
      <c r="Y11" s="175">
        <f t="shared" si="23"/>
        <v>12.07</v>
      </c>
      <c r="Z11" s="175">
        <f t="shared" si="24"/>
        <v>12.9</v>
      </c>
      <c r="AA11" s="175">
        <f t="shared" si="25"/>
        <v>12.49</v>
      </c>
      <c r="AB11" s="175">
        <f t="shared" si="26"/>
        <v>12.9</v>
      </c>
      <c r="AC11" s="175">
        <f t="shared" si="27"/>
        <v>12.49</v>
      </c>
      <c r="AD11" s="175">
        <f t="shared" si="28"/>
        <v>12.9</v>
      </c>
      <c r="AE11" s="175">
        <f t="shared" si="29"/>
        <v>12.9</v>
      </c>
      <c r="AF11" s="175">
        <f t="shared" si="30"/>
        <v>12.49</v>
      </c>
      <c r="AG11" s="175">
        <f t="shared" si="31"/>
        <v>12.9</v>
      </c>
      <c r="AH11" s="175">
        <f t="shared" si="32"/>
        <v>12.49</v>
      </c>
      <c r="AI11" s="175">
        <f t="shared" si="33"/>
        <v>12.9</v>
      </c>
      <c r="AJ11" s="175">
        <f t="shared" si="2"/>
        <v>152.33000000000001</v>
      </c>
      <c r="AK11" s="175">
        <f t="shared" si="3"/>
        <v>884.84</v>
      </c>
      <c r="AL11" s="175">
        <f t="shared" si="34"/>
        <v>12.9</v>
      </c>
      <c r="AM11" s="175">
        <f t="shared" si="35"/>
        <v>11.65</v>
      </c>
      <c r="AN11" s="175">
        <f t="shared" si="36"/>
        <v>12.9</v>
      </c>
      <c r="AO11" s="175">
        <f t="shared" si="37"/>
        <v>12.49</v>
      </c>
      <c r="AP11" s="175">
        <f t="shared" si="38"/>
        <v>12.9</v>
      </c>
      <c r="AQ11" s="175">
        <f t="shared" si="39"/>
        <v>12.49</v>
      </c>
      <c r="AR11" s="175">
        <f t="shared" si="40"/>
        <v>12.9</v>
      </c>
      <c r="AS11" s="175">
        <f t="shared" si="41"/>
        <v>12.9</v>
      </c>
      <c r="AT11" s="175">
        <f t="shared" si="42"/>
        <v>12.49</v>
      </c>
      <c r="AU11" s="175">
        <f t="shared" si="43"/>
        <v>12.9</v>
      </c>
      <c r="AV11" s="175">
        <f t="shared" si="44"/>
        <v>12.49</v>
      </c>
      <c r="AW11" s="175">
        <f t="shared" si="45"/>
        <v>12.9</v>
      </c>
      <c r="AX11" s="175">
        <f t="shared" si="4"/>
        <v>151.91000000000003</v>
      </c>
      <c r="AY11" s="175">
        <f t="shared" si="5"/>
        <v>1036.75</v>
      </c>
      <c r="AZ11" s="175">
        <f t="shared" si="46"/>
        <v>12.9</v>
      </c>
      <c r="BA11" s="175">
        <f t="shared" si="47"/>
        <v>11.65</v>
      </c>
      <c r="BB11" s="175">
        <f t="shared" si="48"/>
        <v>12.9</v>
      </c>
      <c r="BC11" s="175">
        <f t="shared" si="49"/>
        <v>12.49</v>
      </c>
      <c r="BD11" s="175">
        <f t="shared" si="50"/>
        <v>12.9</v>
      </c>
      <c r="BE11" s="175">
        <f t="shared" si="51"/>
        <v>12.49</v>
      </c>
      <c r="BF11" s="175">
        <f t="shared" si="52"/>
        <v>12.9</v>
      </c>
      <c r="BG11" s="175">
        <f t="shared" si="53"/>
        <v>12.9</v>
      </c>
      <c r="BH11" s="175">
        <f t="shared" si="54"/>
        <v>12.49</v>
      </c>
      <c r="BI11" s="175">
        <f t="shared" si="55"/>
        <v>12.9</v>
      </c>
      <c r="BJ11" s="175">
        <f t="shared" si="56"/>
        <v>12.49</v>
      </c>
      <c r="BK11" s="175">
        <f t="shared" si="57"/>
        <v>12.9</v>
      </c>
      <c r="BL11" s="175">
        <f t="shared" si="6"/>
        <v>151.91000000000003</v>
      </c>
      <c r="BM11" s="175">
        <f t="shared" si="7"/>
        <v>1188.6600000000001</v>
      </c>
      <c r="BN11" s="175">
        <f t="shared" si="58"/>
        <v>12.9</v>
      </c>
      <c r="BO11" s="175">
        <f t="shared" si="59"/>
        <v>11.65</v>
      </c>
      <c r="BP11" s="175">
        <f t="shared" si="60"/>
        <v>12.9</v>
      </c>
      <c r="BQ11" s="175">
        <f t="shared" si="61"/>
        <v>12.49</v>
      </c>
      <c r="BR11" s="175">
        <f t="shared" si="62"/>
        <v>12.9</v>
      </c>
      <c r="BS11" s="175">
        <f t="shared" si="63"/>
        <v>12.49</v>
      </c>
      <c r="BT11" s="175">
        <f t="shared" si="64"/>
        <v>12.9</v>
      </c>
      <c r="BU11" s="175">
        <f t="shared" si="65"/>
        <v>12.9</v>
      </c>
      <c r="BV11" s="175">
        <f t="shared" si="66"/>
        <v>12.49</v>
      </c>
      <c r="BW11" s="175">
        <f t="shared" si="67"/>
        <v>12.9</v>
      </c>
      <c r="BX11" s="175">
        <f t="shared" si="68"/>
        <v>12.49</v>
      </c>
      <c r="BY11" s="175">
        <f t="shared" si="69"/>
        <v>12.9</v>
      </c>
      <c r="BZ11" s="175">
        <f t="shared" si="8"/>
        <v>151.91000000000003</v>
      </c>
      <c r="CA11" s="175">
        <f t="shared" si="9"/>
        <v>1340.57</v>
      </c>
      <c r="CB11" s="175">
        <f t="shared" si="70"/>
        <v>12.9</v>
      </c>
      <c r="CC11" s="175">
        <f t="shared" si="71"/>
        <v>12.07</v>
      </c>
      <c r="CD11" s="175">
        <f t="shared" si="72"/>
        <v>12.9</v>
      </c>
      <c r="CE11" s="175">
        <f t="shared" si="73"/>
        <v>12.49</v>
      </c>
      <c r="CF11" s="175">
        <f t="shared" si="74"/>
        <v>12.9</v>
      </c>
      <c r="CG11" s="175">
        <f t="shared" si="75"/>
        <v>12.49</v>
      </c>
      <c r="CH11" s="175">
        <f t="shared" si="76"/>
        <v>12.9</v>
      </c>
      <c r="CI11" s="175">
        <f t="shared" si="77"/>
        <v>12.9</v>
      </c>
      <c r="CJ11" s="175">
        <f t="shared" si="78"/>
        <v>12.49</v>
      </c>
      <c r="CK11" s="175">
        <f t="shared" si="79"/>
        <v>12.9</v>
      </c>
      <c r="CL11" s="175">
        <f t="shared" si="80"/>
        <v>12.49</v>
      </c>
      <c r="CM11" s="175">
        <f t="shared" si="81"/>
        <v>12.9</v>
      </c>
      <c r="CN11" s="175">
        <f t="shared" si="10"/>
        <v>152.33000000000001</v>
      </c>
      <c r="CO11" s="177">
        <f t="shared" si="11"/>
        <v>1492.9</v>
      </c>
      <c r="CP11" s="175">
        <f t="shared" si="82"/>
        <v>12.9</v>
      </c>
      <c r="CQ11" s="175">
        <f t="shared" si="83"/>
        <v>11.65</v>
      </c>
      <c r="CR11" s="175">
        <f t="shared" si="84"/>
        <v>12.9</v>
      </c>
      <c r="CS11" s="175">
        <f t="shared" si="85"/>
        <v>12.49</v>
      </c>
      <c r="CT11" s="178">
        <f t="shared" si="86"/>
        <v>12.9</v>
      </c>
      <c r="CU11" s="175">
        <f t="shared" si="87"/>
        <v>12.49</v>
      </c>
      <c r="CV11" s="175">
        <f t="shared" si="88"/>
        <v>12.9</v>
      </c>
      <c r="CW11" s="175">
        <f t="shared" si="89"/>
        <v>12.9</v>
      </c>
      <c r="CX11" s="175">
        <f t="shared" si="90"/>
        <v>12.49</v>
      </c>
      <c r="CY11" s="175">
        <f t="shared" si="91"/>
        <v>12.9</v>
      </c>
      <c r="CZ11" s="175">
        <f t="shared" si="92"/>
        <v>12.49</v>
      </c>
      <c r="DA11" s="175">
        <f t="shared" si="93"/>
        <v>12.9</v>
      </c>
      <c r="DB11" s="177">
        <f t="shared" si="12"/>
        <v>151.91000000000003</v>
      </c>
      <c r="DC11" s="177">
        <f t="shared" si="13"/>
        <v>1644.81</v>
      </c>
      <c r="DD11" s="175">
        <f t="shared" si="94"/>
        <v>12.9</v>
      </c>
      <c r="DE11" s="175">
        <f t="shared" si="95"/>
        <v>11.65</v>
      </c>
      <c r="DF11" s="175">
        <f t="shared" si="96"/>
        <v>12.9</v>
      </c>
      <c r="DG11" s="175">
        <f t="shared" si="97"/>
        <v>12.49</v>
      </c>
      <c r="DH11" s="175">
        <f t="shared" si="98"/>
        <v>12.9</v>
      </c>
      <c r="DI11" s="175">
        <f t="shared" si="99"/>
        <v>12.49</v>
      </c>
      <c r="DJ11" s="175">
        <f t="shared" si="100"/>
        <v>12.9</v>
      </c>
      <c r="DK11" s="175">
        <f t="shared" si="101"/>
        <v>12.9</v>
      </c>
      <c r="DL11" s="175">
        <f t="shared" si="102"/>
        <v>12.49</v>
      </c>
      <c r="DM11" s="175">
        <f t="shared" si="103"/>
        <v>12.9</v>
      </c>
      <c r="DN11" s="175">
        <f t="shared" si="104"/>
        <v>12.49</v>
      </c>
      <c r="DO11" s="175">
        <f t="shared" si="105"/>
        <v>12.9</v>
      </c>
      <c r="DP11" s="177">
        <f t="shared" si="14"/>
        <v>151.91000000000003</v>
      </c>
      <c r="DQ11" s="177">
        <f t="shared" si="15"/>
        <v>1796.72</v>
      </c>
      <c r="DR11" s="175">
        <f t="shared" si="106"/>
        <v>12.9</v>
      </c>
      <c r="DS11" s="175">
        <f t="shared" si="107"/>
        <v>11.65</v>
      </c>
      <c r="DT11" s="175">
        <f t="shared" si="108"/>
        <v>12.9</v>
      </c>
      <c r="DU11" s="175">
        <f t="shared" si="109"/>
        <v>12.49</v>
      </c>
      <c r="DV11" s="179">
        <f t="shared" si="110"/>
        <v>12.9</v>
      </c>
      <c r="DW11" s="179">
        <f t="shared" si="111"/>
        <v>12.49</v>
      </c>
      <c r="DX11" s="180">
        <f t="shared" si="112"/>
        <v>12.9</v>
      </c>
      <c r="DY11" s="180">
        <f t="shared" si="113"/>
        <v>12.9</v>
      </c>
      <c r="DZ11" s="175">
        <f t="shared" si="114"/>
        <v>12.49</v>
      </c>
      <c r="EA11" s="175">
        <f t="shared" si="115"/>
        <v>12.9</v>
      </c>
      <c r="EB11" s="175">
        <f t="shared" si="116"/>
        <v>12.49</v>
      </c>
      <c r="EC11" s="175">
        <f t="shared" si="117"/>
        <v>12.9</v>
      </c>
      <c r="ED11" s="181">
        <f t="shared" si="16"/>
        <v>151.91000000000003</v>
      </c>
      <c r="EE11" s="177">
        <f t="shared" si="17"/>
        <v>1948.63</v>
      </c>
      <c r="EF11" s="175">
        <f t="shared" si="118"/>
        <v>12.9</v>
      </c>
      <c r="EG11" s="175">
        <f t="shared" si="119"/>
        <v>12.07</v>
      </c>
      <c r="EH11" s="175">
        <f t="shared" si="120"/>
        <v>12.9</v>
      </c>
      <c r="EI11" s="175">
        <f t="shared" si="121"/>
        <v>12.49</v>
      </c>
      <c r="EJ11" s="175">
        <f t="shared" si="122"/>
        <v>12.9</v>
      </c>
      <c r="EK11" s="175">
        <f t="shared" si="123"/>
        <v>12.49</v>
      </c>
      <c r="EL11" s="175">
        <f t="shared" si="124"/>
        <v>12.9</v>
      </c>
      <c r="EM11" s="175">
        <f t="shared" si="125"/>
        <v>12.9</v>
      </c>
      <c r="EN11" s="175">
        <f t="shared" si="126"/>
        <v>12.49</v>
      </c>
      <c r="EO11" s="175">
        <f t="shared" si="127"/>
        <v>12.9</v>
      </c>
      <c r="EP11" s="175">
        <f t="shared" si="128"/>
        <v>12.49</v>
      </c>
      <c r="EQ11" s="175">
        <f t="shared" si="129"/>
        <v>12.9</v>
      </c>
      <c r="ER11" s="165">
        <f t="shared" si="18"/>
        <v>152.33000000000001</v>
      </c>
      <c r="ES11" s="177">
        <f t="shared" si="19"/>
        <v>2100.96</v>
      </c>
      <c r="ET11" s="175">
        <f t="shared" si="20"/>
        <v>1289.04</v>
      </c>
    </row>
    <row r="12" spans="2:161" ht="17.25" customHeight="1" x14ac:dyDescent="0.15">
      <c r="B12" s="171" t="s">
        <v>73</v>
      </c>
      <c r="C12" s="172" t="s">
        <v>74</v>
      </c>
      <c r="D12" s="173" t="s">
        <v>75</v>
      </c>
      <c r="E12" s="174"/>
      <c r="F12" s="174"/>
      <c r="G12" s="175">
        <v>1632.23</v>
      </c>
      <c r="H12" s="175">
        <f t="shared" si="0"/>
        <v>163.22</v>
      </c>
      <c r="I12" s="175">
        <f t="shared" si="1"/>
        <v>1469.0070000000001</v>
      </c>
      <c r="J12" s="175"/>
      <c r="K12" s="176"/>
      <c r="L12" s="176"/>
      <c r="M12" s="176"/>
      <c r="N12" s="175"/>
      <c r="O12" s="175"/>
      <c r="P12" s="175"/>
      <c r="Q12" s="175"/>
      <c r="R12" s="175"/>
      <c r="S12" s="175">
        <v>66.11</v>
      </c>
      <c r="T12" s="175">
        <v>73.12</v>
      </c>
      <c r="U12" s="175">
        <v>73.12</v>
      </c>
      <c r="V12" s="175">
        <v>73.12</v>
      </c>
      <c r="W12" s="175">
        <f t="shared" si="21"/>
        <v>285.47000000000003</v>
      </c>
      <c r="X12" s="175">
        <f t="shared" si="22"/>
        <v>6.21</v>
      </c>
      <c r="Y12" s="175">
        <f t="shared" si="23"/>
        <v>5.81</v>
      </c>
      <c r="Z12" s="175">
        <f t="shared" si="24"/>
        <v>6.21</v>
      </c>
      <c r="AA12" s="175">
        <f t="shared" si="25"/>
        <v>6.01</v>
      </c>
      <c r="AB12" s="175">
        <f t="shared" si="26"/>
        <v>6.21</v>
      </c>
      <c r="AC12" s="175">
        <f t="shared" si="27"/>
        <v>6.01</v>
      </c>
      <c r="AD12" s="175">
        <f t="shared" si="28"/>
        <v>6.21</v>
      </c>
      <c r="AE12" s="175">
        <f t="shared" si="29"/>
        <v>6.21</v>
      </c>
      <c r="AF12" s="175">
        <f t="shared" si="30"/>
        <v>6.01</v>
      </c>
      <c r="AG12" s="175">
        <f t="shared" si="31"/>
        <v>6.21</v>
      </c>
      <c r="AH12" s="175">
        <f t="shared" si="32"/>
        <v>6.01</v>
      </c>
      <c r="AI12" s="175">
        <f t="shared" si="33"/>
        <v>6.21</v>
      </c>
      <c r="AJ12" s="175">
        <f t="shared" si="2"/>
        <v>73.319999999999993</v>
      </c>
      <c r="AK12" s="175">
        <f t="shared" si="3"/>
        <v>358.79</v>
      </c>
      <c r="AL12" s="175">
        <f t="shared" si="34"/>
        <v>6.21</v>
      </c>
      <c r="AM12" s="175">
        <f t="shared" si="35"/>
        <v>5.61</v>
      </c>
      <c r="AN12" s="175">
        <f t="shared" si="36"/>
        <v>6.21</v>
      </c>
      <c r="AO12" s="175">
        <f t="shared" si="37"/>
        <v>6.01</v>
      </c>
      <c r="AP12" s="175">
        <f t="shared" si="38"/>
        <v>6.21</v>
      </c>
      <c r="AQ12" s="175">
        <f t="shared" si="39"/>
        <v>6.01</v>
      </c>
      <c r="AR12" s="175">
        <f t="shared" si="40"/>
        <v>6.21</v>
      </c>
      <c r="AS12" s="175">
        <f t="shared" si="41"/>
        <v>6.21</v>
      </c>
      <c r="AT12" s="175">
        <f t="shared" si="42"/>
        <v>6.01</v>
      </c>
      <c r="AU12" s="175">
        <f t="shared" si="43"/>
        <v>6.21</v>
      </c>
      <c r="AV12" s="175">
        <f t="shared" si="44"/>
        <v>6.01</v>
      </c>
      <c r="AW12" s="175">
        <f t="shared" si="45"/>
        <v>6.21</v>
      </c>
      <c r="AX12" s="175">
        <f t="shared" si="4"/>
        <v>73.11999999999999</v>
      </c>
      <c r="AY12" s="175">
        <f t="shared" si="5"/>
        <v>431.91</v>
      </c>
      <c r="AZ12" s="175">
        <f t="shared" si="46"/>
        <v>6.21</v>
      </c>
      <c r="BA12" s="175">
        <f t="shared" si="47"/>
        <v>5.61</v>
      </c>
      <c r="BB12" s="175">
        <f t="shared" si="48"/>
        <v>6.21</v>
      </c>
      <c r="BC12" s="175">
        <f t="shared" si="49"/>
        <v>6.01</v>
      </c>
      <c r="BD12" s="175">
        <f t="shared" si="50"/>
        <v>6.21</v>
      </c>
      <c r="BE12" s="175">
        <f t="shared" si="51"/>
        <v>6.01</v>
      </c>
      <c r="BF12" s="175">
        <f t="shared" si="52"/>
        <v>6.21</v>
      </c>
      <c r="BG12" s="175">
        <f t="shared" si="53"/>
        <v>6.21</v>
      </c>
      <c r="BH12" s="175">
        <f t="shared" si="54"/>
        <v>6.01</v>
      </c>
      <c r="BI12" s="175">
        <f t="shared" si="55"/>
        <v>6.21</v>
      </c>
      <c r="BJ12" s="175">
        <f t="shared" si="56"/>
        <v>6.01</v>
      </c>
      <c r="BK12" s="175">
        <f t="shared" si="57"/>
        <v>6.21</v>
      </c>
      <c r="BL12" s="175">
        <f t="shared" si="6"/>
        <v>73.11999999999999</v>
      </c>
      <c r="BM12" s="175">
        <f t="shared" si="7"/>
        <v>505.03</v>
      </c>
      <c r="BN12" s="175">
        <f t="shared" si="58"/>
        <v>6.21</v>
      </c>
      <c r="BO12" s="175">
        <f t="shared" si="59"/>
        <v>5.61</v>
      </c>
      <c r="BP12" s="175">
        <f t="shared" si="60"/>
        <v>6.21</v>
      </c>
      <c r="BQ12" s="175">
        <f t="shared" si="61"/>
        <v>6.01</v>
      </c>
      <c r="BR12" s="175">
        <f t="shared" si="62"/>
        <v>6.21</v>
      </c>
      <c r="BS12" s="175">
        <f t="shared" si="63"/>
        <v>6.01</v>
      </c>
      <c r="BT12" s="175">
        <f t="shared" si="64"/>
        <v>6.21</v>
      </c>
      <c r="BU12" s="175">
        <f t="shared" si="65"/>
        <v>6.21</v>
      </c>
      <c r="BV12" s="175">
        <f t="shared" si="66"/>
        <v>6.01</v>
      </c>
      <c r="BW12" s="175">
        <f t="shared" si="67"/>
        <v>6.21</v>
      </c>
      <c r="BX12" s="175">
        <f t="shared" si="68"/>
        <v>6.01</v>
      </c>
      <c r="BY12" s="175">
        <f t="shared" si="69"/>
        <v>6.21</v>
      </c>
      <c r="BZ12" s="175">
        <f t="shared" si="8"/>
        <v>73.11999999999999</v>
      </c>
      <c r="CA12" s="175">
        <f t="shared" si="9"/>
        <v>578.15</v>
      </c>
      <c r="CB12" s="175">
        <f t="shared" si="70"/>
        <v>6.21</v>
      </c>
      <c r="CC12" s="175">
        <f t="shared" si="71"/>
        <v>5.81</v>
      </c>
      <c r="CD12" s="175">
        <f t="shared" si="72"/>
        <v>6.21</v>
      </c>
      <c r="CE12" s="175">
        <f t="shared" si="73"/>
        <v>6.01</v>
      </c>
      <c r="CF12" s="175">
        <f t="shared" si="74"/>
        <v>6.21</v>
      </c>
      <c r="CG12" s="175">
        <f t="shared" si="75"/>
        <v>6.01</v>
      </c>
      <c r="CH12" s="175">
        <f t="shared" si="76"/>
        <v>6.21</v>
      </c>
      <c r="CI12" s="175">
        <f t="shared" si="77"/>
        <v>6.21</v>
      </c>
      <c r="CJ12" s="175">
        <f t="shared" si="78"/>
        <v>6.01</v>
      </c>
      <c r="CK12" s="175">
        <f t="shared" si="79"/>
        <v>6.21</v>
      </c>
      <c r="CL12" s="175">
        <f t="shared" si="80"/>
        <v>6.01</v>
      </c>
      <c r="CM12" s="175">
        <f t="shared" si="81"/>
        <v>6.21</v>
      </c>
      <c r="CN12" s="175">
        <f t="shared" si="10"/>
        <v>73.319999999999993</v>
      </c>
      <c r="CO12" s="177">
        <f t="shared" si="11"/>
        <v>651.47</v>
      </c>
      <c r="CP12" s="175">
        <f t="shared" si="82"/>
        <v>6.21</v>
      </c>
      <c r="CQ12" s="175">
        <f t="shared" si="83"/>
        <v>5.61</v>
      </c>
      <c r="CR12" s="175">
        <f t="shared" si="84"/>
        <v>6.21</v>
      </c>
      <c r="CS12" s="175">
        <f t="shared" si="85"/>
        <v>6.01</v>
      </c>
      <c r="CT12" s="178">
        <f t="shared" si="86"/>
        <v>6.21</v>
      </c>
      <c r="CU12" s="175">
        <f t="shared" si="87"/>
        <v>6.01</v>
      </c>
      <c r="CV12" s="175">
        <f t="shared" si="88"/>
        <v>6.21</v>
      </c>
      <c r="CW12" s="175">
        <f t="shared" si="89"/>
        <v>6.21</v>
      </c>
      <c r="CX12" s="175">
        <f t="shared" si="90"/>
        <v>6.01</v>
      </c>
      <c r="CY12" s="175">
        <f t="shared" si="91"/>
        <v>6.21</v>
      </c>
      <c r="CZ12" s="175">
        <f t="shared" si="92"/>
        <v>6.01</v>
      </c>
      <c r="DA12" s="175">
        <f t="shared" si="93"/>
        <v>6.21</v>
      </c>
      <c r="DB12" s="177">
        <f t="shared" si="12"/>
        <v>73.11999999999999</v>
      </c>
      <c r="DC12" s="177">
        <f t="shared" si="13"/>
        <v>724.59</v>
      </c>
      <c r="DD12" s="175">
        <f t="shared" si="94"/>
        <v>6.21</v>
      </c>
      <c r="DE12" s="175">
        <f t="shared" si="95"/>
        <v>5.61</v>
      </c>
      <c r="DF12" s="175">
        <f t="shared" si="96"/>
        <v>6.21</v>
      </c>
      <c r="DG12" s="175">
        <f t="shared" si="97"/>
        <v>6.01</v>
      </c>
      <c r="DH12" s="175">
        <f t="shared" si="98"/>
        <v>6.21</v>
      </c>
      <c r="DI12" s="175">
        <f t="shared" si="99"/>
        <v>6.01</v>
      </c>
      <c r="DJ12" s="175">
        <f t="shared" si="100"/>
        <v>6.21</v>
      </c>
      <c r="DK12" s="175">
        <f t="shared" si="101"/>
        <v>6.21</v>
      </c>
      <c r="DL12" s="175">
        <f t="shared" si="102"/>
        <v>6.01</v>
      </c>
      <c r="DM12" s="175">
        <f t="shared" si="103"/>
        <v>6.21</v>
      </c>
      <c r="DN12" s="175">
        <f t="shared" si="104"/>
        <v>6.01</v>
      </c>
      <c r="DO12" s="175">
        <f t="shared" si="105"/>
        <v>6.21</v>
      </c>
      <c r="DP12" s="177">
        <f t="shared" si="14"/>
        <v>73.11999999999999</v>
      </c>
      <c r="DQ12" s="177">
        <f t="shared" si="15"/>
        <v>797.71</v>
      </c>
      <c r="DR12" s="175">
        <f t="shared" si="106"/>
        <v>6.21</v>
      </c>
      <c r="DS12" s="175">
        <f t="shared" si="107"/>
        <v>5.61</v>
      </c>
      <c r="DT12" s="175">
        <f t="shared" si="108"/>
        <v>6.21</v>
      </c>
      <c r="DU12" s="175">
        <f t="shared" si="109"/>
        <v>6.01</v>
      </c>
      <c r="DV12" s="179">
        <f t="shared" si="110"/>
        <v>6.21</v>
      </c>
      <c r="DW12" s="179">
        <f t="shared" si="111"/>
        <v>6.01</v>
      </c>
      <c r="DX12" s="180">
        <f t="shared" si="112"/>
        <v>6.21</v>
      </c>
      <c r="DY12" s="180">
        <f t="shared" si="113"/>
        <v>6.21</v>
      </c>
      <c r="DZ12" s="175">
        <f t="shared" si="114"/>
        <v>6.01</v>
      </c>
      <c r="EA12" s="175">
        <f t="shared" si="115"/>
        <v>6.21</v>
      </c>
      <c r="EB12" s="175">
        <f t="shared" si="116"/>
        <v>6.01</v>
      </c>
      <c r="EC12" s="175">
        <f t="shared" si="117"/>
        <v>6.21</v>
      </c>
      <c r="ED12" s="181">
        <f t="shared" si="16"/>
        <v>73.11999999999999</v>
      </c>
      <c r="EE12" s="177">
        <f t="shared" si="17"/>
        <v>870.83</v>
      </c>
      <c r="EF12" s="175">
        <f t="shared" si="118"/>
        <v>6.21</v>
      </c>
      <c r="EG12" s="175">
        <f t="shared" si="119"/>
        <v>5.81</v>
      </c>
      <c r="EH12" s="175">
        <f t="shared" si="120"/>
        <v>6.21</v>
      </c>
      <c r="EI12" s="175">
        <f t="shared" si="121"/>
        <v>6.01</v>
      </c>
      <c r="EJ12" s="175">
        <f t="shared" si="122"/>
        <v>6.21</v>
      </c>
      <c r="EK12" s="175">
        <f t="shared" si="123"/>
        <v>6.01</v>
      </c>
      <c r="EL12" s="175">
        <f t="shared" si="124"/>
        <v>6.21</v>
      </c>
      <c r="EM12" s="175">
        <f t="shared" si="125"/>
        <v>6.21</v>
      </c>
      <c r="EN12" s="175">
        <f t="shared" si="126"/>
        <v>6.01</v>
      </c>
      <c r="EO12" s="175">
        <f t="shared" si="127"/>
        <v>6.21</v>
      </c>
      <c r="EP12" s="175">
        <f t="shared" si="128"/>
        <v>6.01</v>
      </c>
      <c r="EQ12" s="175">
        <f t="shared" si="129"/>
        <v>6.21</v>
      </c>
      <c r="ER12" s="165">
        <f t="shared" si="18"/>
        <v>73.319999999999993</v>
      </c>
      <c r="ES12" s="177">
        <f t="shared" si="19"/>
        <v>944.15</v>
      </c>
      <c r="ET12" s="175">
        <f t="shared" si="20"/>
        <v>688.08</v>
      </c>
    </row>
    <row r="13" spans="2:161" ht="15.75" customHeight="1" x14ac:dyDescent="0.15">
      <c r="B13" s="171" t="s">
        <v>76</v>
      </c>
      <c r="C13" s="172" t="s">
        <v>77</v>
      </c>
      <c r="D13" s="173" t="s">
        <v>78</v>
      </c>
      <c r="E13" s="174"/>
      <c r="F13" s="174"/>
      <c r="G13" s="175">
        <v>1080</v>
      </c>
      <c r="H13" s="175">
        <f t="shared" si="0"/>
        <v>108</v>
      </c>
      <c r="I13" s="175">
        <f t="shared" si="1"/>
        <v>972</v>
      </c>
      <c r="J13" s="175"/>
      <c r="K13" s="176"/>
      <c r="L13" s="176"/>
      <c r="M13" s="176"/>
      <c r="N13" s="175"/>
      <c r="O13" s="175"/>
      <c r="P13" s="175"/>
      <c r="Q13" s="175"/>
      <c r="R13" s="175"/>
      <c r="S13" s="175">
        <v>40.85</v>
      </c>
      <c r="T13" s="175">
        <v>48.4</v>
      </c>
      <c r="U13" s="175">
        <v>48.4</v>
      </c>
      <c r="V13" s="175">
        <v>48.4</v>
      </c>
      <c r="W13" s="175">
        <f t="shared" si="21"/>
        <v>186.05</v>
      </c>
      <c r="X13" s="175">
        <f t="shared" si="22"/>
        <v>4.1100000000000003</v>
      </c>
      <c r="Y13" s="175">
        <f t="shared" si="23"/>
        <v>3.85</v>
      </c>
      <c r="Z13" s="175">
        <f t="shared" si="24"/>
        <v>4.1100000000000003</v>
      </c>
      <c r="AA13" s="175">
        <f t="shared" si="25"/>
        <v>3.98</v>
      </c>
      <c r="AB13" s="175">
        <f t="shared" si="26"/>
        <v>4.1100000000000003</v>
      </c>
      <c r="AC13" s="175">
        <f t="shared" si="27"/>
        <v>3.98</v>
      </c>
      <c r="AD13" s="175">
        <f t="shared" si="28"/>
        <v>4.1100000000000003</v>
      </c>
      <c r="AE13" s="175">
        <f t="shared" si="29"/>
        <v>4.1100000000000003</v>
      </c>
      <c r="AF13" s="175">
        <f t="shared" si="30"/>
        <v>3.98</v>
      </c>
      <c r="AG13" s="175">
        <f t="shared" si="31"/>
        <v>4.1100000000000003</v>
      </c>
      <c r="AH13" s="175">
        <f t="shared" si="32"/>
        <v>3.98</v>
      </c>
      <c r="AI13" s="175">
        <f t="shared" si="33"/>
        <v>4.1100000000000003</v>
      </c>
      <c r="AJ13" s="175">
        <f t="shared" si="2"/>
        <v>48.539999999999992</v>
      </c>
      <c r="AK13" s="175">
        <f t="shared" si="3"/>
        <v>234.59</v>
      </c>
      <c r="AL13" s="175">
        <f t="shared" si="34"/>
        <v>4.1100000000000003</v>
      </c>
      <c r="AM13" s="175">
        <f t="shared" si="35"/>
        <v>3.71</v>
      </c>
      <c r="AN13" s="175">
        <f t="shared" si="36"/>
        <v>4.1100000000000003</v>
      </c>
      <c r="AO13" s="175">
        <f t="shared" si="37"/>
        <v>3.98</v>
      </c>
      <c r="AP13" s="175">
        <f t="shared" si="38"/>
        <v>4.1100000000000003</v>
      </c>
      <c r="AQ13" s="175">
        <f t="shared" si="39"/>
        <v>3.98</v>
      </c>
      <c r="AR13" s="175">
        <f t="shared" si="40"/>
        <v>4.1100000000000003</v>
      </c>
      <c r="AS13" s="175">
        <f t="shared" si="41"/>
        <v>4.1100000000000003</v>
      </c>
      <c r="AT13" s="175">
        <f t="shared" si="42"/>
        <v>3.98</v>
      </c>
      <c r="AU13" s="175">
        <f t="shared" si="43"/>
        <v>4.1100000000000003</v>
      </c>
      <c r="AV13" s="175">
        <f t="shared" si="44"/>
        <v>3.98</v>
      </c>
      <c r="AW13" s="175">
        <f t="shared" si="45"/>
        <v>4.1100000000000003</v>
      </c>
      <c r="AX13" s="175">
        <f t="shared" si="4"/>
        <v>48.399999999999991</v>
      </c>
      <c r="AY13" s="175">
        <f t="shared" si="5"/>
        <v>282.99</v>
      </c>
      <c r="AZ13" s="175">
        <f t="shared" si="46"/>
        <v>4.1100000000000003</v>
      </c>
      <c r="BA13" s="175">
        <f t="shared" si="47"/>
        <v>3.71</v>
      </c>
      <c r="BB13" s="175">
        <f t="shared" si="48"/>
        <v>4.1100000000000003</v>
      </c>
      <c r="BC13" s="175">
        <f t="shared" si="49"/>
        <v>3.98</v>
      </c>
      <c r="BD13" s="175">
        <f t="shared" si="50"/>
        <v>4.1100000000000003</v>
      </c>
      <c r="BE13" s="175">
        <f t="shared" si="51"/>
        <v>3.98</v>
      </c>
      <c r="BF13" s="175">
        <f t="shared" si="52"/>
        <v>4.1100000000000003</v>
      </c>
      <c r="BG13" s="175">
        <f t="shared" si="53"/>
        <v>4.1100000000000003</v>
      </c>
      <c r="BH13" s="175">
        <f t="shared" si="54"/>
        <v>3.98</v>
      </c>
      <c r="BI13" s="175">
        <f t="shared" si="55"/>
        <v>4.1100000000000003</v>
      </c>
      <c r="BJ13" s="175">
        <f t="shared" si="56"/>
        <v>3.98</v>
      </c>
      <c r="BK13" s="175">
        <f t="shared" si="57"/>
        <v>4.1100000000000003</v>
      </c>
      <c r="BL13" s="175">
        <f t="shared" si="6"/>
        <v>48.399999999999991</v>
      </c>
      <c r="BM13" s="175">
        <f t="shared" si="7"/>
        <v>331.39</v>
      </c>
      <c r="BN13" s="175">
        <f t="shared" si="58"/>
        <v>4.1100000000000003</v>
      </c>
      <c r="BO13" s="175">
        <f t="shared" si="59"/>
        <v>3.71</v>
      </c>
      <c r="BP13" s="175">
        <f t="shared" si="60"/>
        <v>4.1100000000000003</v>
      </c>
      <c r="BQ13" s="175">
        <f t="shared" si="61"/>
        <v>3.98</v>
      </c>
      <c r="BR13" s="175">
        <f t="shared" si="62"/>
        <v>4.1100000000000003</v>
      </c>
      <c r="BS13" s="175">
        <f t="shared" si="63"/>
        <v>3.98</v>
      </c>
      <c r="BT13" s="175">
        <f t="shared" si="64"/>
        <v>4.1100000000000003</v>
      </c>
      <c r="BU13" s="175">
        <f t="shared" si="65"/>
        <v>4.1100000000000003</v>
      </c>
      <c r="BV13" s="175">
        <f t="shared" si="66"/>
        <v>3.98</v>
      </c>
      <c r="BW13" s="175">
        <f t="shared" si="67"/>
        <v>4.1100000000000003</v>
      </c>
      <c r="BX13" s="175">
        <f t="shared" si="68"/>
        <v>3.98</v>
      </c>
      <c r="BY13" s="175">
        <f t="shared" si="69"/>
        <v>4.1100000000000003</v>
      </c>
      <c r="BZ13" s="175">
        <f t="shared" si="8"/>
        <v>48.399999999999991</v>
      </c>
      <c r="CA13" s="175">
        <f t="shared" si="9"/>
        <v>379.79</v>
      </c>
      <c r="CB13" s="175">
        <f t="shared" si="70"/>
        <v>4.1100000000000003</v>
      </c>
      <c r="CC13" s="175">
        <f t="shared" si="71"/>
        <v>3.85</v>
      </c>
      <c r="CD13" s="175">
        <f t="shared" si="72"/>
        <v>4.1100000000000003</v>
      </c>
      <c r="CE13" s="175">
        <f t="shared" si="73"/>
        <v>3.98</v>
      </c>
      <c r="CF13" s="175">
        <f t="shared" si="74"/>
        <v>4.1100000000000003</v>
      </c>
      <c r="CG13" s="175">
        <f t="shared" si="75"/>
        <v>3.98</v>
      </c>
      <c r="CH13" s="175">
        <f t="shared" si="76"/>
        <v>4.1100000000000003</v>
      </c>
      <c r="CI13" s="175">
        <f t="shared" si="77"/>
        <v>4.1100000000000003</v>
      </c>
      <c r="CJ13" s="175">
        <f t="shared" si="78"/>
        <v>3.98</v>
      </c>
      <c r="CK13" s="175">
        <f t="shared" si="79"/>
        <v>4.1100000000000003</v>
      </c>
      <c r="CL13" s="175">
        <f t="shared" si="80"/>
        <v>3.98</v>
      </c>
      <c r="CM13" s="175">
        <f t="shared" si="81"/>
        <v>4.1100000000000003</v>
      </c>
      <c r="CN13" s="175">
        <f t="shared" si="10"/>
        <v>48.539999999999992</v>
      </c>
      <c r="CO13" s="177">
        <f t="shared" si="11"/>
        <v>428.33</v>
      </c>
      <c r="CP13" s="175">
        <f t="shared" si="82"/>
        <v>4.1100000000000003</v>
      </c>
      <c r="CQ13" s="175">
        <f t="shared" si="83"/>
        <v>3.71</v>
      </c>
      <c r="CR13" s="175">
        <f t="shared" si="84"/>
        <v>4.1100000000000003</v>
      </c>
      <c r="CS13" s="175">
        <f t="shared" si="85"/>
        <v>3.98</v>
      </c>
      <c r="CT13" s="178">
        <f t="shared" si="86"/>
        <v>4.1100000000000003</v>
      </c>
      <c r="CU13" s="175">
        <f t="shared" si="87"/>
        <v>3.98</v>
      </c>
      <c r="CV13" s="175">
        <f t="shared" si="88"/>
        <v>4.1100000000000003</v>
      </c>
      <c r="CW13" s="175">
        <f t="shared" si="89"/>
        <v>4.1100000000000003</v>
      </c>
      <c r="CX13" s="175">
        <f t="shared" si="90"/>
        <v>3.98</v>
      </c>
      <c r="CY13" s="175">
        <f t="shared" si="91"/>
        <v>4.1100000000000003</v>
      </c>
      <c r="CZ13" s="175">
        <f t="shared" si="92"/>
        <v>3.98</v>
      </c>
      <c r="DA13" s="175">
        <f t="shared" si="93"/>
        <v>4.1100000000000003</v>
      </c>
      <c r="DB13" s="177">
        <f t="shared" si="12"/>
        <v>48.399999999999991</v>
      </c>
      <c r="DC13" s="177">
        <f t="shared" si="13"/>
        <v>476.73</v>
      </c>
      <c r="DD13" s="175">
        <f t="shared" si="94"/>
        <v>4.1100000000000003</v>
      </c>
      <c r="DE13" s="175">
        <f t="shared" si="95"/>
        <v>3.71</v>
      </c>
      <c r="DF13" s="175">
        <f t="shared" si="96"/>
        <v>4.1100000000000003</v>
      </c>
      <c r="DG13" s="175">
        <f t="shared" si="97"/>
        <v>3.98</v>
      </c>
      <c r="DH13" s="175">
        <f t="shared" si="98"/>
        <v>4.1100000000000003</v>
      </c>
      <c r="DI13" s="175">
        <f t="shared" si="99"/>
        <v>3.98</v>
      </c>
      <c r="DJ13" s="175">
        <f t="shared" si="100"/>
        <v>4.1100000000000003</v>
      </c>
      <c r="DK13" s="175">
        <f t="shared" si="101"/>
        <v>4.1100000000000003</v>
      </c>
      <c r="DL13" s="175">
        <f t="shared" si="102"/>
        <v>3.98</v>
      </c>
      <c r="DM13" s="175">
        <f t="shared" si="103"/>
        <v>4.1100000000000003</v>
      </c>
      <c r="DN13" s="175">
        <f t="shared" si="104"/>
        <v>3.98</v>
      </c>
      <c r="DO13" s="175">
        <f t="shared" si="105"/>
        <v>4.1100000000000003</v>
      </c>
      <c r="DP13" s="177">
        <f t="shared" si="14"/>
        <v>48.399999999999991</v>
      </c>
      <c r="DQ13" s="177">
        <f t="shared" si="15"/>
        <v>525.13</v>
      </c>
      <c r="DR13" s="175">
        <f t="shared" si="106"/>
        <v>4.1100000000000003</v>
      </c>
      <c r="DS13" s="175">
        <f t="shared" si="107"/>
        <v>3.71</v>
      </c>
      <c r="DT13" s="175">
        <f t="shared" si="108"/>
        <v>4.1100000000000003</v>
      </c>
      <c r="DU13" s="175">
        <f t="shared" si="109"/>
        <v>3.98</v>
      </c>
      <c r="DV13" s="179">
        <f t="shared" si="110"/>
        <v>4.1100000000000003</v>
      </c>
      <c r="DW13" s="179">
        <f t="shared" si="111"/>
        <v>3.98</v>
      </c>
      <c r="DX13" s="180">
        <f t="shared" si="112"/>
        <v>4.1100000000000003</v>
      </c>
      <c r="DY13" s="180">
        <f t="shared" si="113"/>
        <v>4.1100000000000003</v>
      </c>
      <c r="DZ13" s="175">
        <f t="shared" si="114"/>
        <v>3.98</v>
      </c>
      <c r="EA13" s="175">
        <f t="shared" si="115"/>
        <v>4.1100000000000003</v>
      </c>
      <c r="EB13" s="175">
        <f t="shared" si="116"/>
        <v>3.98</v>
      </c>
      <c r="EC13" s="175">
        <f t="shared" si="117"/>
        <v>4.1100000000000003</v>
      </c>
      <c r="ED13" s="181">
        <f t="shared" si="16"/>
        <v>48.399999999999991</v>
      </c>
      <c r="EE13" s="177">
        <f t="shared" si="17"/>
        <v>573.53</v>
      </c>
      <c r="EF13" s="175">
        <f t="shared" si="118"/>
        <v>4.1100000000000003</v>
      </c>
      <c r="EG13" s="175">
        <f t="shared" si="119"/>
        <v>3.85</v>
      </c>
      <c r="EH13" s="175">
        <f t="shared" si="120"/>
        <v>4.1100000000000003</v>
      </c>
      <c r="EI13" s="175">
        <f t="shared" si="121"/>
        <v>3.98</v>
      </c>
      <c r="EJ13" s="175">
        <f t="shared" si="122"/>
        <v>4.1100000000000003</v>
      </c>
      <c r="EK13" s="175">
        <f t="shared" si="123"/>
        <v>3.98</v>
      </c>
      <c r="EL13" s="175">
        <f t="shared" si="124"/>
        <v>4.1100000000000003</v>
      </c>
      <c r="EM13" s="175">
        <f t="shared" si="125"/>
        <v>4.1100000000000003</v>
      </c>
      <c r="EN13" s="175">
        <f t="shared" si="126"/>
        <v>3.98</v>
      </c>
      <c r="EO13" s="175">
        <f t="shared" si="127"/>
        <v>4.1100000000000003</v>
      </c>
      <c r="EP13" s="175">
        <f t="shared" si="128"/>
        <v>3.98</v>
      </c>
      <c r="EQ13" s="175">
        <f t="shared" si="129"/>
        <v>4.1100000000000003</v>
      </c>
      <c r="ER13" s="165">
        <f t="shared" si="18"/>
        <v>48.539999999999992</v>
      </c>
      <c r="ES13" s="177">
        <f t="shared" si="19"/>
        <v>622.07000000000005</v>
      </c>
      <c r="ET13" s="175">
        <f t="shared" si="20"/>
        <v>457.92999999999995</v>
      </c>
    </row>
    <row r="14" spans="2:161" ht="15.75" customHeight="1" x14ac:dyDescent="0.15">
      <c r="B14" s="171" t="s">
        <v>79</v>
      </c>
      <c r="C14" s="172" t="s">
        <v>80</v>
      </c>
      <c r="D14" s="173" t="s">
        <v>81</v>
      </c>
      <c r="E14" s="174"/>
      <c r="F14" s="174"/>
      <c r="G14" s="175">
        <v>892.7</v>
      </c>
      <c r="H14" s="175">
        <f t="shared" si="0"/>
        <v>89.27</v>
      </c>
      <c r="I14" s="175">
        <f t="shared" si="1"/>
        <v>803.43000000000006</v>
      </c>
      <c r="J14" s="175"/>
      <c r="K14" s="176"/>
      <c r="L14" s="176"/>
      <c r="M14" s="176"/>
      <c r="N14" s="175"/>
      <c r="O14" s="175"/>
      <c r="P14" s="175"/>
      <c r="Q14" s="175"/>
      <c r="R14" s="175"/>
      <c r="S14" s="175">
        <v>23.25</v>
      </c>
      <c r="T14" s="175">
        <v>40.03</v>
      </c>
      <c r="U14" s="175">
        <v>40.03</v>
      </c>
      <c r="V14" s="175">
        <v>40.03</v>
      </c>
      <c r="W14" s="175">
        <f t="shared" si="21"/>
        <v>143.34</v>
      </c>
      <c r="X14" s="175">
        <f t="shared" si="22"/>
        <v>3.4</v>
      </c>
      <c r="Y14" s="175">
        <f t="shared" si="23"/>
        <v>3.18</v>
      </c>
      <c r="Z14" s="175">
        <f t="shared" si="24"/>
        <v>3.4</v>
      </c>
      <c r="AA14" s="175">
        <f t="shared" si="25"/>
        <v>3.29</v>
      </c>
      <c r="AB14" s="175">
        <f t="shared" si="26"/>
        <v>3.4</v>
      </c>
      <c r="AC14" s="175">
        <f t="shared" si="27"/>
        <v>3.29</v>
      </c>
      <c r="AD14" s="175">
        <f t="shared" si="28"/>
        <v>3.4</v>
      </c>
      <c r="AE14" s="175">
        <f t="shared" si="29"/>
        <v>3.4</v>
      </c>
      <c r="AF14" s="175">
        <f t="shared" si="30"/>
        <v>3.29</v>
      </c>
      <c r="AG14" s="175">
        <f t="shared" si="31"/>
        <v>3.4</v>
      </c>
      <c r="AH14" s="175">
        <f t="shared" si="32"/>
        <v>3.29</v>
      </c>
      <c r="AI14" s="175">
        <f t="shared" si="33"/>
        <v>3.4</v>
      </c>
      <c r="AJ14" s="175">
        <f t="shared" si="2"/>
        <v>40.139999999999993</v>
      </c>
      <c r="AK14" s="175">
        <f t="shared" si="3"/>
        <v>183.48</v>
      </c>
      <c r="AL14" s="175">
        <f t="shared" si="34"/>
        <v>3.4</v>
      </c>
      <c r="AM14" s="175">
        <f t="shared" si="35"/>
        <v>3.07</v>
      </c>
      <c r="AN14" s="175">
        <f t="shared" si="36"/>
        <v>3.4</v>
      </c>
      <c r="AO14" s="175">
        <f t="shared" si="37"/>
        <v>3.29</v>
      </c>
      <c r="AP14" s="175">
        <f t="shared" si="38"/>
        <v>3.4</v>
      </c>
      <c r="AQ14" s="175">
        <f t="shared" si="39"/>
        <v>3.29</v>
      </c>
      <c r="AR14" s="175">
        <f t="shared" si="40"/>
        <v>3.4</v>
      </c>
      <c r="AS14" s="175">
        <f t="shared" si="41"/>
        <v>3.4</v>
      </c>
      <c r="AT14" s="175">
        <f t="shared" si="42"/>
        <v>3.29</v>
      </c>
      <c r="AU14" s="175">
        <f t="shared" si="43"/>
        <v>3.4</v>
      </c>
      <c r="AV14" s="175">
        <f t="shared" si="44"/>
        <v>3.29</v>
      </c>
      <c r="AW14" s="175">
        <f t="shared" si="45"/>
        <v>3.4</v>
      </c>
      <c r="AX14" s="175">
        <f t="shared" si="4"/>
        <v>40.029999999999994</v>
      </c>
      <c r="AY14" s="175">
        <f t="shared" si="5"/>
        <v>223.51</v>
      </c>
      <c r="AZ14" s="175">
        <f t="shared" si="46"/>
        <v>3.4</v>
      </c>
      <c r="BA14" s="175">
        <f t="shared" si="47"/>
        <v>3.07</v>
      </c>
      <c r="BB14" s="175">
        <f t="shared" si="48"/>
        <v>3.4</v>
      </c>
      <c r="BC14" s="175">
        <f t="shared" si="49"/>
        <v>3.29</v>
      </c>
      <c r="BD14" s="175">
        <f t="shared" si="50"/>
        <v>3.4</v>
      </c>
      <c r="BE14" s="175">
        <f t="shared" si="51"/>
        <v>3.29</v>
      </c>
      <c r="BF14" s="175">
        <f t="shared" si="52"/>
        <v>3.4</v>
      </c>
      <c r="BG14" s="175">
        <f t="shared" si="53"/>
        <v>3.4</v>
      </c>
      <c r="BH14" s="175">
        <f t="shared" si="54"/>
        <v>3.29</v>
      </c>
      <c r="BI14" s="175">
        <f t="shared" si="55"/>
        <v>3.4</v>
      </c>
      <c r="BJ14" s="175">
        <f t="shared" si="56"/>
        <v>3.29</v>
      </c>
      <c r="BK14" s="175">
        <f t="shared" si="57"/>
        <v>3.4</v>
      </c>
      <c r="BL14" s="175">
        <f t="shared" si="6"/>
        <v>40.029999999999994</v>
      </c>
      <c r="BM14" s="175">
        <f t="shared" si="7"/>
        <v>263.54000000000002</v>
      </c>
      <c r="BN14" s="175">
        <f t="shared" si="58"/>
        <v>3.4</v>
      </c>
      <c r="BO14" s="175">
        <f t="shared" si="59"/>
        <v>3.07</v>
      </c>
      <c r="BP14" s="175">
        <f t="shared" si="60"/>
        <v>3.4</v>
      </c>
      <c r="BQ14" s="175">
        <f t="shared" si="61"/>
        <v>3.29</v>
      </c>
      <c r="BR14" s="175">
        <f t="shared" si="62"/>
        <v>3.4</v>
      </c>
      <c r="BS14" s="175">
        <f t="shared" si="63"/>
        <v>3.29</v>
      </c>
      <c r="BT14" s="175">
        <f t="shared" si="64"/>
        <v>3.4</v>
      </c>
      <c r="BU14" s="175">
        <f t="shared" si="65"/>
        <v>3.4</v>
      </c>
      <c r="BV14" s="175">
        <f t="shared" si="66"/>
        <v>3.29</v>
      </c>
      <c r="BW14" s="175">
        <f t="shared" si="67"/>
        <v>3.4</v>
      </c>
      <c r="BX14" s="175">
        <f t="shared" si="68"/>
        <v>3.29</v>
      </c>
      <c r="BY14" s="175">
        <f t="shared" si="69"/>
        <v>3.4</v>
      </c>
      <c r="BZ14" s="175">
        <f t="shared" si="8"/>
        <v>40.029999999999994</v>
      </c>
      <c r="CA14" s="175">
        <f t="shared" si="9"/>
        <v>303.57</v>
      </c>
      <c r="CB14" s="175">
        <f t="shared" si="70"/>
        <v>3.4</v>
      </c>
      <c r="CC14" s="175">
        <f t="shared" si="71"/>
        <v>3.18</v>
      </c>
      <c r="CD14" s="175">
        <f t="shared" si="72"/>
        <v>3.4</v>
      </c>
      <c r="CE14" s="175">
        <f t="shared" si="73"/>
        <v>3.29</v>
      </c>
      <c r="CF14" s="175">
        <f t="shared" si="74"/>
        <v>3.4</v>
      </c>
      <c r="CG14" s="175">
        <f t="shared" si="75"/>
        <v>3.29</v>
      </c>
      <c r="CH14" s="175">
        <f t="shared" si="76"/>
        <v>3.4</v>
      </c>
      <c r="CI14" s="175">
        <f t="shared" si="77"/>
        <v>3.4</v>
      </c>
      <c r="CJ14" s="175">
        <f t="shared" si="78"/>
        <v>3.29</v>
      </c>
      <c r="CK14" s="175">
        <f t="shared" si="79"/>
        <v>3.4</v>
      </c>
      <c r="CL14" s="175">
        <f t="shared" si="80"/>
        <v>3.29</v>
      </c>
      <c r="CM14" s="175">
        <f t="shared" si="81"/>
        <v>3.4</v>
      </c>
      <c r="CN14" s="175">
        <f t="shared" si="10"/>
        <v>40.139999999999993</v>
      </c>
      <c r="CO14" s="177">
        <f t="shared" si="11"/>
        <v>343.71</v>
      </c>
      <c r="CP14" s="175">
        <f t="shared" si="82"/>
        <v>3.4</v>
      </c>
      <c r="CQ14" s="175">
        <f t="shared" si="83"/>
        <v>3.07</v>
      </c>
      <c r="CR14" s="175">
        <f t="shared" si="84"/>
        <v>3.4</v>
      </c>
      <c r="CS14" s="175">
        <f t="shared" si="85"/>
        <v>3.29</v>
      </c>
      <c r="CT14" s="178">
        <f t="shared" si="86"/>
        <v>3.4</v>
      </c>
      <c r="CU14" s="175">
        <f t="shared" si="87"/>
        <v>3.29</v>
      </c>
      <c r="CV14" s="175">
        <f t="shared" si="88"/>
        <v>3.4</v>
      </c>
      <c r="CW14" s="175">
        <f t="shared" si="89"/>
        <v>3.4</v>
      </c>
      <c r="CX14" s="175">
        <f t="shared" si="90"/>
        <v>3.29</v>
      </c>
      <c r="CY14" s="175">
        <f t="shared" si="91"/>
        <v>3.4</v>
      </c>
      <c r="CZ14" s="175">
        <f t="shared" si="92"/>
        <v>3.29</v>
      </c>
      <c r="DA14" s="175">
        <f t="shared" si="93"/>
        <v>3.4</v>
      </c>
      <c r="DB14" s="177">
        <f t="shared" si="12"/>
        <v>40.029999999999994</v>
      </c>
      <c r="DC14" s="177">
        <f t="shared" si="13"/>
        <v>383.74</v>
      </c>
      <c r="DD14" s="175">
        <f t="shared" si="94"/>
        <v>3.4</v>
      </c>
      <c r="DE14" s="175">
        <f t="shared" si="95"/>
        <v>3.07</v>
      </c>
      <c r="DF14" s="175">
        <f t="shared" si="96"/>
        <v>3.4</v>
      </c>
      <c r="DG14" s="175">
        <f t="shared" si="97"/>
        <v>3.29</v>
      </c>
      <c r="DH14" s="175">
        <f t="shared" si="98"/>
        <v>3.4</v>
      </c>
      <c r="DI14" s="175">
        <f t="shared" si="99"/>
        <v>3.29</v>
      </c>
      <c r="DJ14" s="175">
        <f t="shared" si="100"/>
        <v>3.4</v>
      </c>
      <c r="DK14" s="175">
        <f t="shared" si="101"/>
        <v>3.4</v>
      </c>
      <c r="DL14" s="175">
        <f t="shared" si="102"/>
        <v>3.29</v>
      </c>
      <c r="DM14" s="175">
        <f t="shared" si="103"/>
        <v>3.4</v>
      </c>
      <c r="DN14" s="175">
        <f t="shared" si="104"/>
        <v>3.29</v>
      </c>
      <c r="DO14" s="175">
        <f t="shared" si="105"/>
        <v>3.4</v>
      </c>
      <c r="DP14" s="177">
        <f t="shared" si="14"/>
        <v>40.029999999999994</v>
      </c>
      <c r="DQ14" s="177">
        <f t="shared" si="15"/>
        <v>423.77</v>
      </c>
      <c r="DR14" s="175">
        <f t="shared" si="106"/>
        <v>3.4</v>
      </c>
      <c r="DS14" s="175">
        <f t="shared" si="107"/>
        <v>3.07</v>
      </c>
      <c r="DT14" s="175">
        <f t="shared" si="108"/>
        <v>3.4</v>
      </c>
      <c r="DU14" s="175">
        <f t="shared" si="109"/>
        <v>3.29</v>
      </c>
      <c r="DV14" s="179">
        <f t="shared" si="110"/>
        <v>3.4</v>
      </c>
      <c r="DW14" s="179">
        <f t="shared" si="111"/>
        <v>3.29</v>
      </c>
      <c r="DX14" s="180">
        <f t="shared" si="112"/>
        <v>3.4</v>
      </c>
      <c r="DY14" s="180">
        <f t="shared" si="113"/>
        <v>3.4</v>
      </c>
      <c r="DZ14" s="175">
        <f t="shared" si="114"/>
        <v>3.29</v>
      </c>
      <c r="EA14" s="175">
        <f t="shared" si="115"/>
        <v>3.4</v>
      </c>
      <c r="EB14" s="175">
        <f t="shared" si="116"/>
        <v>3.29</v>
      </c>
      <c r="EC14" s="175">
        <f t="shared" si="117"/>
        <v>3.4</v>
      </c>
      <c r="ED14" s="181">
        <f t="shared" si="16"/>
        <v>40.029999999999994</v>
      </c>
      <c r="EE14" s="177">
        <f t="shared" si="17"/>
        <v>463.8</v>
      </c>
      <c r="EF14" s="175">
        <f t="shared" si="118"/>
        <v>3.4</v>
      </c>
      <c r="EG14" s="175">
        <f t="shared" si="119"/>
        <v>3.18</v>
      </c>
      <c r="EH14" s="175">
        <f t="shared" si="120"/>
        <v>3.4</v>
      </c>
      <c r="EI14" s="175">
        <f t="shared" si="121"/>
        <v>3.29</v>
      </c>
      <c r="EJ14" s="175">
        <f t="shared" si="122"/>
        <v>3.4</v>
      </c>
      <c r="EK14" s="175">
        <f t="shared" si="123"/>
        <v>3.29</v>
      </c>
      <c r="EL14" s="175">
        <f t="shared" si="124"/>
        <v>3.4</v>
      </c>
      <c r="EM14" s="175">
        <f t="shared" si="125"/>
        <v>3.4</v>
      </c>
      <c r="EN14" s="175">
        <f t="shared" si="126"/>
        <v>3.29</v>
      </c>
      <c r="EO14" s="175">
        <f t="shared" si="127"/>
        <v>3.4</v>
      </c>
      <c r="EP14" s="175">
        <f t="shared" si="128"/>
        <v>3.29</v>
      </c>
      <c r="EQ14" s="175">
        <f t="shared" si="129"/>
        <v>3.4</v>
      </c>
      <c r="ER14" s="165">
        <f t="shared" si="18"/>
        <v>40.139999999999993</v>
      </c>
      <c r="ES14" s="177">
        <f t="shared" si="19"/>
        <v>503.94</v>
      </c>
      <c r="ET14" s="175">
        <f t="shared" si="20"/>
        <v>388.76000000000005</v>
      </c>
    </row>
    <row r="15" spans="2:161" ht="17.25" customHeight="1" x14ac:dyDescent="0.15">
      <c r="B15" s="171" t="s">
        <v>82</v>
      </c>
      <c r="C15" s="172" t="s">
        <v>83</v>
      </c>
      <c r="D15" s="173"/>
      <c r="E15" s="174"/>
      <c r="F15" s="174"/>
      <c r="G15" s="175">
        <v>6105.69</v>
      </c>
      <c r="H15" s="175">
        <f t="shared" si="0"/>
        <v>610.57000000000005</v>
      </c>
      <c r="I15" s="175">
        <f t="shared" si="1"/>
        <v>5495.1210000000001</v>
      </c>
      <c r="J15" s="175"/>
      <c r="K15" s="176"/>
      <c r="L15" s="176"/>
      <c r="M15" s="176"/>
      <c r="N15" s="175"/>
      <c r="O15" s="175"/>
      <c r="P15" s="175"/>
      <c r="Q15" s="175"/>
      <c r="R15" s="175"/>
      <c r="S15" s="175">
        <v>92.96</v>
      </c>
      <c r="T15" s="175">
        <v>273.63</v>
      </c>
      <c r="U15" s="175">
        <v>273.63</v>
      </c>
      <c r="V15" s="175">
        <v>273.63</v>
      </c>
      <c r="W15" s="175">
        <f t="shared" si="21"/>
        <v>913.85</v>
      </c>
      <c r="X15" s="175">
        <f t="shared" si="22"/>
        <v>23.24</v>
      </c>
      <c r="Y15" s="175">
        <f t="shared" si="23"/>
        <v>21.74</v>
      </c>
      <c r="Z15" s="175">
        <f t="shared" si="24"/>
        <v>23.24</v>
      </c>
      <c r="AA15" s="175">
        <f t="shared" si="25"/>
        <v>22.49</v>
      </c>
      <c r="AB15" s="175">
        <f t="shared" si="26"/>
        <v>23.24</v>
      </c>
      <c r="AC15" s="175">
        <f t="shared" si="27"/>
        <v>22.49</v>
      </c>
      <c r="AD15" s="175">
        <f t="shared" si="28"/>
        <v>23.24</v>
      </c>
      <c r="AE15" s="175">
        <f t="shared" si="29"/>
        <v>23.24</v>
      </c>
      <c r="AF15" s="175">
        <f t="shared" si="30"/>
        <v>22.49</v>
      </c>
      <c r="AG15" s="175">
        <f t="shared" si="31"/>
        <v>23.24</v>
      </c>
      <c r="AH15" s="175">
        <f t="shared" si="32"/>
        <v>22.49</v>
      </c>
      <c r="AI15" s="175">
        <f t="shared" si="33"/>
        <v>23.24</v>
      </c>
      <c r="AJ15" s="175">
        <f t="shared" si="2"/>
        <v>274.38000000000005</v>
      </c>
      <c r="AK15" s="175">
        <f t="shared" si="3"/>
        <v>1188.23</v>
      </c>
      <c r="AL15" s="175">
        <f t="shared" si="34"/>
        <v>23.24</v>
      </c>
      <c r="AM15" s="175">
        <f t="shared" si="35"/>
        <v>20.99</v>
      </c>
      <c r="AN15" s="175">
        <f t="shared" si="36"/>
        <v>23.24</v>
      </c>
      <c r="AO15" s="175">
        <f t="shared" si="37"/>
        <v>22.49</v>
      </c>
      <c r="AP15" s="175">
        <f t="shared" si="38"/>
        <v>23.24</v>
      </c>
      <c r="AQ15" s="175">
        <f t="shared" si="39"/>
        <v>22.49</v>
      </c>
      <c r="AR15" s="175">
        <f t="shared" si="40"/>
        <v>23.24</v>
      </c>
      <c r="AS15" s="175">
        <f t="shared" si="41"/>
        <v>23.24</v>
      </c>
      <c r="AT15" s="175">
        <f t="shared" si="42"/>
        <v>22.49</v>
      </c>
      <c r="AU15" s="175">
        <f t="shared" si="43"/>
        <v>23.24</v>
      </c>
      <c r="AV15" s="175">
        <f t="shared" si="44"/>
        <v>22.49</v>
      </c>
      <c r="AW15" s="175">
        <f t="shared" si="45"/>
        <v>23.24</v>
      </c>
      <c r="AX15" s="175">
        <f t="shared" si="4"/>
        <v>273.63000000000005</v>
      </c>
      <c r="AY15" s="175">
        <f t="shared" si="5"/>
        <v>1461.86</v>
      </c>
      <c r="AZ15" s="175">
        <f t="shared" si="46"/>
        <v>23.24</v>
      </c>
      <c r="BA15" s="175">
        <f t="shared" si="47"/>
        <v>20.99</v>
      </c>
      <c r="BB15" s="175">
        <f t="shared" si="48"/>
        <v>23.24</v>
      </c>
      <c r="BC15" s="175">
        <f t="shared" si="49"/>
        <v>22.49</v>
      </c>
      <c r="BD15" s="175">
        <f t="shared" si="50"/>
        <v>23.24</v>
      </c>
      <c r="BE15" s="175">
        <f t="shared" si="51"/>
        <v>22.49</v>
      </c>
      <c r="BF15" s="175">
        <f t="shared" si="52"/>
        <v>23.24</v>
      </c>
      <c r="BG15" s="175">
        <f t="shared" si="53"/>
        <v>23.24</v>
      </c>
      <c r="BH15" s="175">
        <f t="shared" si="54"/>
        <v>22.49</v>
      </c>
      <c r="BI15" s="175">
        <f t="shared" si="55"/>
        <v>23.24</v>
      </c>
      <c r="BJ15" s="175">
        <f t="shared" si="56"/>
        <v>22.49</v>
      </c>
      <c r="BK15" s="175">
        <f t="shared" si="57"/>
        <v>23.24</v>
      </c>
      <c r="BL15" s="175">
        <f t="shared" si="6"/>
        <v>273.63000000000005</v>
      </c>
      <c r="BM15" s="175">
        <f t="shared" si="7"/>
        <v>1735.49</v>
      </c>
      <c r="BN15" s="175">
        <f t="shared" si="58"/>
        <v>23.24</v>
      </c>
      <c r="BO15" s="175">
        <f t="shared" si="59"/>
        <v>20.99</v>
      </c>
      <c r="BP15" s="175">
        <f t="shared" si="60"/>
        <v>23.24</v>
      </c>
      <c r="BQ15" s="175">
        <f t="shared" si="61"/>
        <v>22.49</v>
      </c>
      <c r="BR15" s="175">
        <f t="shared" si="62"/>
        <v>23.24</v>
      </c>
      <c r="BS15" s="175">
        <f t="shared" si="63"/>
        <v>22.49</v>
      </c>
      <c r="BT15" s="175">
        <f t="shared" si="64"/>
        <v>23.24</v>
      </c>
      <c r="BU15" s="175">
        <f t="shared" si="65"/>
        <v>23.24</v>
      </c>
      <c r="BV15" s="175">
        <f t="shared" si="66"/>
        <v>22.49</v>
      </c>
      <c r="BW15" s="175">
        <f t="shared" si="67"/>
        <v>23.24</v>
      </c>
      <c r="BX15" s="175">
        <f t="shared" si="68"/>
        <v>22.49</v>
      </c>
      <c r="BY15" s="175">
        <f t="shared" si="69"/>
        <v>23.24</v>
      </c>
      <c r="BZ15" s="175">
        <f t="shared" si="8"/>
        <v>273.63000000000005</v>
      </c>
      <c r="CA15" s="175">
        <f t="shared" si="9"/>
        <v>2009.12</v>
      </c>
      <c r="CB15" s="175">
        <f t="shared" si="70"/>
        <v>23.24</v>
      </c>
      <c r="CC15" s="175">
        <f t="shared" si="71"/>
        <v>21.74</v>
      </c>
      <c r="CD15" s="175">
        <f t="shared" si="72"/>
        <v>23.24</v>
      </c>
      <c r="CE15" s="175">
        <f t="shared" si="73"/>
        <v>22.49</v>
      </c>
      <c r="CF15" s="175">
        <f t="shared" si="74"/>
        <v>23.24</v>
      </c>
      <c r="CG15" s="175">
        <f t="shared" si="75"/>
        <v>22.49</v>
      </c>
      <c r="CH15" s="175">
        <f t="shared" si="76"/>
        <v>23.24</v>
      </c>
      <c r="CI15" s="175">
        <f t="shared" si="77"/>
        <v>23.24</v>
      </c>
      <c r="CJ15" s="175">
        <f t="shared" si="78"/>
        <v>22.49</v>
      </c>
      <c r="CK15" s="175">
        <f t="shared" si="79"/>
        <v>23.24</v>
      </c>
      <c r="CL15" s="175">
        <f t="shared" si="80"/>
        <v>22.49</v>
      </c>
      <c r="CM15" s="175">
        <f t="shared" si="81"/>
        <v>23.24</v>
      </c>
      <c r="CN15" s="175">
        <f t="shared" si="10"/>
        <v>274.38000000000005</v>
      </c>
      <c r="CO15" s="177">
        <f t="shared" si="11"/>
        <v>2283.5</v>
      </c>
      <c r="CP15" s="175">
        <f t="shared" si="82"/>
        <v>23.24</v>
      </c>
      <c r="CQ15" s="175">
        <f t="shared" si="83"/>
        <v>20.99</v>
      </c>
      <c r="CR15" s="175">
        <f t="shared" si="84"/>
        <v>23.24</v>
      </c>
      <c r="CS15" s="175">
        <f t="shared" si="85"/>
        <v>22.49</v>
      </c>
      <c r="CT15" s="178">
        <f t="shared" si="86"/>
        <v>23.24</v>
      </c>
      <c r="CU15" s="175">
        <f t="shared" si="87"/>
        <v>22.49</v>
      </c>
      <c r="CV15" s="175">
        <f t="shared" si="88"/>
        <v>23.24</v>
      </c>
      <c r="CW15" s="175">
        <f t="shared" si="89"/>
        <v>23.24</v>
      </c>
      <c r="CX15" s="175">
        <f t="shared" si="90"/>
        <v>22.49</v>
      </c>
      <c r="CY15" s="175">
        <f t="shared" si="91"/>
        <v>23.24</v>
      </c>
      <c r="CZ15" s="175">
        <f t="shared" si="92"/>
        <v>22.49</v>
      </c>
      <c r="DA15" s="175">
        <f t="shared" si="93"/>
        <v>23.24</v>
      </c>
      <c r="DB15" s="177">
        <f t="shared" si="12"/>
        <v>273.63000000000005</v>
      </c>
      <c r="DC15" s="177">
        <f t="shared" si="13"/>
        <v>2557.13</v>
      </c>
      <c r="DD15" s="175">
        <f t="shared" si="94"/>
        <v>23.24</v>
      </c>
      <c r="DE15" s="175">
        <f t="shared" si="95"/>
        <v>20.99</v>
      </c>
      <c r="DF15" s="175">
        <f t="shared" si="96"/>
        <v>23.24</v>
      </c>
      <c r="DG15" s="175">
        <f t="shared" si="97"/>
        <v>22.49</v>
      </c>
      <c r="DH15" s="175">
        <f t="shared" si="98"/>
        <v>23.24</v>
      </c>
      <c r="DI15" s="175">
        <f t="shared" si="99"/>
        <v>22.49</v>
      </c>
      <c r="DJ15" s="175">
        <f t="shared" si="100"/>
        <v>23.24</v>
      </c>
      <c r="DK15" s="175">
        <f t="shared" si="101"/>
        <v>23.24</v>
      </c>
      <c r="DL15" s="175">
        <f t="shared" si="102"/>
        <v>22.49</v>
      </c>
      <c r="DM15" s="175">
        <f t="shared" si="103"/>
        <v>23.24</v>
      </c>
      <c r="DN15" s="175">
        <f t="shared" si="104"/>
        <v>22.49</v>
      </c>
      <c r="DO15" s="175">
        <f t="shared" si="105"/>
        <v>23.24</v>
      </c>
      <c r="DP15" s="177">
        <f t="shared" si="14"/>
        <v>273.63000000000005</v>
      </c>
      <c r="DQ15" s="177">
        <f t="shared" si="15"/>
        <v>2830.76</v>
      </c>
      <c r="DR15" s="175">
        <f t="shared" si="106"/>
        <v>23.24</v>
      </c>
      <c r="DS15" s="175">
        <f t="shared" si="107"/>
        <v>20.99</v>
      </c>
      <c r="DT15" s="175">
        <f t="shared" si="108"/>
        <v>23.24</v>
      </c>
      <c r="DU15" s="175">
        <f t="shared" si="109"/>
        <v>22.49</v>
      </c>
      <c r="DV15" s="179">
        <f t="shared" si="110"/>
        <v>23.24</v>
      </c>
      <c r="DW15" s="179">
        <f t="shared" si="111"/>
        <v>22.49</v>
      </c>
      <c r="DX15" s="180">
        <f t="shared" si="112"/>
        <v>23.24</v>
      </c>
      <c r="DY15" s="180">
        <f t="shared" si="113"/>
        <v>23.24</v>
      </c>
      <c r="DZ15" s="175">
        <f t="shared" si="114"/>
        <v>22.49</v>
      </c>
      <c r="EA15" s="175">
        <f t="shared" si="115"/>
        <v>23.24</v>
      </c>
      <c r="EB15" s="175">
        <f t="shared" si="116"/>
        <v>22.49</v>
      </c>
      <c r="EC15" s="175">
        <f t="shared" si="117"/>
        <v>23.24</v>
      </c>
      <c r="ED15" s="181">
        <f t="shared" si="16"/>
        <v>273.63000000000005</v>
      </c>
      <c r="EE15" s="177">
        <f t="shared" si="17"/>
        <v>3104.39</v>
      </c>
      <c r="EF15" s="175">
        <f t="shared" si="118"/>
        <v>23.24</v>
      </c>
      <c r="EG15" s="175">
        <f t="shared" si="119"/>
        <v>21.74</v>
      </c>
      <c r="EH15" s="175">
        <f t="shared" si="120"/>
        <v>23.24</v>
      </c>
      <c r="EI15" s="175">
        <f t="shared" si="121"/>
        <v>22.49</v>
      </c>
      <c r="EJ15" s="175">
        <f t="shared" si="122"/>
        <v>23.24</v>
      </c>
      <c r="EK15" s="175">
        <f t="shared" si="123"/>
        <v>22.49</v>
      </c>
      <c r="EL15" s="175">
        <f t="shared" si="124"/>
        <v>23.24</v>
      </c>
      <c r="EM15" s="175">
        <f t="shared" si="125"/>
        <v>23.24</v>
      </c>
      <c r="EN15" s="175">
        <f t="shared" si="126"/>
        <v>22.49</v>
      </c>
      <c r="EO15" s="175">
        <f t="shared" si="127"/>
        <v>23.24</v>
      </c>
      <c r="EP15" s="175">
        <f t="shared" si="128"/>
        <v>22.49</v>
      </c>
      <c r="EQ15" s="175">
        <f t="shared" si="129"/>
        <v>23.24</v>
      </c>
      <c r="ER15" s="165">
        <f t="shared" si="18"/>
        <v>274.38000000000005</v>
      </c>
      <c r="ES15" s="177">
        <f t="shared" si="19"/>
        <v>3378.77</v>
      </c>
      <c r="ET15" s="175">
        <f t="shared" si="20"/>
        <v>2726.9199999999996</v>
      </c>
    </row>
    <row r="16" spans="2:161" ht="19.5" customHeight="1" x14ac:dyDescent="0.15">
      <c r="B16" s="171" t="s">
        <v>84</v>
      </c>
      <c r="C16" s="172" t="s">
        <v>85</v>
      </c>
      <c r="D16" s="173" t="s">
        <v>86</v>
      </c>
      <c r="E16" s="174"/>
      <c r="F16" s="174"/>
      <c r="G16" s="175">
        <v>3599.05</v>
      </c>
      <c r="H16" s="175">
        <f t="shared" si="0"/>
        <v>359.91</v>
      </c>
      <c r="I16" s="175">
        <f t="shared" si="1"/>
        <v>3239.1450000000004</v>
      </c>
      <c r="J16" s="175"/>
      <c r="K16" s="176"/>
      <c r="L16" s="176"/>
      <c r="M16" s="176"/>
      <c r="N16" s="175"/>
      <c r="O16" s="175"/>
      <c r="P16" s="175"/>
      <c r="Q16" s="175"/>
      <c r="R16" s="175"/>
      <c r="S16" s="175"/>
      <c r="T16" s="175">
        <v>136.57</v>
      </c>
      <c r="U16" s="175">
        <v>161.31</v>
      </c>
      <c r="V16" s="175">
        <v>161.31</v>
      </c>
      <c r="W16" s="175">
        <f t="shared" si="21"/>
        <v>459.19</v>
      </c>
      <c r="X16" s="175">
        <f t="shared" si="22"/>
        <v>13.7</v>
      </c>
      <c r="Y16" s="175">
        <f t="shared" si="23"/>
        <v>12.82</v>
      </c>
      <c r="Z16" s="175">
        <f t="shared" si="24"/>
        <v>13.7</v>
      </c>
      <c r="AA16" s="175">
        <f t="shared" si="25"/>
        <v>13.26</v>
      </c>
      <c r="AB16" s="175">
        <f t="shared" si="26"/>
        <v>13.7</v>
      </c>
      <c r="AC16" s="175">
        <f t="shared" si="27"/>
        <v>13.26</v>
      </c>
      <c r="AD16" s="175">
        <f t="shared" si="28"/>
        <v>13.7</v>
      </c>
      <c r="AE16" s="175">
        <f t="shared" si="29"/>
        <v>13.7</v>
      </c>
      <c r="AF16" s="175">
        <f t="shared" si="30"/>
        <v>13.26</v>
      </c>
      <c r="AG16" s="175">
        <f t="shared" si="31"/>
        <v>13.7</v>
      </c>
      <c r="AH16" s="175">
        <f t="shared" si="32"/>
        <v>13.26</v>
      </c>
      <c r="AI16" s="175">
        <f t="shared" si="33"/>
        <v>13.7</v>
      </c>
      <c r="AJ16" s="175">
        <f t="shared" si="2"/>
        <v>161.76</v>
      </c>
      <c r="AK16" s="175">
        <f t="shared" si="3"/>
        <v>620.95000000000005</v>
      </c>
      <c r="AL16" s="175">
        <f t="shared" si="34"/>
        <v>13.7</v>
      </c>
      <c r="AM16" s="175">
        <f t="shared" si="35"/>
        <v>12.37</v>
      </c>
      <c r="AN16" s="175">
        <f t="shared" si="36"/>
        <v>13.7</v>
      </c>
      <c r="AO16" s="175">
        <f t="shared" si="37"/>
        <v>13.26</v>
      </c>
      <c r="AP16" s="175">
        <f t="shared" si="38"/>
        <v>13.7</v>
      </c>
      <c r="AQ16" s="175">
        <f t="shared" si="39"/>
        <v>13.26</v>
      </c>
      <c r="AR16" s="175">
        <f t="shared" si="40"/>
        <v>13.7</v>
      </c>
      <c r="AS16" s="175">
        <f t="shared" si="41"/>
        <v>13.7</v>
      </c>
      <c r="AT16" s="175">
        <f t="shared" si="42"/>
        <v>13.26</v>
      </c>
      <c r="AU16" s="175">
        <f t="shared" si="43"/>
        <v>13.7</v>
      </c>
      <c r="AV16" s="175">
        <f t="shared" si="44"/>
        <v>13.26</v>
      </c>
      <c r="AW16" s="175">
        <f t="shared" si="45"/>
        <v>13.7</v>
      </c>
      <c r="AX16" s="175">
        <f t="shared" si="4"/>
        <v>161.30999999999997</v>
      </c>
      <c r="AY16" s="175">
        <f t="shared" si="5"/>
        <v>782.26</v>
      </c>
      <c r="AZ16" s="175">
        <f t="shared" si="46"/>
        <v>13.7</v>
      </c>
      <c r="BA16" s="175">
        <f t="shared" si="47"/>
        <v>12.37</v>
      </c>
      <c r="BB16" s="175">
        <f t="shared" si="48"/>
        <v>13.7</v>
      </c>
      <c r="BC16" s="175">
        <f t="shared" si="49"/>
        <v>13.26</v>
      </c>
      <c r="BD16" s="175">
        <f t="shared" si="50"/>
        <v>13.7</v>
      </c>
      <c r="BE16" s="175">
        <f t="shared" si="51"/>
        <v>13.26</v>
      </c>
      <c r="BF16" s="175">
        <f t="shared" si="52"/>
        <v>13.7</v>
      </c>
      <c r="BG16" s="175">
        <f t="shared" si="53"/>
        <v>13.7</v>
      </c>
      <c r="BH16" s="175">
        <f t="shared" si="54"/>
        <v>13.26</v>
      </c>
      <c r="BI16" s="175">
        <f t="shared" si="55"/>
        <v>13.7</v>
      </c>
      <c r="BJ16" s="175">
        <f t="shared" si="56"/>
        <v>13.26</v>
      </c>
      <c r="BK16" s="175">
        <f t="shared" si="57"/>
        <v>13.7</v>
      </c>
      <c r="BL16" s="175">
        <f t="shared" si="6"/>
        <v>161.30999999999997</v>
      </c>
      <c r="BM16" s="175">
        <f t="shared" si="7"/>
        <v>943.57</v>
      </c>
      <c r="BN16" s="175">
        <f t="shared" si="58"/>
        <v>13.7</v>
      </c>
      <c r="BO16" s="175">
        <f t="shared" si="59"/>
        <v>12.37</v>
      </c>
      <c r="BP16" s="175">
        <f t="shared" si="60"/>
        <v>13.7</v>
      </c>
      <c r="BQ16" s="175">
        <f t="shared" si="61"/>
        <v>13.26</v>
      </c>
      <c r="BR16" s="175">
        <f t="shared" si="62"/>
        <v>13.7</v>
      </c>
      <c r="BS16" s="175">
        <f t="shared" si="63"/>
        <v>13.26</v>
      </c>
      <c r="BT16" s="175">
        <f t="shared" si="64"/>
        <v>13.7</v>
      </c>
      <c r="BU16" s="175">
        <f t="shared" si="65"/>
        <v>13.7</v>
      </c>
      <c r="BV16" s="175">
        <f t="shared" si="66"/>
        <v>13.26</v>
      </c>
      <c r="BW16" s="175">
        <f t="shared" si="67"/>
        <v>13.7</v>
      </c>
      <c r="BX16" s="175">
        <f t="shared" si="68"/>
        <v>13.26</v>
      </c>
      <c r="BY16" s="175">
        <f t="shared" si="69"/>
        <v>13.7</v>
      </c>
      <c r="BZ16" s="175">
        <f t="shared" si="8"/>
        <v>161.30999999999997</v>
      </c>
      <c r="CA16" s="175">
        <f t="shared" si="9"/>
        <v>1104.8800000000001</v>
      </c>
      <c r="CB16" s="175">
        <f t="shared" si="70"/>
        <v>13.7</v>
      </c>
      <c r="CC16" s="175">
        <f t="shared" si="71"/>
        <v>12.82</v>
      </c>
      <c r="CD16" s="175">
        <f t="shared" si="72"/>
        <v>13.7</v>
      </c>
      <c r="CE16" s="175">
        <f t="shared" si="73"/>
        <v>13.26</v>
      </c>
      <c r="CF16" s="175">
        <f t="shared" si="74"/>
        <v>13.7</v>
      </c>
      <c r="CG16" s="175">
        <f t="shared" si="75"/>
        <v>13.26</v>
      </c>
      <c r="CH16" s="175">
        <f t="shared" si="76"/>
        <v>13.7</v>
      </c>
      <c r="CI16" s="175">
        <f t="shared" si="77"/>
        <v>13.7</v>
      </c>
      <c r="CJ16" s="175">
        <f t="shared" si="78"/>
        <v>13.26</v>
      </c>
      <c r="CK16" s="175">
        <f t="shared" si="79"/>
        <v>13.7</v>
      </c>
      <c r="CL16" s="175">
        <f t="shared" si="80"/>
        <v>13.26</v>
      </c>
      <c r="CM16" s="175">
        <f t="shared" si="81"/>
        <v>13.7</v>
      </c>
      <c r="CN16" s="175">
        <f t="shared" si="10"/>
        <v>161.76</v>
      </c>
      <c r="CO16" s="177">
        <f t="shared" si="11"/>
        <v>1266.6400000000001</v>
      </c>
      <c r="CP16" s="175">
        <f t="shared" si="82"/>
        <v>13.7</v>
      </c>
      <c r="CQ16" s="175">
        <f t="shared" si="83"/>
        <v>12.37</v>
      </c>
      <c r="CR16" s="175">
        <f t="shared" si="84"/>
        <v>13.7</v>
      </c>
      <c r="CS16" s="175">
        <f t="shared" si="85"/>
        <v>13.26</v>
      </c>
      <c r="CT16" s="178">
        <f t="shared" si="86"/>
        <v>13.7</v>
      </c>
      <c r="CU16" s="175">
        <f t="shared" si="87"/>
        <v>13.26</v>
      </c>
      <c r="CV16" s="175">
        <f t="shared" si="88"/>
        <v>13.7</v>
      </c>
      <c r="CW16" s="175">
        <f t="shared" si="89"/>
        <v>13.7</v>
      </c>
      <c r="CX16" s="175">
        <f t="shared" si="90"/>
        <v>13.26</v>
      </c>
      <c r="CY16" s="175">
        <f t="shared" si="91"/>
        <v>13.7</v>
      </c>
      <c r="CZ16" s="175">
        <f t="shared" si="92"/>
        <v>13.26</v>
      </c>
      <c r="DA16" s="175">
        <f t="shared" si="93"/>
        <v>13.7</v>
      </c>
      <c r="DB16" s="177">
        <f t="shared" si="12"/>
        <v>161.30999999999997</v>
      </c>
      <c r="DC16" s="177">
        <f t="shared" si="13"/>
        <v>1427.95</v>
      </c>
      <c r="DD16" s="175">
        <f t="shared" si="94"/>
        <v>13.7</v>
      </c>
      <c r="DE16" s="175">
        <f t="shared" si="95"/>
        <v>12.37</v>
      </c>
      <c r="DF16" s="175">
        <f t="shared" si="96"/>
        <v>13.7</v>
      </c>
      <c r="DG16" s="175">
        <f t="shared" si="97"/>
        <v>13.26</v>
      </c>
      <c r="DH16" s="175">
        <f t="shared" si="98"/>
        <v>13.7</v>
      </c>
      <c r="DI16" s="175">
        <f t="shared" si="99"/>
        <v>13.26</v>
      </c>
      <c r="DJ16" s="175">
        <f t="shared" si="100"/>
        <v>13.7</v>
      </c>
      <c r="DK16" s="175">
        <f t="shared" si="101"/>
        <v>13.7</v>
      </c>
      <c r="DL16" s="175">
        <f t="shared" si="102"/>
        <v>13.26</v>
      </c>
      <c r="DM16" s="175">
        <f t="shared" si="103"/>
        <v>13.7</v>
      </c>
      <c r="DN16" s="175">
        <f t="shared" si="104"/>
        <v>13.26</v>
      </c>
      <c r="DO16" s="175">
        <f t="shared" si="105"/>
        <v>13.7</v>
      </c>
      <c r="DP16" s="177">
        <f t="shared" si="14"/>
        <v>161.30999999999997</v>
      </c>
      <c r="DQ16" s="177">
        <f t="shared" si="15"/>
        <v>1589.26</v>
      </c>
      <c r="DR16" s="175">
        <f t="shared" si="106"/>
        <v>13.7</v>
      </c>
      <c r="DS16" s="175">
        <f t="shared" si="107"/>
        <v>12.37</v>
      </c>
      <c r="DT16" s="175">
        <f t="shared" si="108"/>
        <v>13.7</v>
      </c>
      <c r="DU16" s="175">
        <f t="shared" si="109"/>
        <v>13.26</v>
      </c>
      <c r="DV16" s="179">
        <f t="shared" si="110"/>
        <v>13.7</v>
      </c>
      <c r="DW16" s="179">
        <f t="shared" si="111"/>
        <v>13.26</v>
      </c>
      <c r="DX16" s="180">
        <f t="shared" si="112"/>
        <v>13.7</v>
      </c>
      <c r="DY16" s="180">
        <f t="shared" si="113"/>
        <v>13.7</v>
      </c>
      <c r="DZ16" s="175">
        <f t="shared" si="114"/>
        <v>13.26</v>
      </c>
      <c r="EA16" s="175">
        <f t="shared" si="115"/>
        <v>13.7</v>
      </c>
      <c r="EB16" s="175">
        <f t="shared" si="116"/>
        <v>13.26</v>
      </c>
      <c r="EC16" s="175">
        <f t="shared" si="117"/>
        <v>13.7</v>
      </c>
      <c r="ED16" s="181">
        <f t="shared" si="16"/>
        <v>161.30999999999997</v>
      </c>
      <c r="EE16" s="177">
        <f t="shared" si="17"/>
        <v>1750.57</v>
      </c>
      <c r="EF16" s="175">
        <f t="shared" si="118"/>
        <v>13.7</v>
      </c>
      <c r="EG16" s="175">
        <f t="shared" si="119"/>
        <v>12.82</v>
      </c>
      <c r="EH16" s="175">
        <f t="shared" si="120"/>
        <v>13.7</v>
      </c>
      <c r="EI16" s="175">
        <f t="shared" si="121"/>
        <v>13.26</v>
      </c>
      <c r="EJ16" s="175">
        <f t="shared" si="122"/>
        <v>13.7</v>
      </c>
      <c r="EK16" s="175">
        <f t="shared" si="123"/>
        <v>13.26</v>
      </c>
      <c r="EL16" s="175">
        <f t="shared" si="124"/>
        <v>13.7</v>
      </c>
      <c r="EM16" s="175">
        <f t="shared" si="125"/>
        <v>13.7</v>
      </c>
      <c r="EN16" s="175">
        <f t="shared" si="126"/>
        <v>13.26</v>
      </c>
      <c r="EO16" s="175">
        <f t="shared" si="127"/>
        <v>13.7</v>
      </c>
      <c r="EP16" s="175">
        <f t="shared" si="128"/>
        <v>13.26</v>
      </c>
      <c r="EQ16" s="175">
        <f t="shared" si="129"/>
        <v>13.7</v>
      </c>
      <c r="ER16" s="165">
        <f t="shared" si="18"/>
        <v>161.76</v>
      </c>
      <c r="ES16" s="177">
        <f t="shared" si="19"/>
        <v>1912.33</v>
      </c>
      <c r="ET16" s="175">
        <f t="shared" si="20"/>
        <v>1686.7200000000003</v>
      </c>
    </row>
    <row r="17" spans="2:157" ht="35.25" customHeight="1" x14ac:dyDescent="0.15">
      <c r="B17" s="171" t="s">
        <v>87</v>
      </c>
      <c r="C17" s="172" t="s">
        <v>88</v>
      </c>
      <c r="D17" s="173" t="s">
        <v>89</v>
      </c>
      <c r="E17" s="174"/>
      <c r="F17" s="174"/>
      <c r="G17" s="175">
        <v>10649</v>
      </c>
      <c r="H17" s="175">
        <f t="shared" si="0"/>
        <v>1064.9000000000001</v>
      </c>
      <c r="I17" s="175">
        <f t="shared" si="1"/>
        <v>9584.1</v>
      </c>
      <c r="J17" s="175"/>
      <c r="K17" s="176"/>
      <c r="L17" s="176"/>
      <c r="M17" s="176"/>
      <c r="N17" s="175"/>
      <c r="O17" s="175"/>
      <c r="P17" s="175"/>
      <c r="Q17" s="175"/>
      <c r="R17" s="175"/>
      <c r="S17" s="175"/>
      <c r="T17" s="175">
        <v>31.38</v>
      </c>
      <c r="U17" s="175">
        <v>477.24</v>
      </c>
      <c r="V17" s="175">
        <v>477.24</v>
      </c>
      <c r="W17" s="175">
        <f t="shared" si="21"/>
        <v>985.86</v>
      </c>
      <c r="X17" s="175">
        <f t="shared" si="22"/>
        <v>40.53</v>
      </c>
      <c r="Y17" s="175">
        <f t="shared" si="23"/>
        <v>37.92</v>
      </c>
      <c r="Z17" s="175">
        <f t="shared" si="24"/>
        <v>40.53</v>
      </c>
      <c r="AA17" s="175">
        <f t="shared" si="25"/>
        <v>39.229999999999997</v>
      </c>
      <c r="AB17" s="175">
        <f t="shared" si="26"/>
        <v>40.53</v>
      </c>
      <c r="AC17" s="175">
        <f t="shared" si="27"/>
        <v>39.229999999999997</v>
      </c>
      <c r="AD17" s="175">
        <f t="shared" si="28"/>
        <v>40.53</v>
      </c>
      <c r="AE17" s="175">
        <f t="shared" si="29"/>
        <v>40.53</v>
      </c>
      <c r="AF17" s="175">
        <f t="shared" si="30"/>
        <v>39.229999999999997</v>
      </c>
      <c r="AG17" s="175">
        <f t="shared" si="31"/>
        <v>40.53</v>
      </c>
      <c r="AH17" s="175">
        <f t="shared" si="32"/>
        <v>39.229999999999997</v>
      </c>
      <c r="AI17" s="175">
        <f t="shared" si="33"/>
        <v>40.53</v>
      </c>
      <c r="AJ17" s="175">
        <f t="shared" si="2"/>
        <v>478.54999999999995</v>
      </c>
      <c r="AK17" s="175">
        <f t="shared" si="3"/>
        <v>1464.41</v>
      </c>
      <c r="AL17" s="175">
        <f t="shared" si="34"/>
        <v>40.53</v>
      </c>
      <c r="AM17" s="175">
        <f t="shared" si="35"/>
        <v>36.61</v>
      </c>
      <c r="AN17" s="175">
        <f t="shared" si="36"/>
        <v>40.53</v>
      </c>
      <c r="AO17" s="175">
        <f t="shared" si="37"/>
        <v>39.229999999999997</v>
      </c>
      <c r="AP17" s="175">
        <f t="shared" si="38"/>
        <v>40.53</v>
      </c>
      <c r="AQ17" s="175">
        <f t="shared" si="39"/>
        <v>39.229999999999997</v>
      </c>
      <c r="AR17" s="175">
        <f t="shared" si="40"/>
        <v>40.53</v>
      </c>
      <c r="AS17" s="175">
        <f t="shared" si="41"/>
        <v>40.53</v>
      </c>
      <c r="AT17" s="175">
        <f t="shared" si="42"/>
        <v>39.229999999999997</v>
      </c>
      <c r="AU17" s="175">
        <f t="shared" si="43"/>
        <v>40.53</v>
      </c>
      <c r="AV17" s="175">
        <f t="shared" si="44"/>
        <v>39.229999999999997</v>
      </c>
      <c r="AW17" s="175">
        <f t="shared" si="45"/>
        <v>40.53</v>
      </c>
      <c r="AX17" s="175">
        <f t="shared" si="4"/>
        <v>477.24</v>
      </c>
      <c r="AY17" s="175">
        <f t="shared" si="5"/>
        <v>1941.65</v>
      </c>
      <c r="AZ17" s="175">
        <f t="shared" si="46"/>
        <v>40.53</v>
      </c>
      <c r="BA17" s="175">
        <f t="shared" si="47"/>
        <v>36.61</v>
      </c>
      <c r="BB17" s="175">
        <f t="shared" si="48"/>
        <v>40.53</v>
      </c>
      <c r="BC17" s="175">
        <f t="shared" si="49"/>
        <v>39.229999999999997</v>
      </c>
      <c r="BD17" s="175">
        <f t="shared" si="50"/>
        <v>40.53</v>
      </c>
      <c r="BE17" s="175">
        <f t="shared" si="51"/>
        <v>39.229999999999997</v>
      </c>
      <c r="BF17" s="175">
        <f t="shared" si="52"/>
        <v>40.53</v>
      </c>
      <c r="BG17" s="175">
        <f t="shared" si="53"/>
        <v>40.53</v>
      </c>
      <c r="BH17" s="175">
        <f t="shared" si="54"/>
        <v>39.229999999999997</v>
      </c>
      <c r="BI17" s="175">
        <f t="shared" si="55"/>
        <v>40.53</v>
      </c>
      <c r="BJ17" s="175">
        <f t="shared" si="56"/>
        <v>39.229999999999997</v>
      </c>
      <c r="BK17" s="175">
        <f t="shared" si="57"/>
        <v>40.53</v>
      </c>
      <c r="BL17" s="175">
        <f t="shared" si="6"/>
        <v>477.24</v>
      </c>
      <c r="BM17" s="175">
        <f t="shared" si="7"/>
        <v>2418.89</v>
      </c>
      <c r="BN17" s="175">
        <f t="shared" si="58"/>
        <v>40.53</v>
      </c>
      <c r="BO17" s="175">
        <f t="shared" si="59"/>
        <v>36.61</v>
      </c>
      <c r="BP17" s="175">
        <f t="shared" si="60"/>
        <v>40.53</v>
      </c>
      <c r="BQ17" s="175">
        <f t="shared" si="61"/>
        <v>39.229999999999997</v>
      </c>
      <c r="BR17" s="175">
        <f t="shared" si="62"/>
        <v>40.53</v>
      </c>
      <c r="BS17" s="175">
        <f t="shared" si="63"/>
        <v>39.229999999999997</v>
      </c>
      <c r="BT17" s="175">
        <f t="shared" si="64"/>
        <v>40.53</v>
      </c>
      <c r="BU17" s="175">
        <f t="shared" si="65"/>
        <v>40.53</v>
      </c>
      <c r="BV17" s="175">
        <f t="shared" si="66"/>
        <v>39.229999999999997</v>
      </c>
      <c r="BW17" s="175">
        <f t="shared" si="67"/>
        <v>40.53</v>
      </c>
      <c r="BX17" s="175">
        <f t="shared" si="68"/>
        <v>39.229999999999997</v>
      </c>
      <c r="BY17" s="175">
        <f t="shared" si="69"/>
        <v>40.53</v>
      </c>
      <c r="BZ17" s="175">
        <f t="shared" si="8"/>
        <v>477.24</v>
      </c>
      <c r="CA17" s="175">
        <f t="shared" si="9"/>
        <v>2896.13</v>
      </c>
      <c r="CB17" s="175">
        <f t="shared" si="70"/>
        <v>40.53</v>
      </c>
      <c r="CC17" s="175">
        <f t="shared" si="71"/>
        <v>37.92</v>
      </c>
      <c r="CD17" s="175">
        <f t="shared" si="72"/>
        <v>40.53</v>
      </c>
      <c r="CE17" s="175">
        <f t="shared" si="73"/>
        <v>39.229999999999997</v>
      </c>
      <c r="CF17" s="175">
        <f t="shared" si="74"/>
        <v>40.53</v>
      </c>
      <c r="CG17" s="175">
        <f t="shared" si="75"/>
        <v>39.229999999999997</v>
      </c>
      <c r="CH17" s="175">
        <f t="shared" si="76"/>
        <v>40.53</v>
      </c>
      <c r="CI17" s="175">
        <f t="shared" si="77"/>
        <v>40.53</v>
      </c>
      <c r="CJ17" s="175">
        <f t="shared" si="78"/>
        <v>39.229999999999997</v>
      </c>
      <c r="CK17" s="175">
        <f t="shared" si="79"/>
        <v>40.53</v>
      </c>
      <c r="CL17" s="175">
        <f t="shared" si="80"/>
        <v>39.229999999999997</v>
      </c>
      <c r="CM17" s="175">
        <f t="shared" si="81"/>
        <v>40.53</v>
      </c>
      <c r="CN17" s="175">
        <f t="shared" si="10"/>
        <v>478.54999999999995</v>
      </c>
      <c r="CO17" s="177">
        <f t="shared" si="11"/>
        <v>3374.68</v>
      </c>
      <c r="CP17" s="175">
        <f t="shared" si="82"/>
        <v>40.53</v>
      </c>
      <c r="CQ17" s="175">
        <f t="shared" si="83"/>
        <v>36.61</v>
      </c>
      <c r="CR17" s="175">
        <f t="shared" si="84"/>
        <v>40.53</v>
      </c>
      <c r="CS17" s="175">
        <f t="shared" si="85"/>
        <v>39.229999999999997</v>
      </c>
      <c r="CT17" s="178">
        <f t="shared" si="86"/>
        <v>40.53</v>
      </c>
      <c r="CU17" s="175">
        <f t="shared" si="87"/>
        <v>39.229999999999997</v>
      </c>
      <c r="CV17" s="175">
        <f t="shared" si="88"/>
        <v>40.53</v>
      </c>
      <c r="CW17" s="175">
        <f t="shared" si="89"/>
        <v>40.53</v>
      </c>
      <c r="CX17" s="175">
        <f t="shared" si="90"/>
        <v>39.229999999999997</v>
      </c>
      <c r="CY17" s="175">
        <f t="shared" si="91"/>
        <v>40.53</v>
      </c>
      <c r="CZ17" s="175">
        <f t="shared" si="92"/>
        <v>39.229999999999997</v>
      </c>
      <c r="DA17" s="175">
        <f t="shared" si="93"/>
        <v>40.53</v>
      </c>
      <c r="DB17" s="177">
        <f t="shared" si="12"/>
        <v>477.24</v>
      </c>
      <c r="DC17" s="177">
        <f t="shared" si="13"/>
        <v>3851.92</v>
      </c>
      <c r="DD17" s="175">
        <f t="shared" si="94"/>
        <v>40.53</v>
      </c>
      <c r="DE17" s="175">
        <f t="shared" si="95"/>
        <v>36.61</v>
      </c>
      <c r="DF17" s="175">
        <f t="shared" si="96"/>
        <v>40.53</v>
      </c>
      <c r="DG17" s="175">
        <f t="shared" si="97"/>
        <v>39.229999999999997</v>
      </c>
      <c r="DH17" s="175">
        <f t="shared" si="98"/>
        <v>40.53</v>
      </c>
      <c r="DI17" s="175">
        <f t="shared" si="99"/>
        <v>39.229999999999997</v>
      </c>
      <c r="DJ17" s="175">
        <f t="shared" si="100"/>
        <v>40.53</v>
      </c>
      <c r="DK17" s="175">
        <f t="shared" si="101"/>
        <v>40.53</v>
      </c>
      <c r="DL17" s="175">
        <f t="shared" si="102"/>
        <v>39.229999999999997</v>
      </c>
      <c r="DM17" s="175">
        <f t="shared" si="103"/>
        <v>40.53</v>
      </c>
      <c r="DN17" s="175">
        <f t="shared" si="104"/>
        <v>39.229999999999997</v>
      </c>
      <c r="DO17" s="175">
        <f t="shared" si="105"/>
        <v>40.53</v>
      </c>
      <c r="DP17" s="177">
        <f t="shared" si="14"/>
        <v>477.24</v>
      </c>
      <c r="DQ17" s="177">
        <f t="shared" si="15"/>
        <v>4329.16</v>
      </c>
      <c r="DR17" s="175">
        <f t="shared" si="106"/>
        <v>40.53</v>
      </c>
      <c r="DS17" s="175">
        <f t="shared" si="107"/>
        <v>36.61</v>
      </c>
      <c r="DT17" s="175">
        <f t="shared" si="108"/>
        <v>40.53</v>
      </c>
      <c r="DU17" s="175">
        <f t="shared" si="109"/>
        <v>39.229999999999997</v>
      </c>
      <c r="DV17" s="179">
        <f t="shared" si="110"/>
        <v>40.53</v>
      </c>
      <c r="DW17" s="179">
        <f t="shared" si="111"/>
        <v>39.229999999999997</v>
      </c>
      <c r="DX17" s="180">
        <f t="shared" si="112"/>
        <v>40.53</v>
      </c>
      <c r="DY17" s="180">
        <f t="shared" si="113"/>
        <v>40.53</v>
      </c>
      <c r="DZ17" s="175">
        <f t="shared" si="114"/>
        <v>39.229999999999997</v>
      </c>
      <c r="EA17" s="175">
        <f t="shared" si="115"/>
        <v>40.53</v>
      </c>
      <c r="EB17" s="175">
        <f t="shared" si="116"/>
        <v>39.229999999999997</v>
      </c>
      <c r="EC17" s="175">
        <f t="shared" si="117"/>
        <v>40.53</v>
      </c>
      <c r="ED17" s="181">
        <f t="shared" si="16"/>
        <v>477.24</v>
      </c>
      <c r="EE17" s="177">
        <f t="shared" si="17"/>
        <v>4806.3999999999996</v>
      </c>
      <c r="EF17" s="175">
        <f t="shared" si="118"/>
        <v>40.53</v>
      </c>
      <c r="EG17" s="175">
        <f t="shared" si="119"/>
        <v>37.92</v>
      </c>
      <c r="EH17" s="175">
        <f t="shared" si="120"/>
        <v>40.53</v>
      </c>
      <c r="EI17" s="175">
        <f t="shared" si="121"/>
        <v>39.229999999999997</v>
      </c>
      <c r="EJ17" s="175">
        <f t="shared" si="122"/>
        <v>40.53</v>
      </c>
      <c r="EK17" s="175">
        <f t="shared" si="123"/>
        <v>39.229999999999997</v>
      </c>
      <c r="EL17" s="175">
        <f t="shared" si="124"/>
        <v>40.53</v>
      </c>
      <c r="EM17" s="175">
        <f t="shared" si="125"/>
        <v>40.53</v>
      </c>
      <c r="EN17" s="175">
        <f t="shared" si="126"/>
        <v>39.229999999999997</v>
      </c>
      <c r="EO17" s="175">
        <f t="shared" si="127"/>
        <v>40.53</v>
      </c>
      <c r="EP17" s="175">
        <f t="shared" si="128"/>
        <v>39.229999999999997</v>
      </c>
      <c r="EQ17" s="175">
        <f t="shared" si="129"/>
        <v>40.53</v>
      </c>
      <c r="ER17" s="165">
        <f t="shared" si="18"/>
        <v>478.54999999999995</v>
      </c>
      <c r="ES17" s="177">
        <f t="shared" si="19"/>
        <v>5284.95</v>
      </c>
      <c r="ET17" s="175">
        <f t="shared" si="20"/>
        <v>5364.05</v>
      </c>
    </row>
    <row r="18" spans="2:157" ht="16.5" x14ac:dyDescent="0.15">
      <c r="B18" s="171" t="s">
        <v>90</v>
      </c>
      <c r="C18" s="172" t="s">
        <v>91</v>
      </c>
      <c r="D18" s="173"/>
      <c r="E18" s="174"/>
      <c r="F18" s="174"/>
      <c r="G18" s="175">
        <v>1850.86</v>
      </c>
      <c r="H18" s="175">
        <f t="shared" si="0"/>
        <v>185.09</v>
      </c>
      <c r="I18" s="175">
        <f t="shared" si="1"/>
        <v>1665.7739999999999</v>
      </c>
      <c r="J18" s="175"/>
      <c r="K18" s="176"/>
      <c r="L18" s="176"/>
      <c r="M18" s="176"/>
      <c r="N18" s="175"/>
      <c r="O18" s="175"/>
      <c r="P18" s="175"/>
      <c r="Q18" s="175"/>
      <c r="R18" s="175"/>
      <c r="S18" s="175"/>
      <c r="T18" s="175">
        <v>2.95</v>
      </c>
      <c r="U18" s="175">
        <v>82.92</v>
      </c>
      <c r="V18" s="175">
        <v>82.92</v>
      </c>
      <c r="W18" s="175">
        <f t="shared" si="21"/>
        <v>168.79000000000002</v>
      </c>
      <c r="X18" s="175">
        <f t="shared" si="22"/>
        <v>7.04</v>
      </c>
      <c r="Y18" s="175">
        <f t="shared" si="23"/>
        <v>6.59</v>
      </c>
      <c r="Z18" s="175">
        <f t="shared" si="24"/>
        <v>7.04</v>
      </c>
      <c r="AA18" s="175">
        <f t="shared" si="25"/>
        <v>6.82</v>
      </c>
      <c r="AB18" s="175">
        <f t="shared" si="26"/>
        <v>7.04</v>
      </c>
      <c r="AC18" s="175">
        <f t="shared" si="27"/>
        <v>6.82</v>
      </c>
      <c r="AD18" s="175">
        <f t="shared" si="28"/>
        <v>7.04</v>
      </c>
      <c r="AE18" s="175">
        <f t="shared" si="29"/>
        <v>7.04</v>
      </c>
      <c r="AF18" s="175">
        <f t="shared" si="30"/>
        <v>6.82</v>
      </c>
      <c r="AG18" s="175">
        <f t="shared" si="31"/>
        <v>7.04</v>
      </c>
      <c r="AH18" s="175">
        <f t="shared" si="32"/>
        <v>6.82</v>
      </c>
      <c r="AI18" s="175">
        <f t="shared" si="33"/>
        <v>7.04</v>
      </c>
      <c r="AJ18" s="175">
        <f t="shared" si="2"/>
        <v>83.15000000000002</v>
      </c>
      <c r="AK18" s="175">
        <f t="shared" si="3"/>
        <v>251.94</v>
      </c>
      <c r="AL18" s="175">
        <f t="shared" si="34"/>
        <v>7.04</v>
      </c>
      <c r="AM18" s="175">
        <f t="shared" si="35"/>
        <v>6.36</v>
      </c>
      <c r="AN18" s="175">
        <f t="shared" si="36"/>
        <v>7.04</v>
      </c>
      <c r="AO18" s="175">
        <f t="shared" si="37"/>
        <v>6.82</v>
      </c>
      <c r="AP18" s="175">
        <f t="shared" si="38"/>
        <v>7.04</v>
      </c>
      <c r="AQ18" s="175">
        <f t="shared" si="39"/>
        <v>6.82</v>
      </c>
      <c r="AR18" s="175">
        <f t="shared" si="40"/>
        <v>7.04</v>
      </c>
      <c r="AS18" s="175">
        <f t="shared" si="41"/>
        <v>7.04</v>
      </c>
      <c r="AT18" s="175">
        <f t="shared" si="42"/>
        <v>6.82</v>
      </c>
      <c r="AU18" s="175">
        <f t="shared" si="43"/>
        <v>7.04</v>
      </c>
      <c r="AV18" s="175">
        <f t="shared" si="44"/>
        <v>6.82</v>
      </c>
      <c r="AW18" s="175">
        <f t="shared" si="45"/>
        <v>7.04</v>
      </c>
      <c r="AX18" s="175">
        <f t="shared" si="4"/>
        <v>82.92</v>
      </c>
      <c r="AY18" s="175">
        <f t="shared" si="5"/>
        <v>334.86</v>
      </c>
      <c r="AZ18" s="175">
        <f t="shared" si="46"/>
        <v>7.04</v>
      </c>
      <c r="BA18" s="175">
        <f t="shared" si="47"/>
        <v>6.36</v>
      </c>
      <c r="BB18" s="175">
        <f t="shared" si="48"/>
        <v>7.04</v>
      </c>
      <c r="BC18" s="175">
        <f t="shared" si="49"/>
        <v>6.82</v>
      </c>
      <c r="BD18" s="175">
        <f t="shared" si="50"/>
        <v>7.04</v>
      </c>
      <c r="BE18" s="175">
        <f t="shared" si="51"/>
        <v>6.82</v>
      </c>
      <c r="BF18" s="175">
        <f t="shared" si="52"/>
        <v>7.04</v>
      </c>
      <c r="BG18" s="175">
        <f t="shared" si="53"/>
        <v>7.04</v>
      </c>
      <c r="BH18" s="175">
        <f t="shared" si="54"/>
        <v>6.82</v>
      </c>
      <c r="BI18" s="175">
        <f t="shared" si="55"/>
        <v>7.04</v>
      </c>
      <c r="BJ18" s="175">
        <f t="shared" si="56"/>
        <v>6.82</v>
      </c>
      <c r="BK18" s="175">
        <f t="shared" si="57"/>
        <v>7.04</v>
      </c>
      <c r="BL18" s="175">
        <f t="shared" si="6"/>
        <v>82.92</v>
      </c>
      <c r="BM18" s="175">
        <f t="shared" si="7"/>
        <v>417.78</v>
      </c>
      <c r="BN18" s="175">
        <f t="shared" si="58"/>
        <v>7.04</v>
      </c>
      <c r="BO18" s="175">
        <f t="shared" si="59"/>
        <v>6.36</v>
      </c>
      <c r="BP18" s="175">
        <f t="shared" si="60"/>
        <v>7.04</v>
      </c>
      <c r="BQ18" s="175">
        <f t="shared" si="61"/>
        <v>6.82</v>
      </c>
      <c r="BR18" s="175">
        <f t="shared" si="62"/>
        <v>7.04</v>
      </c>
      <c r="BS18" s="175">
        <f t="shared" si="63"/>
        <v>6.82</v>
      </c>
      <c r="BT18" s="175">
        <f t="shared" si="64"/>
        <v>7.04</v>
      </c>
      <c r="BU18" s="175">
        <f t="shared" si="65"/>
        <v>7.04</v>
      </c>
      <c r="BV18" s="175">
        <f t="shared" si="66"/>
        <v>6.82</v>
      </c>
      <c r="BW18" s="175">
        <f t="shared" si="67"/>
        <v>7.04</v>
      </c>
      <c r="BX18" s="175">
        <f t="shared" si="68"/>
        <v>6.82</v>
      </c>
      <c r="BY18" s="175">
        <f t="shared" si="69"/>
        <v>7.04</v>
      </c>
      <c r="BZ18" s="175">
        <f t="shared" si="8"/>
        <v>82.92</v>
      </c>
      <c r="CA18" s="175">
        <f t="shared" si="9"/>
        <v>500.7</v>
      </c>
      <c r="CB18" s="175">
        <f t="shared" si="70"/>
        <v>7.04</v>
      </c>
      <c r="CC18" s="175">
        <f t="shared" si="71"/>
        <v>6.59</v>
      </c>
      <c r="CD18" s="175">
        <f t="shared" si="72"/>
        <v>7.04</v>
      </c>
      <c r="CE18" s="175">
        <f t="shared" si="73"/>
        <v>6.82</v>
      </c>
      <c r="CF18" s="175">
        <f t="shared" si="74"/>
        <v>7.04</v>
      </c>
      <c r="CG18" s="175">
        <f t="shared" si="75"/>
        <v>6.82</v>
      </c>
      <c r="CH18" s="175">
        <f t="shared" si="76"/>
        <v>7.04</v>
      </c>
      <c r="CI18" s="175">
        <f t="shared" si="77"/>
        <v>7.04</v>
      </c>
      <c r="CJ18" s="175">
        <f t="shared" si="78"/>
        <v>6.82</v>
      </c>
      <c r="CK18" s="175">
        <f t="shared" si="79"/>
        <v>7.04</v>
      </c>
      <c r="CL18" s="175">
        <f t="shared" si="80"/>
        <v>6.82</v>
      </c>
      <c r="CM18" s="175">
        <f t="shared" si="81"/>
        <v>7.04</v>
      </c>
      <c r="CN18" s="175">
        <f t="shared" si="10"/>
        <v>83.15000000000002</v>
      </c>
      <c r="CO18" s="177">
        <f t="shared" si="11"/>
        <v>583.85</v>
      </c>
      <c r="CP18" s="175">
        <f t="shared" si="82"/>
        <v>7.04</v>
      </c>
      <c r="CQ18" s="175">
        <f t="shared" si="83"/>
        <v>6.36</v>
      </c>
      <c r="CR18" s="175">
        <f t="shared" si="84"/>
        <v>7.04</v>
      </c>
      <c r="CS18" s="175">
        <f t="shared" si="85"/>
        <v>6.82</v>
      </c>
      <c r="CT18" s="178">
        <f t="shared" si="86"/>
        <v>7.04</v>
      </c>
      <c r="CU18" s="175">
        <f t="shared" si="87"/>
        <v>6.82</v>
      </c>
      <c r="CV18" s="175">
        <f t="shared" si="88"/>
        <v>7.04</v>
      </c>
      <c r="CW18" s="175">
        <f t="shared" si="89"/>
        <v>7.04</v>
      </c>
      <c r="CX18" s="175">
        <f t="shared" si="90"/>
        <v>6.82</v>
      </c>
      <c r="CY18" s="175">
        <f t="shared" si="91"/>
        <v>7.04</v>
      </c>
      <c r="CZ18" s="175">
        <f t="shared" si="92"/>
        <v>6.82</v>
      </c>
      <c r="DA18" s="175">
        <f t="shared" si="93"/>
        <v>7.04</v>
      </c>
      <c r="DB18" s="177">
        <f t="shared" si="12"/>
        <v>82.92</v>
      </c>
      <c r="DC18" s="177">
        <f t="shared" si="13"/>
        <v>666.77</v>
      </c>
      <c r="DD18" s="175">
        <f t="shared" si="94"/>
        <v>7.04</v>
      </c>
      <c r="DE18" s="175">
        <f t="shared" si="95"/>
        <v>6.36</v>
      </c>
      <c r="DF18" s="175">
        <f t="shared" si="96"/>
        <v>7.04</v>
      </c>
      <c r="DG18" s="175">
        <f t="shared" si="97"/>
        <v>6.82</v>
      </c>
      <c r="DH18" s="175">
        <f t="shared" si="98"/>
        <v>7.04</v>
      </c>
      <c r="DI18" s="175">
        <f t="shared" si="99"/>
        <v>6.82</v>
      </c>
      <c r="DJ18" s="175">
        <f t="shared" si="100"/>
        <v>7.04</v>
      </c>
      <c r="DK18" s="175">
        <f t="shared" si="101"/>
        <v>7.04</v>
      </c>
      <c r="DL18" s="175">
        <f t="shared" si="102"/>
        <v>6.82</v>
      </c>
      <c r="DM18" s="175">
        <f t="shared" si="103"/>
        <v>7.04</v>
      </c>
      <c r="DN18" s="175">
        <f t="shared" si="104"/>
        <v>6.82</v>
      </c>
      <c r="DO18" s="175">
        <f t="shared" si="105"/>
        <v>7.04</v>
      </c>
      <c r="DP18" s="177">
        <f t="shared" si="14"/>
        <v>82.92</v>
      </c>
      <c r="DQ18" s="177">
        <f t="shared" si="15"/>
        <v>749.69</v>
      </c>
      <c r="DR18" s="175">
        <f t="shared" si="106"/>
        <v>7.04</v>
      </c>
      <c r="DS18" s="175">
        <f t="shared" si="107"/>
        <v>6.36</v>
      </c>
      <c r="DT18" s="175">
        <f t="shared" si="108"/>
        <v>7.04</v>
      </c>
      <c r="DU18" s="175">
        <f t="shared" si="109"/>
        <v>6.82</v>
      </c>
      <c r="DV18" s="179">
        <f t="shared" si="110"/>
        <v>7.04</v>
      </c>
      <c r="DW18" s="179">
        <f t="shared" si="111"/>
        <v>6.82</v>
      </c>
      <c r="DX18" s="180">
        <f t="shared" si="112"/>
        <v>7.04</v>
      </c>
      <c r="DY18" s="180">
        <f t="shared" si="113"/>
        <v>7.04</v>
      </c>
      <c r="DZ18" s="175">
        <f t="shared" si="114"/>
        <v>6.82</v>
      </c>
      <c r="EA18" s="175">
        <f t="shared" si="115"/>
        <v>7.04</v>
      </c>
      <c r="EB18" s="175">
        <f t="shared" si="116"/>
        <v>6.82</v>
      </c>
      <c r="EC18" s="175">
        <f t="shared" si="117"/>
        <v>7.04</v>
      </c>
      <c r="ED18" s="181">
        <f t="shared" si="16"/>
        <v>82.92</v>
      </c>
      <c r="EE18" s="177">
        <f t="shared" si="17"/>
        <v>832.61</v>
      </c>
      <c r="EF18" s="175">
        <f t="shared" si="118"/>
        <v>7.04</v>
      </c>
      <c r="EG18" s="175">
        <f t="shared" si="119"/>
        <v>6.59</v>
      </c>
      <c r="EH18" s="175">
        <f t="shared" si="120"/>
        <v>7.04</v>
      </c>
      <c r="EI18" s="175">
        <f t="shared" si="121"/>
        <v>6.82</v>
      </c>
      <c r="EJ18" s="175">
        <f t="shared" si="122"/>
        <v>7.04</v>
      </c>
      <c r="EK18" s="175">
        <f t="shared" si="123"/>
        <v>6.82</v>
      </c>
      <c r="EL18" s="175">
        <f t="shared" si="124"/>
        <v>7.04</v>
      </c>
      <c r="EM18" s="175">
        <f t="shared" si="125"/>
        <v>7.04</v>
      </c>
      <c r="EN18" s="175">
        <f t="shared" si="126"/>
        <v>6.82</v>
      </c>
      <c r="EO18" s="175">
        <f t="shared" si="127"/>
        <v>7.04</v>
      </c>
      <c r="EP18" s="175">
        <f t="shared" si="128"/>
        <v>6.82</v>
      </c>
      <c r="EQ18" s="175">
        <f t="shared" si="129"/>
        <v>7.04</v>
      </c>
      <c r="ER18" s="165">
        <f t="shared" si="18"/>
        <v>83.15000000000002</v>
      </c>
      <c r="ES18" s="177">
        <f t="shared" si="19"/>
        <v>915.76</v>
      </c>
      <c r="ET18" s="175">
        <f t="shared" si="20"/>
        <v>935.09999999999991</v>
      </c>
    </row>
    <row r="19" spans="2:157" ht="24.75" x14ac:dyDescent="0.15">
      <c r="B19" s="171" t="s">
        <v>92</v>
      </c>
      <c r="C19" s="172" t="s">
        <v>93</v>
      </c>
      <c r="D19" s="173" t="s">
        <v>94</v>
      </c>
      <c r="E19" s="174"/>
      <c r="F19" s="174"/>
      <c r="G19" s="175">
        <v>3112.27</v>
      </c>
      <c r="H19" s="175">
        <f t="shared" si="0"/>
        <v>311.23</v>
      </c>
      <c r="I19" s="175">
        <f t="shared" si="1"/>
        <v>2801.0430000000001</v>
      </c>
      <c r="J19" s="175"/>
      <c r="K19" s="176"/>
      <c r="L19" s="176"/>
      <c r="M19" s="176"/>
      <c r="N19" s="175"/>
      <c r="O19" s="175"/>
      <c r="P19" s="175"/>
      <c r="Q19" s="175"/>
      <c r="R19" s="175"/>
      <c r="S19" s="175"/>
      <c r="T19" s="175"/>
      <c r="U19" s="175">
        <v>5.73</v>
      </c>
      <c r="V19" s="175">
        <v>139.49</v>
      </c>
      <c r="W19" s="175">
        <f t="shared" si="21"/>
        <v>145.22</v>
      </c>
      <c r="X19" s="175">
        <f t="shared" si="22"/>
        <v>11.85</v>
      </c>
      <c r="Y19" s="175">
        <f t="shared" si="23"/>
        <v>11.08</v>
      </c>
      <c r="Z19" s="175">
        <f t="shared" si="24"/>
        <v>11.85</v>
      </c>
      <c r="AA19" s="175">
        <f t="shared" si="25"/>
        <v>11.46</v>
      </c>
      <c r="AB19" s="175">
        <f t="shared" si="26"/>
        <v>11.85</v>
      </c>
      <c r="AC19" s="175">
        <f t="shared" si="27"/>
        <v>11.46</v>
      </c>
      <c r="AD19" s="175">
        <f t="shared" si="28"/>
        <v>11.85</v>
      </c>
      <c r="AE19" s="175">
        <f t="shared" si="29"/>
        <v>11.85</v>
      </c>
      <c r="AF19" s="175">
        <f t="shared" si="30"/>
        <v>11.46</v>
      </c>
      <c r="AG19" s="175">
        <f t="shared" si="31"/>
        <v>11.85</v>
      </c>
      <c r="AH19" s="175">
        <f t="shared" si="32"/>
        <v>11.46</v>
      </c>
      <c r="AI19" s="175">
        <f t="shared" si="33"/>
        <v>11.85</v>
      </c>
      <c r="AJ19" s="175">
        <f t="shared" si="2"/>
        <v>139.87</v>
      </c>
      <c r="AK19" s="175">
        <f t="shared" si="3"/>
        <v>285.08999999999997</v>
      </c>
      <c r="AL19" s="175">
        <f t="shared" si="34"/>
        <v>11.85</v>
      </c>
      <c r="AM19" s="175">
        <f t="shared" si="35"/>
        <v>10.7</v>
      </c>
      <c r="AN19" s="175">
        <f t="shared" si="36"/>
        <v>11.85</v>
      </c>
      <c r="AO19" s="175">
        <f t="shared" si="37"/>
        <v>11.46</v>
      </c>
      <c r="AP19" s="175">
        <f t="shared" si="38"/>
        <v>11.85</v>
      </c>
      <c r="AQ19" s="175">
        <f t="shared" si="39"/>
        <v>11.46</v>
      </c>
      <c r="AR19" s="175">
        <f t="shared" si="40"/>
        <v>11.85</v>
      </c>
      <c r="AS19" s="175">
        <f t="shared" si="41"/>
        <v>11.85</v>
      </c>
      <c r="AT19" s="175">
        <f t="shared" si="42"/>
        <v>11.46</v>
      </c>
      <c r="AU19" s="175">
        <f t="shared" si="43"/>
        <v>11.85</v>
      </c>
      <c r="AV19" s="175">
        <f t="shared" si="44"/>
        <v>11.46</v>
      </c>
      <c r="AW19" s="175">
        <f t="shared" si="45"/>
        <v>11.85</v>
      </c>
      <c r="AX19" s="175">
        <f t="shared" si="4"/>
        <v>139.48999999999998</v>
      </c>
      <c r="AY19" s="175">
        <f t="shared" si="5"/>
        <v>424.58</v>
      </c>
      <c r="AZ19" s="175">
        <f t="shared" si="46"/>
        <v>11.85</v>
      </c>
      <c r="BA19" s="175">
        <f t="shared" si="47"/>
        <v>10.7</v>
      </c>
      <c r="BB19" s="175">
        <f t="shared" si="48"/>
        <v>11.85</v>
      </c>
      <c r="BC19" s="175">
        <f t="shared" si="49"/>
        <v>11.46</v>
      </c>
      <c r="BD19" s="175">
        <f t="shared" si="50"/>
        <v>11.85</v>
      </c>
      <c r="BE19" s="175">
        <f t="shared" si="51"/>
        <v>11.46</v>
      </c>
      <c r="BF19" s="175">
        <f t="shared" si="52"/>
        <v>11.85</v>
      </c>
      <c r="BG19" s="175">
        <f t="shared" si="53"/>
        <v>11.85</v>
      </c>
      <c r="BH19" s="175">
        <f t="shared" si="54"/>
        <v>11.46</v>
      </c>
      <c r="BI19" s="175">
        <f t="shared" si="55"/>
        <v>11.85</v>
      </c>
      <c r="BJ19" s="175">
        <f t="shared" si="56"/>
        <v>11.46</v>
      </c>
      <c r="BK19" s="175">
        <f t="shared" si="57"/>
        <v>11.85</v>
      </c>
      <c r="BL19" s="175">
        <f t="shared" si="6"/>
        <v>139.48999999999998</v>
      </c>
      <c r="BM19" s="175">
        <f t="shared" si="7"/>
        <v>564.07000000000005</v>
      </c>
      <c r="BN19" s="175">
        <f t="shared" si="58"/>
        <v>11.85</v>
      </c>
      <c r="BO19" s="175">
        <f t="shared" si="59"/>
        <v>10.7</v>
      </c>
      <c r="BP19" s="175">
        <f t="shared" si="60"/>
        <v>11.85</v>
      </c>
      <c r="BQ19" s="175">
        <f t="shared" si="61"/>
        <v>11.46</v>
      </c>
      <c r="BR19" s="175">
        <f t="shared" si="62"/>
        <v>11.85</v>
      </c>
      <c r="BS19" s="175">
        <f t="shared" si="63"/>
        <v>11.46</v>
      </c>
      <c r="BT19" s="175">
        <f t="shared" si="64"/>
        <v>11.85</v>
      </c>
      <c r="BU19" s="175">
        <f t="shared" si="65"/>
        <v>11.85</v>
      </c>
      <c r="BV19" s="175">
        <f t="shared" si="66"/>
        <v>11.46</v>
      </c>
      <c r="BW19" s="175">
        <f t="shared" si="67"/>
        <v>11.85</v>
      </c>
      <c r="BX19" s="175">
        <f t="shared" si="68"/>
        <v>11.46</v>
      </c>
      <c r="BY19" s="175">
        <f t="shared" si="69"/>
        <v>11.85</v>
      </c>
      <c r="BZ19" s="175">
        <f t="shared" si="8"/>
        <v>139.48999999999998</v>
      </c>
      <c r="CA19" s="175">
        <f t="shared" si="9"/>
        <v>703.56</v>
      </c>
      <c r="CB19" s="175">
        <f t="shared" si="70"/>
        <v>11.85</v>
      </c>
      <c r="CC19" s="175">
        <f t="shared" si="71"/>
        <v>11.08</v>
      </c>
      <c r="CD19" s="175">
        <f t="shared" si="72"/>
        <v>11.85</v>
      </c>
      <c r="CE19" s="175">
        <f t="shared" si="73"/>
        <v>11.46</v>
      </c>
      <c r="CF19" s="175">
        <f t="shared" si="74"/>
        <v>11.85</v>
      </c>
      <c r="CG19" s="175">
        <f t="shared" si="75"/>
        <v>11.46</v>
      </c>
      <c r="CH19" s="175">
        <f t="shared" si="76"/>
        <v>11.85</v>
      </c>
      <c r="CI19" s="175">
        <f t="shared" si="77"/>
        <v>11.85</v>
      </c>
      <c r="CJ19" s="175">
        <f t="shared" si="78"/>
        <v>11.46</v>
      </c>
      <c r="CK19" s="175">
        <f t="shared" si="79"/>
        <v>11.85</v>
      </c>
      <c r="CL19" s="175">
        <f t="shared" si="80"/>
        <v>11.46</v>
      </c>
      <c r="CM19" s="175">
        <f t="shared" si="81"/>
        <v>11.85</v>
      </c>
      <c r="CN19" s="175">
        <f t="shared" si="10"/>
        <v>139.87</v>
      </c>
      <c r="CO19" s="177">
        <f t="shared" si="11"/>
        <v>843.43</v>
      </c>
      <c r="CP19" s="175">
        <f t="shared" si="82"/>
        <v>11.85</v>
      </c>
      <c r="CQ19" s="175">
        <f t="shared" si="83"/>
        <v>10.7</v>
      </c>
      <c r="CR19" s="175">
        <f t="shared" si="84"/>
        <v>11.85</v>
      </c>
      <c r="CS19" s="175">
        <f t="shared" si="85"/>
        <v>11.46</v>
      </c>
      <c r="CT19" s="178">
        <f t="shared" si="86"/>
        <v>11.85</v>
      </c>
      <c r="CU19" s="175">
        <f t="shared" si="87"/>
        <v>11.46</v>
      </c>
      <c r="CV19" s="175">
        <f t="shared" si="88"/>
        <v>11.85</v>
      </c>
      <c r="CW19" s="175">
        <f t="shared" si="89"/>
        <v>11.85</v>
      </c>
      <c r="CX19" s="175">
        <f t="shared" si="90"/>
        <v>11.46</v>
      </c>
      <c r="CY19" s="175">
        <f t="shared" si="91"/>
        <v>11.85</v>
      </c>
      <c r="CZ19" s="175">
        <f t="shared" si="92"/>
        <v>11.46</v>
      </c>
      <c r="DA19" s="175">
        <f t="shared" si="93"/>
        <v>11.85</v>
      </c>
      <c r="DB19" s="177">
        <f t="shared" si="12"/>
        <v>139.48999999999998</v>
      </c>
      <c r="DC19" s="177">
        <f t="shared" si="13"/>
        <v>982.92</v>
      </c>
      <c r="DD19" s="175">
        <f t="shared" si="94"/>
        <v>11.85</v>
      </c>
      <c r="DE19" s="175">
        <f t="shared" si="95"/>
        <v>10.7</v>
      </c>
      <c r="DF19" s="175">
        <f t="shared" si="96"/>
        <v>11.85</v>
      </c>
      <c r="DG19" s="175">
        <f t="shared" si="97"/>
        <v>11.46</v>
      </c>
      <c r="DH19" s="175">
        <f t="shared" si="98"/>
        <v>11.85</v>
      </c>
      <c r="DI19" s="175">
        <f t="shared" si="99"/>
        <v>11.46</v>
      </c>
      <c r="DJ19" s="175">
        <f t="shared" si="100"/>
        <v>11.85</v>
      </c>
      <c r="DK19" s="175">
        <f t="shared" si="101"/>
        <v>11.85</v>
      </c>
      <c r="DL19" s="175">
        <f t="shared" si="102"/>
        <v>11.46</v>
      </c>
      <c r="DM19" s="175">
        <f t="shared" si="103"/>
        <v>11.85</v>
      </c>
      <c r="DN19" s="175">
        <f t="shared" si="104"/>
        <v>11.46</v>
      </c>
      <c r="DO19" s="175">
        <f t="shared" si="105"/>
        <v>11.85</v>
      </c>
      <c r="DP19" s="177">
        <f t="shared" si="14"/>
        <v>139.48999999999998</v>
      </c>
      <c r="DQ19" s="177">
        <f t="shared" si="15"/>
        <v>1122.4100000000001</v>
      </c>
      <c r="DR19" s="175">
        <f t="shared" si="106"/>
        <v>11.85</v>
      </c>
      <c r="DS19" s="175">
        <f t="shared" si="107"/>
        <v>10.7</v>
      </c>
      <c r="DT19" s="175">
        <f t="shared" si="108"/>
        <v>11.85</v>
      </c>
      <c r="DU19" s="175">
        <f t="shared" si="109"/>
        <v>11.46</v>
      </c>
      <c r="DV19" s="179">
        <f t="shared" si="110"/>
        <v>11.85</v>
      </c>
      <c r="DW19" s="179">
        <f t="shared" si="111"/>
        <v>11.46</v>
      </c>
      <c r="DX19" s="180">
        <f t="shared" si="112"/>
        <v>11.85</v>
      </c>
      <c r="DY19" s="180">
        <f t="shared" si="113"/>
        <v>11.85</v>
      </c>
      <c r="DZ19" s="175">
        <f t="shared" si="114"/>
        <v>11.46</v>
      </c>
      <c r="EA19" s="175">
        <f t="shared" si="115"/>
        <v>11.85</v>
      </c>
      <c r="EB19" s="175">
        <f t="shared" si="116"/>
        <v>11.46</v>
      </c>
      <c r="EC19" s="175">
        <f t="shared" si="117"/>
        <v>11.85</v>
      </c>
      <c r="ED19" s="181">
        <f t="shared" si="16"/>
        <v>139.48999999999998</v>
      </c>
      <c r="EE19" s="177">
        <f t="shared" si="17"/>
        <v>1261.9000000000001</v>
      </c>
      <c r="EF19" s="175">
        <f t="shared" si="118"/>
        <v>11.85</v>
      </c>
      <c r="EG19" s="175">
        <f t="shared" si="119"/>
        <v>11.08</v>
      </c>
      <c r="EH19" s="175">
        <f t="shared" si="120"/>
        <v>11.85</v>
      </c>
      <c r="EI19" s="175">
        <f t="shared" si="121"/>
        <v>11.46</v>
      </c>
      <c r="EJ19" s="175">
        <f t="shared" si="122"/>
        <v>11.85</v>
      </c>
      <c r="EK19" s="175">
        <f t="shared" si="123"/>
        <v>11.46</v>
      </c>
      <c r="EL19" s="175">
        <f t="shared" si="124"/>
        <v>11.85</v>
      </c>
      <c r="EM19" s="175">
        <f t="shared" si="125"/>
        <v>11.85</v>
      </c>
      <c r="EN19" s="175">
        <f t="shared" si="126"/>
        <v>11.46</v>
      </c>
      <c r="EO19" s="175">
        <f t="shared" si="127"/>
        <v>11.85</v>
      </c>
      <c r="EP19" s="175">
        <f t="shared" si="128"/>
        <v>11.46</v>
      </c>
      <c r="EQ19" s="175">
        <f t="shared" si="129"/>
        <v>11.85</v>
      </c>
      <c r="ER19" s="165">
        <f t="shared" si="18"/>
        <v>139.87</v>
      </c>
      <c r="ES19" s="177">
        <f t="shared" si="19"/>
        <v>1401.77</v>
      </c>
      <c r="ET19" s="175">
        <f t="shared" si="20"/>
        <v>1710.5</v>
      </c>
    </row>
    <row r="20" spans="2:157" ht="41.25" x14ac:dyDescent="0.15">
      <c r="B20" s="171" t="s">
        <v>95</v>
      </c>
      <c r="C20" s="172" t="s">
        <v>96</v>
      </c>
      <c r="D20" s="173" t="s">
        <v>97</v>
      </c>
      <c r="E20" s="174"/>
      <c r="F20" s="174"/>
      <c r="G20" s="175">
        <v>32994.699999999997</v>
      </c>
      <c r="H20" s="175">
        <f t="shared" si="0"/>
        <v>3299.47</v>
      </c>
      <c r="I20" s="175">
        <f t="shared" si="1"/>
        <v>29695.23</v>
      </c>
      <c r="J20" s="175"/>
      <c r="K20" s="176"/>
      <c r="L20" s="176"/>
      <c r="M20" s="176"/>
      <c r="N20" s="175"/>
      <c r="O20" s="175"/>
      <c r="P20" s="175"/>
      <c r="Q20" s="175"/>
      <c r="R20" s="175"/>
      <c r="S20" s="175"/>
      <c r="T20" s="175"/>
      <c r="U20" s="175"/>
      <c r="V20" s="175">
        <v>4.05</v>
      </c>
      <c r="W20" s="175">
        <f t="shared" si="21"/>
        <v>4.05</v>
      </c>
      <c r="X20" s="175">
        <f t="shared" si="22"/>
        <v>125.59</v>
      </c>
      <c r="Y20" s="175">
        <f t="shared" si="23"/>
        <v>117.48</v>
      </c>
      <c r="Z20" s="175">
        <f t="shared" si="24"/>
        <v>125.59</v>
      </c>
      <c r="AA20" s="175">
        <f t="shared" si="25"/>
        <v>121.54</v>
      </c>
      <c r="AB20" s="175">
        <f t="shared" si="26"/>
        <v>125.59</v>
      </c>
      <c r="AC20" s="175">
        <f t="shared" si="27"/>
        <v>121.54</v>
      </c>
      <c r="AD20" s="175">
        <f t="shared" si="28"/>
        <v>125.59</v>
      </c>
      <c r="AE20" s="175">
        <f t="shared" si="29"/>
        <v>125.59</v>
      </c>
      <c r="AF20" s="175">
        <f t="shared" si="30"/>
        <v>121.54</v>
      </c>
      <c r="AG20" s="175">
        <f t="shared" si="31"/>
        <v>125.59</v>
      </c>
      <c r="AH20" s="175">
        <f t="shared" si="32"/>
        <v>121.54</v>
      </c>
      <c r="AI20" s="175">
        <f t="shared" si="33"/>
        <v>125.59</v>
      </c>
      <c r="AJ20" s="175">
        <f t="shared" si="2"/>
        <v>1482.7699999999998</v>
      </c>
      <c r="AK20" s="175">
        <f t="shared" si="3"/>
        <v>1486.82</v>
      </c>
      <c r="AL20" s="175">
        <f t="shared" si="34"/>
        <v>125.59</v>
      </c>
      <c r="AM20" s="175">
        <f t="shared" si="35"/>
        <v>113.43</v>
      </c>
      <c r="AN20" s="175">
        <f t="shared" si="36"/>
        <v>125.59</v>
      </c>
      <c r="AO20" s="175">
        <f t="shared" si="37"/>
        <v>121.54</v>
      </c>
      <c r="AP20" s="175">
        <f t="shared" si="38"/>
        <v>125.59</v>
      </c>
      <c r="AQ20" s="175">
        <f t="shared" si="39"/>
        <v>121.54</v>
      </c>
      <c r="AR20" s="175">
        <f t="shared" si="40"/>
        <v>125.59</v>
      </c>
      <c r="AS20" s="175">
        <f t="shared" si="41"/>
        <v>125.59</v>
      </c>
      <c r="AT20" s="175">
        <f t="shared" si="42"/>
        <v>121.54</v>
      </c>
      <c r="AU20" s="175">
        <f t="shared" si="43"/>
        <v>125.59</v>
      </c>
      <c r="AV20" s="175">
        <f t="shared" si="44"/>
        <v>121.54</v>
      </c>
      <c r="AW20" s="175">
        <f t="shared" si="45"/>
        <v>125.59</v>
      </c>
      <c r="AX20" s="175">
        <f t="shared" si="4"/>
        <v>1478.7199999999998</v>
      </c>
      <c r="AY20" s="175">
        <f t="shared" si="5"/>
        <v>2965.54</v>
      </c>
      <c r="AZ20" s="175">
        <f t="shared" si="46"/>
        <v>125.59</v>
      </c>
      <c r="BA20" s="175">
        <f t="shared" si="47"/>
        <v>113.43</v>
      </c>
      <c r="BB20" s="175">
        <f t="shared" si="48"/>
        <v>125.59</v>
      </c>
      <c r="BC20" s="175">
        <f t="shared" si="49"/>
        <v>121.54</v>
      </c>
      <c r="BD20" s="175">
        <f t="shared" si="50"/>
        <v>125.59</v>
      </c>
      <c r="BE20" s="175">
        <f t="shared" si="51"/>
        <v>121.54</v>
      </c>
      <c r="BF20" s="175">
        <f t="shared" si="52"/>
        <v>125.59</v>
      </c>
      <c r="BG20" s="175">
        <f t="shared" si="53"/>
        <v>125.59</v>
      </c>
      <c r="BH20" s="175">
        <f t="shared" si="54"/>
        <v>121.54</v>
      </c>
      <c r="BI20" s="175">
        <f t="shared" si="55"/>
        <v>125.59</v>
      </c>
      <c r="BJ20" s="175">
        <f t="shared" si="56"/>
        <v>121.54</v>
      </c>
      <c r="BK20" s="175">
        <f t="shared" si="57"/>
        <v>125.59</v>
      </c>
      <c r="BL20" s="175">
        <f t="shared" si="6"/>
        <v>1478.7199999999998</v>
      </c>
      <c r="BM20" s="175">
        <f t="shared" si="7"/>
        <v>4444.26</v>
      </c>
      <c r="BN20" s="175">
        <f t="shared" si="58"/>
        <v>125.59</v>
      </c>
      <c r="BO20" s="175">
        <f t="shared" si="59"/>
        <v>113.43</v>
      </c>
      <c r="BP20" s="175">
        <f t="shared" si="60"/>
        <v>125.59</v>
      </c>
      <c r="BQ20" s="175">
        <f t="shared" si="61"/>
        <v>121.54</v>
      </c>
      <c r="BR20" s="175">
        <f t="shared" si="62"/>
        <v>125.59</v>
      </c>
      <c r="BS20" s="175">
        <f t="shared" si="63"/>
        <v>121.54</v>
      </c>
      <c r="BT20" s="175">
        <f t="shared" si="64"/>
        <v>125.59</v>
      </c>
      <c r="BU20" s="175">
        <f t="shared" si="65"/>
        <v>125.59</v>
      </c>
      <c r="BV20" s="175">
        <f t="shared" si="66"/>
        <v>121.54</v>
      </c>
      <c r="BW20" s="175">
        <f t="shared" si="67"/>
        <v>125.59</v>
      </c>
      <c r="BX20" s="175">
        <f t="shared" si="68"/>
        <v>121.54</v>
      </c>
      <c r="BY20" s="175">
        <f t="shared" si="69"/>
        <v>125.59</v>
      </c>
      <c r="BZ20" s="175">
        <f t="shared" si="8"/>
        <v>1478.7199999999998</v>
      </c>
      <c r="CA20" s="175">
        <f t="shared" si="9"/>
        <v>5922.98</v>
      </c>
      <c r="CB20" s="175">
        <f t="shared" si="70"/>
        <v>125.59</v>
      </c>
      <c r="CC20" s="175">
        <f t="shared" si="71"/>
        <v>117.48</v>
      </c>
      <c r="CD20" s="175">
        <f t="shared" si="72"/>
        <v>125.59</v>
      </c>
      <c r="CE20" s="175">
        <f t="shared" si="73"/>
        <v>121.54</v>
      </c>
      <c r="CF20" s="175">
        <f t="shared" si="74"/>
        <v>125.59</v>
      </c>
      <c r="CG20" s="175">
        <f t="shared" si="75"/>
        <v>121.54</v>
      </c>
      <c r="CH20" s="175">
        <f t="shared" si="76"/>
        <v>125.59</v>
      </c>
      <c r="CI20" s="175">
        <f t="shared" si="77"/>
        <v>125.59</v>
      </c>
      <c r="CJ20" s="175">
        <f t="shared" si="78"/>
        <v>121.54</v>
      </c>
      <c r="CK20" s="175">
        <f t="shared" si="79"/>
        <v>125.59</v>
      </c>
      <c r="CL20" s="175">
        <f t="shared" si="80"/>
        <v>121.54</v>
      </c>
      <c r="CM20" s="175">
        <f t="shared" si="81"/>
        <v>125.59</v>
      </c>
      <c r="CN20" s="175">
        <f t="shared" si="10"/>
        <v>1482.7699999999998</v>
      </c>
      <c r="CO20" s="177">
        <f t="shared" si="11"/>
        <v>7405.75</v>
      </c>
      <c r="CP20" s="175">
        <f t="shared" si="82"/>
        <v>125.59</v>
      </c>
      <c r="CQ20" s="175">
        <f t="shared" si="83"/>
        <v>113.43</v>
      </c>
      <c r="CR20" s="175">
        <f t="shared" si="84"/>
        <v>125.59</v>
      </c>
      <c r="CS20" s="175">
        <f t="shared" si="85"/>
        <v>121.54</v>
      </c>
      <c r="CT20" s="178">
        <f t="shared" si="86"/>
        <v>125.59</v>
      </c>
      <c r="CU20" s="175">
        <f t="shared" si="87"/>
        <v>121.54</v>
      </c>
      <c r="CV20" s="175">
        <f t="shared" si="88"/>
        <v>125.59</v>
      </c>
      <c r="CW20" s="175">
        <f t="shared" si="89"/>
        <v>125.59</v>
      </c>
      <c r="CX20" s="175">
        <f t="shared" si="90"/>
        <v>121.54</v>
      </c>
      <c r="CY20" s="175">
        <f t="shared" si="91"/>
        <v>125.59</v>
      </c>
      <c r="CZ20" s="175">
        <f t="shared" si="92"/>
        <v>121.54</v>
      </c>
      <c r="DA20" s="175">
        <f t="shared" si="93"/>
        <v>125.59</v>
      </c>
      <c r="DB20" s="177">
        <f t="shared" si="12"/>
        <v>1478.7199999999998</v>
      </c>
      <c r="DC20" s="177">
        <f t="shared" si="13"/>
        <v>8884.4699999999993</v>
      </c>
      <c r="DD20" s="175">
        <f t="shared" si="94"/>
        <v>125.59</v>
      </c>
      <c r="DE20" s="175">
        <f t="shared" si="95"/>
        <v>113.43</v>
      </c>
      <c r="DF20" s="175">
        <f t="shared" si="96"/>
        <v>125.59</v>
      </c>
      <c r="DG20" s="175">
        <f t="shared" si="97"/>
        <v>121.54</v>
      </c>
      <c r="DH20" s="175">
        <f t="shared" si="98"/>
        <v>125.59</v>
      </c>
      <c r="DI20" s="175">
        <f t="shared" si="99"/>
        <v>121.54</v>
      </c>
      <c r="DJ20" s="175">
        <f t="shared" si="100"/>
        <v>125.59</v>
      </c>
      <c r="DK20" s="175">
        <f t="shared" si="101"/>
        <v>125.59</v>
      </c>
      <c r="DL20" s="175">
        <f t="shared" si="102"/>
        <v>121.54</v>
      </c>
      <c r="DM20" s="175">
        <f t="shared" si="103"/>
        <v>125.59</v>
      </c>
      <c r="DN20" s="175">
        <f t="shared" si="104"/>
        <v>121.54</v>
      </c>
      <c r="DO20" s="175">
        <f t="shared" si="105"/>
        <v>125.59</v>
      </c>
      <c r="DP20" s="177">
        <f t="shared" si="14"/>
        <v>1478.7199999999998</v>
      </c>
      <c r="DQ20" s="177">
        <f t="shared" si="15"/>
        <v>10363.19</v>
      </c>
      <c r="DR20" s="175">
        <f t="shared" si="106"/>
        <v>125.59</v>
      </c>
      <c r="DS20" s="175">
        <f t="shared" si="107"/>
        <v>113.43</v>
      </c>
      <c r="DT20" s="175">
        <f t="shared" si="108"/>
        <v>125.59</v>
      </c>
      <c r="DU20" s="175">
        <f t="shared" si="109"/>
        <v>121.54</v>
      </c>
      <c r="DV20" s="179">
        <f t="shared" si="110"/>
        <v>125.59</v>
      </c>
      <c r="DW20" s="179">
        <f t="shared" si="111"/>
        <v>121.54</v>
      </c>
      <c r="DX20" s="180">
        <f t="shared" si="112"/>
        <v>125.59</v>
      </c>
      <c r="DY20" s="180">
        <f t="shared" si="113"/>
        <v>125.59</v>
      </c>
      <c r="DZ20" s="175">
        <f t="shared" si="114"/>
        <v>121.54</v>
      </c>
      <c r="EA20" s="175">
        <f t="shared" si="115"/>
        <v>125.59</v>
      </c>
      <c r="EB20" s="175">
        <f t="shared" si="116"/>
        <v>121.54</v>
      </c>
      <c r="EC20" s="175">
        <f t="shared" si="117"/>
        <v>125.59</v>
      </c>
      <c r="ED20" s="181">
        <f t="shared" si="16"/>
        <v>1478.7199999999998</v>
      </c>
      <c r="EE20" s="177">
        <f t="shared" si="17"/>
        <v>11841.91</v>
      </c>
      <c r="EF20" s="175">
        <f t="shared" si="118"/>
        <v>125.59</v>
      </c>
      <c r="EG20" s="175">
        <f t="shared" si="119"/>
        <v>117.48</v>
      </c>
      <c r="EH20" s="175">
        <f t="shared" si="120"/>
        <v>125.59</v>
      </c>
      <c r="EI20" s="175">
        <f t="shared" si="121"/>
        <v>121.54</v>
      </c>
      <c r="EJ20" s="175">
        <f t="shared" si="122"/>
        <v>125.59</v>
      </c>
      <c r="EK20" s="175">
        <f t="shared" si="123"/>
        <v>121.54</v>
      </c>
      <c r="EL20" s="175">
        <f t="shared" si="124"/>
        <v>125.59</v>
      </c>
      <c r="EM20" s="175">
        <f t="shared" si="125"/>
        <v>125.59</v>
      </c>
      <c r="EN20" s="175">
        <f t="shared" si="126"/>
        <v>121.54</v>
      </c>
      <c r="EO20" s="175">
        <f t="shared" si="127"/>
        <v>125.59</v>
      </c>
      <c r="EP20" s="175">
        <f t="shared" si="128"/>
        <v>121.54</v>
      </c>
      <c r="EQ20" s="175">
        <f t="shared" si="129"/>
        <v>125.59</v>
      </c>
      <c r="ER20" s="165">
        <f t="shared" si="18"/>
        <v>1482.7699999999998</v>
      </c>
      <c r="ES20" s="177">
        <f t="shared" si="19"/>
        <v>13324.68</v>
      </c>
      <c r="ET20" s="175">
        <f t="shared" si="20"/>
        <v>19670.019999999997</v>
      </c>
    </row>
    <row r="21" spans="2:157" ht="41.25" x14ac:dyDescent="0.15">
      <c r="B21" s="171" t="s">
        <v>98</v>
      </c>
      <c r="C21" s="172" t="s">
        <v>99</v>
      </c>
      <c r="D21" s="173" t="s">
        <v>100</v>
      </c>
      <c r="E21" s="174"/>
      <c r="F21" s="174"/>
      <c r="G21" s="175">
        <v>3154.96</v>
      </c>
      <c r="H21" s="175">
        <f t="shared" si="0"/>
        <v>315.5</v>
      </c>
      <c r="I21" s="175">
        <f t="shared" si="1"/>
        <v>2839.4639999999999</v>
      </c>
      <c r="J21" s="175"/>
      <c r="K21" s="176"/>
      <c r="L21" s="176"/>
      <c r="M21" s="176"/>
      <c r="N21" s="175"/>
      <c r="O21" s="175"/>
      <c r="P21" s="175"/>
      <c r="Q21" s="175"/>
      <c r="R21" s="175"/>
      <c r="S21" s="175"/>
      <c r="T21" s="175"/>
      <c r="U21" s="175"/>
      <c r="V21" s="175"/>
      <c r="W21" s="175">
        <f t="shared" si="21"/>
        <v>0</v>
      </c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>
        <f>ROUND((I21/7330*7),2)</f>
        <v>2.71</v>
      </c>
      <c r="AI21" s="175">
        <f t="shared" si="33"/>
        <v>12.01</v>
      </c>
      <c r="AJ21" s="175">
        <f t="shared" si="2"/>
        <v>14.719999999999999</v>
      </c>
      <c r="AK21" s="175">
        <f t="shared" si="3"/>
        <v>14.72</v>
      </c>
      <c r="AL21" s="175">
        <f t="shared" si="34"/>
        <v>12.01</v>
      </c>
      <c r="AM21" s="175">
        <f t="shared" si="35"/>
        <v>10.85</v>
      </c>
      <c r="AN21" s="175">
        <f t="shared" si="36"/>
        <v>12.01</v>
      </c>
      <c r="AO21" s="175">
        <f t="shared" si="37"/>
        <v>11.62</v>
      </c>
      <c r="AP21" s="175">
        <f t="shared" si="38"/>
        <v>12.01</v>
      </c>
      <c r="AQ21" s="175">
        <f t="shared" si="39"/>
        <v>11.62</v>
      </c>
      <c r="AR21" s="175">
        <f t="shared" si="40"/>
        <v>12.01</v>
      </c>
      <c r="AS21" s="175">
        <f t="shared" si="41"/>
        <v>12.01</v>
      </c>
      <c r="AT21" s="175">
        <f t="shared" si="42"/>
        <v>11.62</v>
      </c>
      <c r="AU21" s="175">
        <f t="shared" si="43"/>
        <v>12.01</v>
      </c>
      <c r="AV21" s="175">
        <f t="shared" si="44"/>
        <v>11.62</v>
      </c>
      <c r="AW21" s="175">
        <f t="shared" si="45"/>
        <v>12.01</v>
      </c>
      <c r="AX21" s="175">
        <f t="shared" si="4"/>
        <v>141.4</v>
      </c>
      <c r="AY21" s="175">
        <f t="shared" si="5"/>
        <v>156.12</v>
      </c>
      <c r="AZ21" s="175">
        <f t="shared" si="46"/>
        <v>12.01</v>
      </c>
      <c r="BA21" s="175">
        <f t="shared" si="47"/>
        <v>10.85</v>
      </c>
      <c r="BB21" s="175">
        <f t="shared" si="48"/>
        <v>12.01</v>
      </c>
      <c r="BC21" s="175">
        <f t="shared" si="49"/>
        <v>11.62</v>
      </c>
      <c r="BD21" s="175">
        <f t="shared" si="50"/>
        <v>12.01</v>
      </c>
      <c r="BE21" s="175">
        <f t="shared" si="51"/>
        <v>11.62</v>
      </c>
      <c r="BF21" s="175">
        <f t="shared" si="52"/>
        <v>12.01</v>
      </c>
      <c r="BG21" s="175">
        <f t="shared" si="53"/>
        <v>12.01</v>
      </c>
      <c r="BH21" s="175">
        <f t="shared" si="54"/>
        <v>11.62</v>
      </c>
      <c r="BI21" s="175">
        <f t="shared" si="55"/>
        <v>12.01</v>
      </c>
      <c r="BJ21" s="175">
        <f t="shared" si="56"/>
        <v>11.62</v>
      </c>
      <c r="BK21" s="175">
        <f t="shared" si="57"/>
        <v>12.01</v>
      </c>
      <c r="BL21" s="175">
        <f t="shared" si="6"/>
        <v>141.4</v>
      </c>
      <c r="BM21" s="175">
        <f t="shared" si="7"/>
        <v>297.52</v>
      </c>
      <c r="BN21" s="175">
        <f t="shared" si="58"/>
        <v>12.01</v>
      </c>
      <c r="BO21" s="175">
        <f t="shared" si="59"/>
        <v>10.85</v>
      </c>
      <c r="BP21" s="175">
        <f t="shared" si="60"/>
        <v>12.01</v>
      </c>
      <c r="BQ21" s="175">
        <f t="shared" si="61"/>
        <v>11.62</v>
      </c>
      <c r="BR21" s="175">
        <f t="shared" si="62"/>
        <v>12.01</v>
      </c>
      <c r="BS21" s="175">
        <f t="shared" si="63"/>
        <v>11.62</v>
      </c>
      <c r="BT21" s="175">
        <f t="shared" si="64"/>
        <v>12.01</v>
      </c>
      <c r="BU21" s="175">
        <f t="shared" si="65"/>
        <v>12.01</v>
      </c>
      <c r="BV21" s="175">
        <f t="shared" si="66"/>
        <v>11.62</v>
      </c>
      <c r="BW21" s="175">
        <f t="shared" si="67"/>
        <v>12.01</v>
      </c>
      <c r="BX21" s="175">
        <f t="shared" si="68"/>
        <v>11.62</v>
      </c>
      <c r="BY21" s="175">
        <f t="shared" si="69"/>
        <v>12.01</v>
      </c>
      <c r="BZ21" s="175">
        <f t="shared" si="8"/>
        <v>141.4</v>
      </c>
      <c r="CA21" s="175">
        <f t="shared" si="9"/>
        <v>438.92</v>
      </c>
      <c r="CB21" s="175">
        <f t="shared" si="70"/>
        <v>12.01</v>
      </c>
      <c r="CC21" s="175">
        <f t="shared" si="71"/>
        <v>11.23</v>
      </c>
      <c r="CD21" s="175">
        <f t="shared" si="72"/>
        <v>12.01</v>
      </c>
      <c r="CE21" s="175">
        <f t="shared" si="73"/>
        <v>11.62</v>
      </c>
      <c r="CF21" s="175">
        <f t="shared" si="74"/>
        <v>12.01</v>
      </c>
      <c r="CG21" s="175">
        <f t="shared" si="75"/>
        <v>11.62</v>
      </c>
      <c r="CH21" s="175">
        <f t="shared" si="76"/>
        <v>12.01</v>
      </c>
      <c r="CI21" s="175">
        <f t="shared" si="77"/>
        <v>12.01</v>
      </c>
      <c r="CJ21" s="175">
        <f t="shared" si="78"/>
        <v>11.62</v>
      </c>
      <c r="CK21" s="175">
        <f t="shared" si="79"/>
        <v>12.01</v>
      </c>
      <c r="CL21" s="175">
        <f t="shared" si="80"/>
        <v>11.62</v>
      </c>
      <c r="CM21" s="175">
        <f t="shared" si="81"/>
        <v>12.01</v>
      </c>
      <c r="CN21" s="175">
        <f t="shared" si="10"/>
        <v>141.78</v>
      </c>
      <c r="CO21" s="177">
        <f t="shared" si="11"/>
        <v>580.70000000000005</v>
      </c>
      <c r="CP21" s="175">
        <f t="shared" si="82"/>
        <v>12.01</v>
      </c>
      <c r="CQ21" s="175">
        <f t="shared" si="83"/>
        <v>10.85</v>
      </c>
      <c r="CR21" s="175">
        <f t="shared" si="84"/>
        <v>12.01</v>
      </c>
      <c r="CS21" s="175">
        <f t="shared" si="85"/>
        <v>11.62</v>
      </c>
      <c r="CT21" s="178">
        <f t="shared" si="86"/>
        <v>12.01</v>
      </c>
      <c r="CU21" s="175">
        <f t="shared" si="87"/>
        <v>11.62</v>
      </c>
      <c r="CV21" s="175">
        <f t="shared" si="88"/>
        <v>12.01</v>
      </c>
      <c r="CW21" s="175">
        <f t="shared" si="89"/>
        <v>12.01</v>
      </c>
      <c r="CX21" s="175">
        <f t="shared" si="90"/>
        <v>11.62</v>
      </c>
      <c r="CY21" s="175">
        <f t="shared" si="91"/>
        <v>12.01</v>
      </c>
      <c r="CZ21" s="175">
        <f t="shared" si="92"/>
        <v>11.62</v>
      </c>
      <c r="DA21" s="175">
        <f t="shared" si="93"/>
        <v>12.01</v>
      </c>
      <c r="DB21" s="177">
        <f t="shared" si="12"/>
        <v>141.4</v>
      </c>
      <c r="DC21" s="177">
        <f t="shared" si="13"/>
        <v>722.1</v>
      </c>
      <c r="DD21" s="175">
        <f t="shared" si="94"/>
        <v>12.01</v>
      </c>
      <c r="DE21" s="175">
        <f t="shared" si="95"/>
        <v>10.85</v>
      </c>
      <c r="DF21" s="175">
        <f t="shared" si="96"/>
        <v>12.01</v>
      </c>
      <c r="DG21" s="175">
        <f t="shared" si="97"/>
        <v>11.62</v>
      </c>
      <c r="DH21" s="175">
        <f t="shared" si="98"/>
        <v>12.01</v>
      </c>
      <c r="DI21" s="175">
        <f t="shared" si="99"/>
        <v>11.62</v>
      </c>
      <c r="DJ21" s="175">
        <f t="shared" si="100"/>
        <v>12.01</v>
      </c>
      <c r="DK21" s="175">
        <f t="shared" si="101"/>
        <v>12.01</v>
      </c>
      <c r="DL21" s="175">
        <f t="shared" si="102"/>
        <v>11.62</v>
      </c>
      <c r="DM21" s="175">
        <f t="shared" si="103"/>
        <v>12.01</v>
      </c>
      <c r="DN21" s="175">
        <f t="shared" si="104"/>
        <v>11.62</v>
      </c>
      <c r="DO21" s="175">
        <f t="shared" si="105"/>
        <v>12.01</v>
      </c>
      <c r="DP21" s="177">
        <f t="shared" si="14"/>
        <v>141.4</v>
      </c>
      <c r="DQ21" s="177">
        <f t="shared" si="15"/>
        <v>863.5</v>
      </c>
      <c r="DR21" s="175">
        <f t="shared" si="106"/>
        <v>12.01</v>
      </c>
      <c r="DS21" s="175">
        <f t="shared" si="107"/>
        <v>10.85</v>
      </c>
      <c r="DT21" s="175">
        <f t="shared" si="108"/>
        <v>12.01</v>
      </c>
      <c r="DU21" s="175">
        <f t="shared" si="109"/>
        <v>11.62</v>
      </c>
      <c r="DV21" s="179">
        <f t="shared" si="110"/>
        <v>12.01</v>
      </c>
      <c r="DW21" s="179">
        <f t="shared" si="111"/>
        <v>11.62</v>
      </c>
      <c r="DX21" s="180">
        <f t="shared" si="112"/>
        <v>12.01</v>
      </c>
      <c r="DY21" s="180">
        <f t="shared" si="113"/>
        <v>12.01</v>
      </c>
      <c r="DZ21" s="175">
        <f t="shared" si="114"/>
        <v>11.62</v>
      </c>
      <c r="EA21" s="175">
        <f t="shared" si="115"/>
        <v>12.01</v>
      </c>
      <c r="EB21" s="175">
        <f t="shared" si="116"/>
        <v>11.62</v>
      </c>
      <c r="EC21" s="175">
        <f t="shared" si="117"/>
        <v>12.01</v>
      </c>
      <c r="ED21" s="181">
        <f t="shared" si="16"/>
        <v>141.4</v>
      </c>
      <c r="EE21" s="177">
        <f t="shared" si="17"/>
        <v>1004.9</v>
      </c>
      <c r="EF21" s="175">
        <f t="shared" si="118"/>
        <v>12.01</v>
      </c>
      <c r="EG21" s="175">
        <f t="shared" si="119"/>
        <v>11.23</v>
      </c>
      <c r="EH21" s="175">
        <f t="shared" si="120"/>
        <v>12.01</v>
      </c>
      <c r="EI21" s="175">
        <f t="shared" si="121"/>
        <v>11.62</v>
      </c>
      <c r="EJ21" s="175">
        <f t="shared" si="122"/>
        <v>12.01</v>
      </c>
      <c r="EK21" s="175">
        <f t="shared" si="123"/>
        <v>11.62</v>
      </c>
      <c r="EL21" s="175">
        <f t="shared" si="124"/>
        <v>12.01</v>
      </c>
      <c r="EM21" s="175">
        <f t="shared" si="125"/>
        <v>12.01</v>
      </c>
      <c r="EN21" s="175">
        <f t="shared" si="126"/>
        <v>11.62</v>
      </c>
      <c r="EO21" s="175">
        <f t="shared" si="127"/>
        <v>12.01</v>
      </c>
      <c r="EP21" s="175">
        <f t="shared" si="128"/>
        <v>11.62</v>
      </c>
      <c r="EQ21" s="175">
        <f t="shared" si="129"/>
        <v>12.01</v>
      </c>
      <c r="ER21" s="165">
        <f t="shared" si="18"/>
        <v>141.78</v>
      </c>
      <c r="ES21" s="177">
        <f t="shared" si="19"/>
        <v>1146.68</v>
      </c>
      <c r="ET21" s="175">
        <f t="shared" si="20"/>
        <v>2008.28</v>
      </c>
    </row>
    <row r="22" spans="2:157" ht="33" x14ac:dyDescent="0.15">
      <c r="B22" s="171" t="s">
        <v>101</v>
      </c>
      <c r="C22" s="172" t="s">
        <v>102</v>
      </c>
      <c r="D22" s="172" t="s">
        <v>103</v>
      </c>
      <c r="E22" s="174"/>
      <c r="F22" s="174"/>
      <c r="G22" s="175">
        <v>2361.6999999999998</v>
      </c>
      <c r="H22" s="175">
        <f t="shared" si="0"/>
        <v>236.17</v>
      </c>
      <c r="I22" s="175">
        <f t="shared" si="1"/>
        <v>2125.5299999999997</v>
      </c>
      <c r="J22" s="175"/>
      <c r="K22" s="176"/>
      <c r="L22" s="176"/>
      <c r="M22" s="176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>
        <v>0</v>
      </c>
      <c r="BW22" s="175">
        <f>ROUND((I22/7330*12),2)</f>
        <v>3.48</v>
      </c>
      <c r="BX22" s="175">
        <f t="shared" si="68"/>
        <v>8.6999999999999993</v>
      </c>
      <c r="BY22" s="175">
        <f t="shared" si="69"/>
        <v>8.99</v>
      </c>
      <c r="BZ22" s="175">
        <f t="shared" si="8"/>
        <v>21.17</v>
      </c>
      <c r="CA22" s="175">
        <f t="shared" si="9"/>
        <v>21.17</v>
      </c>
      <c r="CB22" s="175">
        <f t="shared" si="70"/>
        <v>8.99</v>
      </c>
      <c r="CC22" s="175">
        <f t="shared" si="71"/>
        <v>8.41</v>
      </c>
      <c r="CD22" s="175">
        <f t="shared" si="72"/>
        <v>8.99</v>
      </c>
      <c r="CE22" s="175">
        <f t="shared" si="73"/>
        <v>8.6999999999999993</v>
      </c>
      <c r="CF22" s="175">
        <f t="shared" si="74"/>
        <v>8.99</v>
      </c>
      <c r="CG22" s="175">
        <f t="shared" si="75"/>
        <v>8.6999999999999993</v>
      </c>
      <c r="CH22" s="175">
        <f t="shared" si="76"/>
        <v>8.99</v>
      </c>
      <c r="CI22" s="175">
        <f t="shared" si="77"/>
        <v>8.99</v>
      </c>
      <c r="CJ22" s="175">
        <f t="shared" si="78"/>
        <v>8.6999999999999993</v>
      </c>
      <c r="CK22" s="175">
        <f t="shared" si="79"/>
        <v>8.99</v>
      </c>
      <c r="CL22" s="175">
        <f t="shared" si="80"/>
        <v>8.6999999999999993</v>
      </c>
      <c r="CM22" s="175">
        <f t="shared" si="81"/>
        <v>8.99</v>
      </c>
      <c r="CN22" s="175">
        <f t="shared" si="10"/>
        <v>106.14</v>
      </c>
      <c r="CO22" s="177">
        <f t="shared" si="11"/>
        <v>127.31</v>
      </c>
      <c r="CP22" s="175">
        <f t="shared" si="82"/>
        <v>8.99</v>
      </c>
      <c r="CQ22" s="175">
        <f t="shared" si="83"/>
        <v>8.1199999999999992</v>
      </c>
      <c r="CR22" s="175">
        <f t="shared" si="84"/>
        <v>8.99</v>
      </c>
      <c r="CS22" s="175">
        <f t="shared" si="85"/>
        <v>8.6999999999999993</v>
      </c>
      <c r="CT22" s="178">
        <f t="shared" si="86"/>
        <v>8.99</v>
      </c>
      <c r="CU22" s="175">
        <f t="shared" si="87"/>
        <v>8.6999999999999993</v>
      </c>
      <c r="CV22" s="175">
        <f t="shared" si="88"/>
        <v>8.99</v>
      </c>
      <c r="CW22" s="175">
        <f t="shared" si="89"/>
        <v>8.99</v>
      </c>
      <c r="CX22" s="175">
        <f t="shared" si="90"/>
        <v>8.6999999999999993</v>
      </c>
      <c r="CY22" s="175">
        <f t="shared" si="91"/>
        <v>8.99</v>
      </c>
      <c r="CZ22" s="175">
        <f t="shared" si="92"/>
        <v>8.6999999999999993</v>
      </c>
      <c r="DA22" s="175">
        <f t="shared" si="93"/>
        <v>8.99</v>
      </c>
      <c r="DB22" s="177">
        <f t="shared" si="12"/>
        <v>105.85</v>
      </c>
      <c r="DC22" s="177">
        <f t="shared" si="13"/>
        <v>233.16</v>
      </c>
      <c r="DD22" s="175">
        <f t="shared" si="94"/>
        <v>8.99</v>
      </c>
      <c r="DE22" s="175">
        <f t="shared" si="95"/>
        <v>8.1199999999999992</v>
      </c>
      <c r="DF22" s="175">
        <f t="shared" si="96"/>
        <v>8.99</v>
      </c>
      <c r="DG22" s="175">
        <f t="shared" si="97"/>
        <v>8.6999999999999993</v>
      </c>
      <c r="DH22" s="175">
        <f t="shared" si="98"/>
        <v>8.99</v>
      </c>
      <c r="DI22" s="175">
        <f t="shared" si="99"/>
        <v>8.6999999999999993</v>
      </c>
      <c r="DJ22" s="175">
        <f t="shared" si="100"/>
        <v>8.99</v>
      </c>
      <c r="DK22" s="175">
        <f t="shared" si="101"/>
        <v>8.99</v>
      </c>
      <c r="DL22" s="175">
        <f t="shared" si="102"/>
        <v>8.6999999999999993</v>
      </c>
      <c r="DM22" s="175">
        <f t="shared" si="103"/>
        <v>8.99</v>
      </c>
      <c r="DN22" s="175">
        <f t="shared" si="104"/>
        <v>8.6999999999999993</v>
      </c>
      <c r="DO22" s="175">
        <f t="shared" si="105"/>
        <v>8.99</v>
      </c>
      <c r="DP22" s="177">
        <f t="shared" si="14"/>
        <v>105.85</v>
      </c>
      <c r="DQ22" s="177">
        <f t="shared" si="15"/>
        <v>339.01</v>
      </c>
      <c r="DR22" s="175">
        <f t="shared" si="106"/>
        <v>8.99</v>
      </c>
      <c r="DS22" s="175">
        <f t="shared" si="107"/>
        <v>8.1199999999999992</v>
      </c>
      <c r="DT22" s="175">
        <f t="shared" si="108"/>
        <v>8.99</v>
      </c>
      <c r="DU22" s="175">
        <f t="shared" si="109"/>
        <v>8.6999999999999993</v>
      </c>
      <c r="DV22" s="179">
        <f t="shared" si="110"/>
        <v>8.99</v>
      </c>
      <c r="DW22" s="179">
        <f t="shared" si="111"/>
        <v>8.6999999999999993</v>
      </c>
      <c r="DX22" s="180">
        <f t="shared" si="112"/>
        <v>8.99</v>
      </c>
      <c r="DY22" s="180">
        <f t="shared" si="113"/>
        <v>8.99</v>
      </c>
      <c r="DZ22" s="175">
        <f t="shared" si="114"/>
        <v>8.6999999999999993</v>
      </c>
      <c r="EA22" s="175">
        <f t="shared" si="115"/>
        <v>8.99</v>
      </c>
      <c r="EB22" s="175">
        <f t="shared" si="116"/>
        <v>8.6999999999999993</v>
      </c>
      <c r="EC22" s="175">
        <f t="shared" si="117"/>
        <v>8.99</v>
      </c>
      <c r="ED22" s="181">
        <f t="shared" si="16"/>
        <v>105.85</v>
      </c>
      <c r="EE22" s="177">
        <f t="shared" si="17"/>
        <v>444.86</v>
      </c>
      <c r="EF22" s="175">
        <f t="shared" si="118"/>
        <v>8.99</v>
      </c>
      <c r="EG22" s="175">
        <f t="shared" si="119"/>
        <v>8.41</v>
      </c>
      <c r="EH22" s="175">
        <f t="shared" si="120"/>
        <v>8.99</v>
      </c>
      <c r="EI22" s="175">
        <f t="shared" si="121"/>
        <v>8.6999999999999993</v>
      </c>
      <c r="EJ22" s="175">
        <f t="shared" si="122"/>
        <v>8.99</v>
      </c>
      <c r="EK22" s="175">
        <f t="shared" si="123"/>
        <v>8.6999999999999993</v>
      </c>
      <c r="EL22" s="175">
        <f t="shared" si="124"/>
        <v>8.99</v>
      </c>
      <c r="EM22" s="175">
        <f t="shared" si="125"/>
        <v>8.99</v>
      </c>
      <c r="EN22" s="175">
        <f t="shared" si="126"/>
        <v>8.6999999999999993</v>
      </c>
      <c r="EO22" s="175">
        <f t="shared" si="127"/>
        <v>8.99</v>
      </c>
      <c r="EP22" s="175">
        <f t="shared" si="128"/>
        <v>8.6999999999999993</v>
      </c>
      <c r="EQ22" s="175">
        <f t="shared" si="129"/>
        <v>8.99</v>
      </c>
      <c r="ER22" s="165">
        <f t="shared" si="18"/>
        <v>106.14</v>
      </c>
      <c r="ES22" s="177">
        <f t="shared" si="19"/>
        <v>551</v>
      </c>
      <c r="ET22" s="175">
        <f t="shared" si="20"/>
        <v>1810.6999999999998</v>
      </c>
    </row>
    <row r="23" spans="2:157" ht="106.5" customHeight="1" x14ac:dyDescent="0.15">
      <c r="B23" s="171" t="s">
        <v>104</v>
      </c>
      <c r="C23" s="172" t="s">
        <v>105</v>
      </c>
      <c r="D23" s="172" t="s">
        <v>106</v>
      </c>
      <c r="E23" s="182"/>
      <c r="F23" s="182"/>
      <c r="G23" s="175">
        <v>4868.6000000000004</v>
      </c>
      <c r="H23" s="175">
        <f t="shared" si="0"/>
        <v>486.86</v>
      </c>
      <c r="I23" s="175">
        <f t="shared" si="1"/>
        <v>4381.7400000000007</v>
      </c>
      <c r="J23" s="183"/>
      <c r="K23" s="184"/>
      <c r="L23" s="184"/>
      <c r="M23" s="184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78"/>
      <c r="CU23" s="175">
        <f>ROUND((I23/7330*22),2)</f>
        <v>13.15</v>
      </c>
      <c r="CV23" s="175">
        <f t="shared" si="88"/>
        <v>18.53</v>
      </c>
      <c r="CW23" s="175">
        <f t="shared" si="89"/>
        <v>18.53</v>
      </c>
      <c r="CX23" s="175">
        <f t="shared" si="90"/>
        <v>17.93</v>
      </c>
      <c r="CY23" s="175">
        <f t="shared" si="91"/>
        <v>18.53</v>
      </c>
      <c r="CZ23" s="175">
        <f t="shared" si="92"/>
        <v>17.93</v>
      </c>
      <c r="DA23" s="175">
        <f t="shared" si="93"/>
        <v>18.53</v>
      </c>
      <c r="DB23" s="177">
        <f t="shared" si="12"/>
        <v>123.13</v>
      </c>
      <c r="DC23" s="177">
        <f t="shared" si="13"/>
        <v>123.13</v>
      </c>
      <c r="DD23" s="175">
        <f t="shared" si="94"/>
        <v>18.53</v>
      </c>
      <c r="DE23" s="175">
        <f t="shared" si="95"/>
        <v>16.739999999999998</v>
      </c>
      <c r="DF23" s="175">
        <f t="shared" si="96"/>
        <v>18.53</v>
      </c>
      <c r="DG23" s="175">
        <f t="shared" si="97"/>
        <v>17.93</v>
      </c>
      <c r="DH23" s="175">
        <f t="shared" si="98"/>
        <v>18.53</v>
      </c>
      <c r="DI23" s="175">
        <f t="shared" si="99"/>
        <v>17.93</v>
      </c>
      <c r="DJ23" s="175">
        <f t="shared" si="100"/>
        <v>18.53</v>
      </c>
      <c r="DK23" s="175">
        <f t="shared" si="101"/>
        <v>18.53</v>
      </c>
      <c r="DL23" s="175">
        <f t="shared" si="102"/>
        <v>17.93</v>
      </c>
      <c r="DM23" s="175">
        <f t="shared" si="103"/>
        <v>18.53</v>
      </c>
      <c r="DN23" s="175">
        <f t="shared" si="104"/>
        <v>17.93</v>
      </c>
      <c r="DO23" s="175">
        <f t="shared" si="105"/>
        <v>18.53</v>
      </c>
      <c r="DP23" s="177">
        <f t="shared" si="14"/>
        <v>218.17000000000002</v>
      </c>
      <c r="DQ23" s="177">
        <f t="shared" si="15"/>
        <v>341.3</v>
      </c>
      <c r="DR23" s="175">
        <f t="shared" si="106"/>
        <v>18.53</v>
      </c>
      <c r="DS23" s="175">
        <f t="shared" si="107"/>
        <v>16.739999999999998</v>
      </c>
      <c r="DT23" s="175">
        <f t="shared" si="108"/>
        <v>18.53</v>
      </c>
      <c r="DU23" s="175">
        <f t="shared" si="109"/>
        <v>17.93</v>
      </c>
      <c r="DV23" s="179">
        <f t="shared" si="110"/>
        <v>18.53</v>
      </c>
      <c r="DW23" s="179">
        <f t="shared" si="111"/>
        <v>17.93</v>
      </c>
      <c r="DX23" s="180">
        <f t="shared" si="112"/>
        <v>18.53</v>
      </c>
      <c r="DY23" s="180">
        <f t="shared" si="113"/>
        <v>18.53</v>
      </c>
      <c r="DZ23" s="175">
        <f t="shared" si="114"/>
        <v>17.93</v>
      </c>
      <c r="EA23" s="175">
        <f t="shared" si="115"/>
        <v>18.53</v>
      </c>
      <c r="EB23" s="175">
        <f t="shared" si="116"/>
        <v>17.93</v>
      </c>
      <c r="EC23" s="175">
        <f t="shared" si="117"/>
        <v>18.53</v>
      </c>
      <c r="ED23" s="181">
        <f t="shared" si="16"/>
        <v>218.17000000000002</v>
      </c>
      <c r="EE23" s="177">
        <f t="shared" si="17"/>
        <v>559.47</v>
      </c>
      <c r="EF23" s="175">
        <f t="shared" si="118"/>
        <v>18.53</v>
      </c>
      <c r="EG23" s="175">
        <f t="shared" si="119"/>
        <v>17.34</v>
      </c>
      <c r="EH23" s="175">
        <f t="shared" si="120"/>
        <v>18.53</v>
      </c>
      <c r="EI23" s="175">
        <f t="shared" si="121"/>
        <v>17.93</v>
      </c>
      <c r="EJ23" s="175">
        <f t="shared" si="122"/>
        <v>18.53</v>
      </c>
      <c r="EK23" s="175">
        <f t="shared" si="123"/>
        <v>17.93</v>
      </c>
      <c r="EL23" s="175">
        <f t="shared" si="124"/>
        <v>18.53</v>
      </c>
      <c r="EM23" s="175">
        <f t="shared" si="125"/>
        <v>18.53</v>
      </c>
      <c r="EN23" s="175">
        <f t="shared" si="126"/>
        <v>17.93</v>
      </c>
      <c r="EO23" s="175">
        <f t="shared" si="127"/>
        <v>18.53</v>
      </c>
      <c r="EP23" s="175">
        <f t="shared" si="128"/>
        <v>17.93</v>
      </c>
      <c r="EQ23" s="175">
        <f t="shared" si="129"/>
        <v>18.53</v>
      </c>
      <c r="ER23" s="165">
        <f t="shared" si="18"/>
        <v>218.77000000000004</v>
      </c>
      <c r="ES23" s="177">
        <f t="shared" si="19"/>
        <v>778.24</v>
      </c>
      <c r="ET23" s="175">
        <f t="shared" si="20"/>
        <v>4090.3600000000006</v>
      </c>
    </row>
    <row r="24" spans="2:157" ht="24.75" x14ac:dyDescent="0.15">
      <c r="B24" s="171" t="s">
        <v>107</v>
      </c>
      <c r="C24" s="172" t="s">
        <v>102</v>
      </c>
      <c r="D24" s="172" t="s">
        <v>108</v>
      </c>
      <c r="E24" s="182"/>
      <c r="F24" s="182"/>
      <c r="G24" s="175">
        <v>2062.25</v>
      </c>
      <c r="H24" s="175">
        <f t="shared" si="0"/>
        <v>206.23</v>
      </c>
      <c r="I24" s="175">
        <f t="shared" si="1"/>
        <v>1856.0250000000001</v>
      </c>
      <c r="J24" s="183"/>
      <c r="K24" s="184"/>
      <c r="L24" s="184"/>
      <c r="M24" s="184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78"/>
      <c r="CU24" s="175"/>
      <c r="CV24" s="175"/>
      <c r="CW24" s="175"/>
      <c r="CX24" s="175"/>
      <c r="CY24" s="175"/>
      <c r="CZ24" s="175"/>
      <c r="DA24" s="175"/>
      <c r="DB24" s="177"/>
      <c r="DC24" s="177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7"/>
      <c r="DQ24" s="177"/>
      <c r="DR24" s="175"/>
      <c r="DS24" s="175"/>
      <c r="DT24" s="175"/>
      <c r="DU24" s="175"/>
      <c r="DV24" s="179"/>
      <c r="DW24" s="179"/>
      <c r="DX24" s="180"/>
      <c r="DY24" s="180"/>
      <c r="DZ24" s="175"/>
      <c r="EA24" s="175"/>
      <c r="EB24" s="175"/>
      <c r="EC24" s="175">
        <f>ROUND((I24/7330*19),2)</f>
        <v>4.8099999999999996</v>
      </c>
      <c r="ED24" s="181">
        <f t="shared" si="16"/>
        <v>4.8099999999999996</v>
      </c>
      <c r="EE24" s="177">
        <f t="shared" si="17"/>
        <v>4.8099999999999996</v>
      </c>
      <c r="EF24" s="175">
        <f t="shared" si="118"/>
        <v>7.85</v>
      </c>
      <c r="EG24" s="175">
        <f t="shared" si="119"/>
        <v>7.34</v>
      </c>
      <c r="EH24" s="175">
        <f t="shared" si="120"/>
        <v>7.85</v>
      </c>
      <c r="EI24" s="175">
        <f t="shared" si="121"/>
        <v>7.6</v>
      </c>
      <c r="EJ24" s="175">
        <f t="shared" si="122"/>
        <v>7.85</v>
      </c>
      <c r="EK24" s="175">
        <f t="shared" si="123"/>
        <v>7.6</v>
      </c>
      <c r="EL24" s="175">
        <f t="shared" si="124"/>
        <v>7.85</v>
      </c>
      <c r="EM24" s="175">
        <f t="shared" si="125"/>
        <v>7.85</v>
      </c>
      <c r="EN24" s="175">
        <f t="shared" si="126"/>
        <v>7.6</v>
      </c>
      <c r="EO24" s="175">
        <f t="shared" si="127"/>
        <v>7.85</v>
      </c>
      <c r="EP24" s="175">
        <f t="shared" si="128"/>
        <v>7.6</v>
      </c>
      <c r="EQ24" s="175">
        <f t="shared" si="129"/>
        <v>7.85</v>
      </c>
      <c r="ER24" s="165">
        <f t="shared" si="18"/>
        <v>92.689999999999984</v>
      </c>
      <c r="ES24" s="177">
        <f t="shared" si="19"/>
        <v>97.5</v>
      </c>
      <c r="ET24" s="175">
        <f t="shared" si="20"/>
        <v>1964.75</v>
      </c>
    </row>
    <row r="25" spans="2:157" ht="115.5" x14ac:dyDescent="0.15">
      <c r="B25" s="171" t="s">
        <v>109</v>
      </c>
      <c r="C25" s="172" t="s">
        <v>65</v>
      </c>
      <c r="D25" s="1" t="s">
        <v>110</v>
      </c>
      <c r="E25" s="182"/>
      <c r="F25" s="182"/>
      <c r="G25" s="175">
        <v>70963.38</v>
      </c>
      <c r="H25" s="175">
        <f t="shared" si="0"/>
        <v>7096.34</v>
      </c>
      <c r="I25" s="175">
        <f t="shared" si="1"/>
        <v>63867.042000000009</v>
      </c>
      <c r="J25" s="183"/>
      <c r="K25" s="184"/>
      <c r="L25" s="184"/>
      <c r="M25" s="184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78"/>
      <c r="CU25" s="175"/>
      <c r="CV25" s="175"/>
      <c r="CW25" s="175"/>
      <c r="CX25" s="175"/>
      <c r="CY25" s="175"/>
      <c r="CZ25" s="175"/>
      <c r="DA25" s="175"/>
      <c r="DB25" s="177"/>
      <c r="DC25" s="177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7"/>
      <c r="DQ25" s="177"/>
      <c r="DR25" s="175"/>
      <c r="DS25" s="175"/>
      <c r="DT25" s="175"/>
      <c r="DU25" s="175"/>
      <c r="DV25" s="179"/>
      <c r="DW25" s="179"/>
      <c r="DX25" s="180"/>
      <c r="DY25" s="180"/>
      <c r="DZ25" s="175"/>
      <c r="EA25" s="175"/>
      <c r="EB25" s="175"/>
      <c r="EC25" s="175">
        <f>ROUND((I25/30/365*141),2)</f>
        <v>822.4</v>
      </c>
      <c r="ED25" s="181">
        <f t="shared" si="16"/>
        <v>822.4</v>
      </c>
      <c r="EE25" s="177">
        <f t="shared" si="17"/>
        <v>822.4</v>
      </c>
      <c r="EF25" s="175">
        <f>ROUND((I25/30/365*31),2)</f>
        <v>180.81</v>
      </c>
      <c r="EG25" s="175">
        <f>ROUND((I25/30/365*29),2)</f>
        <v>169.15</v>
      </c>
      <c r="EH25" s="175">
        <f>ROUND((I25/30/365*31),2)</f>
        <v>180.81</v>
      </c>
      <c r="EI25" s="175">
        <f>ROUND((I25/30/365*30),2)</f>
        <v>174.98</v>
      </c>
      <c r="EJ25" s="175">
        <f>ROUND((I25/30/365*31),2)</f>
        <v>180.81</v>
      </c>
      <c r="EK25" s="175">
        <f>ROUND((I25/30/365*30),2)</f>
        <v>174.98</v>
      </c>
      <c r="EL25" s="175">
        <f>ROUND((I25/30/365*31),2)</f>
        <v>180.81</v>
      </c>
      <c r="EM25" s="175">
        <f>ROUND((I25/30/365*31),2)</f>
        <v>180.81</v>
      </c>
      <c r="EN25" s="175">
        <f>ROUND((I25/30/365*30),2)</f>
        <v>174.98</v>
      </c>
      <c r="EO25" s="175">
        <f>ROUND((I25/30/365*31),2)</f>
        <v>180.81</v>
      </c>
      <c r="EP25" s="175">
        <f>ROUND((I25/30/365*30),2)</f>
        <v>174.98</v>
      </c>
      <c r="EQ25" s="175">
        <f>ROUND((I25/30/365*31),2)</f>
        <v>180.81</v>
      </c>
      <c r="ER25" s="165">
        <f t="shared" si="18"/>
        <v>2134.7399999999998</v>
      </c>
      <c r="ES25" s="177">
        <f t="shared" si="19"/>
        <v>2957.14</v>
      </c>
      <c r="ET25" s="175">
        <f t="shared" si="20"/>
        <v>68006.240000000005</v>
      </c>
      <c r="EU25" s="2"/>
      <c r="EV25" s="3"/>
      <c r="EW25" s="4"/>
      <c r="EX25" s="4"/>
      <c r="EY25" s="4"/>
      <c r="EZ25" s="5"/>
      <c r="FA25" s="6"/>
    </row>
    <row r="26" spans="2:157" ht="108" thickBot="1" x14ac:dyDescent="0.2">
      <c r="B26" s="7" t="s">
        <v>111</v>
      </c>
      <c r="C26" s="185" t="s">
        <v>112</v>
      </c>
      <c r="D26" s="185" t="s">
        <v>113</v>
      </c>
      <c r="E26" s="186"/>
      <c r="F26" s="186"/>
      <c r="G26" s="187">
        <v>6292.41</v>
      </c>
      <c r="H26" s="187">
        <f t="shared" si="0"/>
        <v>629.24</v>
      </c>
      <c r="I26" s="187">
        <f t="shared" si="1"/>
        <v>5663.1689999999999</v>
      </c>
      <c r="J26" s="188"/>
      <c r="K26" s="189"/>
      <c r="L26" s="189"/>
      <c r="M26" s="189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90"/>
      <c r="CU26" s="187"/>
      <c r="CV26" s="187"/>
      <c r="CW26" s="187"/>
      <c r="CX26" s="187"/>
      <c r="CY26" s="187"/>
      <c r="CZ26" s="187"/>
      <c r="DA26" s="187"/>
      <c r="DB26" s="191"/>
      <c r="DC26" s="191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91"/>
      <c r="DQ26" s="191"/>
      <c r="DR26" s="187"/>
      <c r="DS26" s="187"/>
      <c r="DT26" s="187"/>
      <c r="DU26" s="187"/>
      <c r="DV26" s="192"/>
      <c r="DW26" s="192"/>
      <c r="DX26" s="193"/>
      <c r="DY26" s="193"/>
      <c r="DZ26" s="187"/>
      <c r="EA26" s="187"/>
      <c r="EB26" s="187"/>
      <c r="EC26" s="187"/>
      <c r="ED26" s="194"/>
      <c r="EE26" s="191"/>
      <c r="EF26" s="187"/>
      <c r="EG26" s="187"/>
      <c r="EH26" s="187">
        <f>ROUND((I26/7330*28),2)</f>
        <v>21.63</v>
      </c>
      <c r="EI26" s="187">
        <f>ROUND((I26/7330*30),2)</f>
        <v>23.18</v>
      </c>
      <c r="EJ26" s="187">
        <f>ROUND((I26/7330*31),2)</f>
        <v>23.95</v>
      </c>
      <c r="EK26" s="187">
        <f>ROUND((I26/7330*31),2)</f>
        <v>23.95</v>
      </c>
      <c r="EL26" s="187">
        <f>ROUND((I26/7330*31),2)</f>
        <v>23.95</v>
      </c>
      <c r="EM26" s="187">
        <f>ROUND((I26/7330*31),2)</f>
        <v>23.95</v>
      </c>
      <c r="EN26" s="187">
        <f>ROUND((I26/7330*30),2)</f>
        <v>23.18</v>
      </c>
      <c r="EO26" s="187">
        <f>ROUND((I26/7330*31),2)</f>
        <v>23.95</v>
      </c>
      <c r="EP26" s="187">
        <f>ROUND((I26/7330*30),2)</f>
        <v>23.18</v>
      </c>
      <c r="EQ26" s="187">
        <f>ROUND((I26/7330*31),2)</f>
        <v>23.95</v>
      </c>
      <c r="ER26" s="165">
        <f t="shared" si="18"/>
        <v>234.87</v>
      </c>
      <c r="ES26" s="191">
        <f t="shared" si="19"/>
        <v>234.87</v>
      </c>
      <c r="ET26" s="187">
        <f t="shared" si="20"/>
        <v>6057.54</v>
      </c>
      <c r="EU26" s="2"/>
      <c r="EV26" s="3"/>
      <c r="EW26" s="4"/>
      <c r="EX26" s="4"/>
      <c r="EY26" s="4"/>
      <c r="EZ26" s="5"/>
      <c r="FA26" s="6"/>
    </row>
    <row r="27" spans="2:157" s="139" customFormat="1" ht="15" customHeight="1" x14ac:dyDescent="0.2">
      <c r="B27" s="195" t="s">
        <v>114</v>
      </c>
      <c r="C27" s="196"/>
      <c r="D27" s="196"/>
      <c r="E27" s="196"/>
      <c r="F27" s="196"/>
      <c r="G27" s="197">
        <f>SUM(G7:G26)</f>
        <v>1763757.4000000001</v>
      </c>
      <c r="H27" s="197">
        <f t="shared" ref="H27:BS27" si="130">SUM(H7:H26)</f>
        <v>176375.77</v>
      </c>
      <c r="I27" s="197">
        <f t="shared" si="130"/>
        <v>1587381.6599999997</v>
      </c>
      <c r="J27" s="197">
        <f t="shared" si="130"/>
        <v>4893.1499999999996</v>
      </c>
      <c r="K27" s="197">
        <f t="shared" si="130"/>
        <v>9400.0300000000007</v>
      </c>
      <c r="L27" s="197">
        <f t="shared" si="130"/>
        <v>1074.29</v>
      </c>
      <c r="M27" s="197">
        <f t="shared" si="130"/>
        <v>1074.29</v>
      </c>
      <c r="N27" s="197">
        <f t="shared" si="130"/>
        <v>1074.29</v>
      </c>
      <c r="O27" s="197">
        <f t="shared" si="130"/>
        <v>1077.23</v>
      </c>
      <c r="P27" s="197">
        <f t="shared" si="130"/>
        <v>3230.81</v>
      </c>
      <c r="Q27" s="197">
        <f t="shared" si="130"/>
        <v>67743.28</v>
      </c>
      <c r="R27" s="197">
        <f t="shared" si="130"/>
        <v>70523.569999999992</v>
      </c>
      <c r="S27" s="197">
        <f t="shared" si="130"/>
        <v>71601.930000000022</v>
      </c>
      <c r="T27" s="197">
        <f t="shared" si="130"/>
        <v>71789.81</v>
      </c>
      <c r="U27" s="197">
        <f t="shared" si="130"/>
        <v>72346.109999999986</v>
      </c>
      <c r="V27" s="197">
        <f t="shared" si="130"/>
        <v>72483.92</v>
      </c>
      <c r="W27" s="197">
        <f t="shared" si="130"/>
        <v>435653.03999999986</v>
      </c>
      <c r="X27" s="197">
        <f t="shared" si="130"/>
        <v>6281.4099999999989</v>
      </c>
      <c r="Y27" s="197">
        <f t="shared" si="130"/>
        <v>5876.17</v>
      </c>
      <c r="Z27" s="197">
        <f t="shared" si="130"/>
        <v>6281.4099999999989</v>
      </c>
      <c r="AA27" s="197">
        <f t="shared" si="130"/>
        <v>6078.7999999999993</v>
      </c>
      <c r="AB27" s="197">
        <f t="shared" si="130"/>
        <v>6281.4099999999989</v>
      </c>
      <c r="AC27" s="197">
        <f t="shared" si="130"/>
        <v>6078.7999999999993</v>
      </c>
      <c r="AD27" s="197">
        <f t="shared" si="130"/>
        <v>6281.4099999999989</v>
      </c>
      <c r="AE27" s="197">
        <f t="shared" si="130"/>
        <v>6281.4099999999989</v>
      </c>
      <c r="AF27" s="197">
        <f t="shared" si="130"/>
        <v>6078.7999999999993</v>
      </c>
      <c r="AG27" s="197">
        <f t="shared" si="130"/>
        <v>6281.4099999999989</v>
      </c>
      <c r="AH27" s="197">
        <f t="shared" si="130"/>
        <v>6081.5099999999993</v>
      </c>
      <c r="AI27" s="197">
        <f t="shared" si="130"/>
        <v>6293.4199999999992</v>
      </c>
      <c r="AJ27" s="197">
        <f t="shared" si="130"/>
        <v>74175.960000000021</v>
      </c>
      <c r="AK27" s="197">
        <f t="shared" si="130"/>
        <v>509829</v>
      </c>
      <c r="AL27" s="197">
        <f t="shared" si="130"/>
        <v>6293.4199999999992</v>
      </c>
      <c r="AM27" s="197">
        <f t="shared" si="130"/>
        <v>5684.369999999999</v>
      </c>
      <c r="AN27" s="197">
        <f t="shared" si="130"/>
        <v>6293.4199999999992</v>
      </c>
      <c r="AO27" s="197">
        <f t="shared" si="130"/>
        <v>6090.4199999999992</v>
      </c>
      <c r="AP27" s="197">
        <f t="shared" si="130"/>
        <v>6293.4199999999992</v>
      </c>
      <c r="AQ27" s="197">
        <f t="shared" si="130"/>
        <v>6090.4199999999992</v>
      </c>
      <c r="AR27" s="197">
        <f t="shared" si="130"/>
        <v>6293.4199999999992</v>
      </c>
      <c r="AS27" s="197">
        <f t="shared" si="130"/>
        <v>6293.4199999999992</v>
      </c>
      <c r="AT27" s="197">
        <f t="shared" si="130"/>
        <v>6090.4199999999992</v>
      </c>
      <c r="AU27" s="197">
        <f t="shared" si="130"/>
        <v>6293.4199999999992</v>
      </c>
      <c r="AV27" s="197">
        <f t="shared" si="130"/>
        <v>6090.4199999999992</v>
      </c>
      <c r="AW27" s="197">
        <f t="shared" si="130"/>
        <v>6293.4199999999992</v>
      </c>
      <c r="AX27" s="197">
        <f t="shared" si="130"/>
        <v>74099.990000000005</v>
      </c>
      <c r="AY27" s="197">
        <f t="shared" si="130"/>
        <v>583928.99</v>
      </c>
      <c r="AZ27" s="197">
        <f t="shared" si="130"/>
        <v>6293.4199999999992</v>
      </c>
      <c r="BA27" s="197">
        <f t="shared" si="130"/>
        <v>5684.369999999999</v>
      </c>
      <c r="BB27" s="197">
        <f t="shared" si="130"/>
        <v>6293.4199999999992</v>
      </c>
      <c r="BC27" s="197">
        <f t="shared" si="130"/>
        <v>6090.4199999999992</v>
      </c>
      <c r="BD27" s="197">
        <f t="shared" si="130"/>
        <v>6293.4199999999992</v>
      </c>
      <c r="BE27" s="197">
        <f t="shared" si="130"/>
        <v>6090.4199999999992</v>
      </c>
      <c r="BF27" s="197">
        <f t="shared" si="130"/>
        <v>6293.4199999999992</v>
      </c>
      <c r="BG27" s="197">
        <f t="shared" si="130"/>
        <v>6293.4199999999992</v>
      </c>
      <c r="BH27" s="197">
        <f t="shared" si="130"/>
        <v>6090.4199999999992</v>
      </c>
      <c r="BI27" s="197">
        <f t="shared" si="130"/>
        <v>6293.4199999999992</v>
      </c>
      <c r="BJ27" s="197">
        <f t="shared" si="130"/>
        <v>6090.4199999999992</v>
      </c>
      <c r="BK27" s="197">
        <f t="shared" si="130"/>
        <v>6293.4199999999992</v>
      </c>
      <c r="BL27" s="197">
        <f t="shared" si="130"/>
        <v>74099.990000000005</v>
      </c>
      <c r="BM27" s="197">
        <f t="shared" si="130"/>
        <v>658028.9800000001</v>
      </c>
      <c r="BN27" s="197">
        <f t="shared" si="130"/>
        <v>6293.4199999999992</v>
      </c>
      <c r="BO27" s="197">
        <f t="shared" si="130"/>
        <v>5684.369999999999</v>
      </c>
      <c r="BP27" s="197">
        <f t="shared" si="130"/>
        <v>6293.4199999999992</v>
      </c>
      <c r="BQ27" s="197">
        <f t="shared" si="130"/>
        <v>6090.4199999999992</v>
      </c>
      <c r="BR27" s="197">
        <f t="shared" si="130"/>
        <v>6293.4199999999992</v>
      </c>
      <c r="BS27" s="197">
        <f t="shared" si="130"/>
        <v>6090.4199999999992</v>
      </c>
      <c r="BT27" s="197">
        <f t="shared" ref="BT27:EE27" si="131">SUM(BT7:BT26)</f>
        <v>6293.4199999999992</v>
      </c>
      <c r="BU27" s="197">
        <f t="shared" si="131"/>
        <v>6293.4199999999992</v>
      </c>
      <c r="BV27" s="197">
        <f t="shared" si="131"/>
        <v>6090.4199999999992</v>
      </c>
      <c r="BW27" s="197">
        <f t="shared" si="131"/>
        <v>6296.8999999999987</v>
      </c>
      <c r="BX27" s="197">
        <f t="shared" si="131"/>
        <v>6099.119999999999</v>
      </c>
      <c r="BY27" s="197">
        <f t="shared" si="131"/>
        <v>6302.4099999999989</v>
      </c>
      <c r="BZ27" s="197">
        <f t="shared" si="131"/>
        <v>74121.16</v>
      </c>
      <c r="CA27" s="197">
        <f t="shared" si="131"/>
        <v>732150.14</v>
      </c>
      <c r="CB27" s="197">
        <f t="shared" si="131"/>
        <v>6302.4099999999989</v>
      </c>
      <c r="CC27" s="197">
        <f t="shared" si="131"/>
        <v>5895.8099999999995</v>
      </c>
      <c r="CD27" s="197">
        <f t="shared" si="131"/>
        <v>6302.4099999999989</v>
      </c>
      <c r="CE27" s="197">
        <f t="shared" si="131"/>
        <v>6099.119999999999</v>
      </c>
      <c r="CF27" s="197">
        <f t="shared" si="131"/>
        <v>6302.4099999999989</v>
      </c>
      <c r="CG27" s="197">
        <f t="shared" si="131"/>
        <v>6099.119999999999</v>
      </c>
      <c r="CH27" s="197">
        <f t="shared" si="131"/>
        <v>6302.4099999999989</v>
      </c>
      <c r="CI27" s="197">
        <f t="shared" si="131"/>
        <v>6302.4099999999989</v>
      </c>
      <c r="CJ27" s="197">
        <f t="shared" si="131"/>
        <v>6099.119999999999</v>
      </c>
      <c r="CK27" s="197">
        <f t="shared" si="131"/>
        <v>6302.4099999999989</v>
      </c>
      <c r="CL27" s="197">
        <f t="shared" si="131"/>
        <v>6099.119999999999</v>
      </c>
      <c r="CM27" s="197">
        <f t="shared" si="131"/>
        <v>6302.4099999999989</v>
      </c>
      <c r="CN27" s="197">
        <f t="shared" si="131"/>
        <v>74409.160000000018</v>
      </c>
      <c r="CO27" s="197">
        <f t="shared" si="131"/>
        <v>806559.3</v>
      </c>
      <c r="CP27" s="197">
        <f t="shared" si="131"/>
        <v>6302.4099999999989</v>
      </c>
      <c r="CQ27" s="197">
        <f t="shared" si="131"/>
        <v>5692.4899999999989</v>
      </c>
      <c r="CR27" s="197">
        <f t="shared" si="131"/>
        <v>6302.4099999999989</v>
      </c>
      <c r="CS27" s="197">
        <f t="shared" si="131"/>
        <v>6099.119999999999</v>
      </c>
      <c r="CT27" s="197">
        <f t="shared" si="131"/>
        <v>6302.4099999999989</v>
      </c>
      <c r="CU27" s="197">
        <f t="shared" si="131"/>
        <v>6112.2699999999986</v>
      </c>
      <c r="CV27" s="197">
        <f t="shared" si="131"/>
        <v>6320.9399999999987</v>
      </c>
      <c r="CW27" s="197">
        <f t="shared" si="131"/>
        <v>6320.9399999999987</v>
      </c>
      <c r="CX27" s="197">
        <f t="shared" si="131"/>
        <v>6117.0499999999993</v>
      </c>
      <c r="CY27" s="197">
        <f t="shared" si="131"/>
        <v>6320.9399999999987</v>
      </c>
      <c r="CZ27" s="197">
        <f t="shared" si="131"/>
        <v>6117.0499999999993</v>
      </c>
      <c r="DA27" s="197">
        <f t="shared" si="131"/>
        <v>6320.9399999999987</v>
      </c>
      <c r="DB27" s="197">
        <f t="shared" si="131"/>
        <v>74328.970000000016</v>
      </c>
      <c r="DC27" s="197">
        <f t="shared" si="131"/>
        <v>880888.27</v>
      </c>
      <c r="DD27" s="197">
        <f t="shared" si="131"/>
        <v>6320.9399999999987</v>
      </c>
      <c r="DE27" s="197">
        <f t="shared" si="131"/>
        <v>5709.2299999999987</v>
      </c>
      <c r="DF27" s="197">
        <f t="shared" si="131"/>
        <v>6320.9399999999987</v>
      </c>
      <c r="DG27" s="197">
        <f t="shared" si="131"/>
        <v>6117.0499999999993</v>
      </c>
      <c r="DH27" s="197">
        <f t="shared" si="131"/>
        <v>6320.9399999999987</v>
      </c>
      <c r="DI27" s="197">
        <f t="shared" si="131"/>
        <v>6117.0499999999993</v>
      </c>
      <c r="DJ27" s="197">
        <f t="shared" si="131"/>
        <v>6320.9399999999987</v>
      </c>
      <c r="DK27" s="197">
        <f t="shared" si="131"/>
        <v>6320.9399999999987</v>
      </c>
      <c r="DL27" s="197">
        <f t="shared" si="131"/>
        <v>6117.0499999999993</v>
      </c>
      <c r="DM27" s="197">
        <f t="shared" si="131"/>
        <v>6320.9399999999987</v>
      </c>
      <c r="DN27" s="197">
        <f t="shared" si="131"/>
        <v>6117.0499999999993</v>
      </c>
      <c r="DO27" s="197">
        <f t="shared" si="131"/>
        <v>6320.9399999999987</v>
      </c>
      <c r="DP27" s="197">
        <f t="shared" si="131"/>
        <v>74424.010000000009</v>
      </c>
      <c r="DQ27" s="197">
        <f t="shared" si="131"/>
        <v>955312.28</v>
      </c>
      <c r="DR27" s="197">
        <f t="shared" si="131"/>
        <v>6320.9399999999987</v>
      </c>
      <c r="DS27" s="197">
        <f t="shared" si="131"/>
        <v>5709.2299999999987</v>
      </c>
      <c r="DT27" s="197">
        <f t="shared" si="131"/>
        <v>6320.9399999999987</v>
      </c>
      <c r="DU27" s="197">
        <f t="shared" si="131"/>
        <v>6117.0499999999993</v>
      </c>
      <c r="DV27" s="197">
        <f t="shared" si="131"/>
        <v>6320.9399999999987</v>
      </c>
      <c r="DW27" s="197">
        <f t="shared" si="131"/>
        <v>6117.0499999999993</v>
      </c>
      <c r="DX27" s="197">
        <f t="shared" si="131"/>
        <v>6320.9399999999987</v>
      </c>
      <c r="DY27" s="197">
        <f t="shared" si="131"/>
        <v>6320.9399999999987</v>
      </c>
      <c r="DZ27" s="197">
        <f t="shared" si="131"/>
        <v>6117.0499999999993</v>
      </c>
      <c r="EA27" s="197">
        <f t="shared" si="131"/>
        <v>6320.9399999999987</v>
      </c>
      <c r="EB27" s="197">
        <f t="shared" si="131"/>
        <v>6117.0499999999993</v>
      </c>
      <c r="EC27" s="197">
        <f t="shared" si="131"/>
        <v>7148.1499999999987</v>
      </c>
      <c r="ED27" s="197">
        <f t="shared" si="131"/>
        <v>75251.22</v>
      </c>
      <c r="EE27" s="197">
        <f t="shared" si="131"/>
        <v>1030563.5000000001</v>
      </c>
      <c r="EF27" s="197">
        <f t="shared" ref="EF27:ET27" si="132">SUM(EF7:EF26)</f>
        <v>6509.5999999999995</v>
      </c>
      <c r="EG27" s="197">
        <f t="shared" si="132"/>
        <v>6089.6399999999994</v>
      </c>
      <c r="EH27" s="197">
        <f t="shared" si="132"/>
        <v>6531.23</v>
      </c>
      <c r="EI27" s="197">
        <f t="shared" si="132"/>
        <v>6322.8099999999995</v>
      </c>
      <c r="EJ27" s="197">
        <f t="shared" si="132"/>
        <v>6533.5499999999993</v>
      </c>
      <c r="EK27" s="197">
        <f t="shared" si="132"/>
        <v>6323.579999999999</v>
      </c>
      <c r="EL27" s="197">
        <f t="shared" si="132"/>
        <v>6533.5499999999993</v>
      </c>
      <c r="EM27" s="197">
        <f t="shared" si="132"/>
        <v>6533.5499999999993</v>
      </c>
      <c r="EN27" s="197">
        <f t="shared" si="132"/>
        <v>6322.8099999999995</v>
      </c>
      <c r="EO27" s="197">
        <f t="shared" si="132"/>
        <v>6533.5499999999993</v>
      </c>
      <c r="EP27" s="197">
        <f t="shared" si="132"/>
        <v>6322.8099999999995</v>
      </c>
      <c r="EQ27" s="197">
        <f t="shared" si="132"/>
        <v>6533.5499999999993</v>
      </c>
      <c r="ER27" s="197">
        <f t="shared" si="132"/>
        <v>77090.230000000025</v>
      </c>
      <c r="ES27" s="197">
        <f t="shared" si="132"/>
        <v>1107653.7299999997</v>
      </c>
      <c r="ET27" s="197">
        <f t="shared" si="132"/>
        <v>656103.67000000004</v>
      </c>
      <c r="EU27" s="138"/>
      <c r="EV27" s="138"/>
      <c r="EW27" s="138"/>
      <c r="EX27" s="138"/>
      <c r="EY27" s="138"/>
      <c r="EZ27" s="138"/>
      <c r="FA27" s="138"/>
    </row>
    <row r="28" spans="2:157" s="200" customFormat="1" ht="15" customHeight="1" thickBot="1" x14ac:dyDescent="0.25">
      <c r="B28" s="336" t="s">
        <v>115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  <c r="DE28" s="337"/>
      <c r="DF28" s="337"/>
      <c r="DG28" s="337"/>
      <c r="DH28" s="337"/>
      <c r="DI28" s="337"/>
      <c r="DJ28" s="337"/>
      <c r="DK28" s="337"/>
      <c r="DL28" s="337"/>
      <c r="DM28" s="337"/>
      <c r="DN28" s="337"/>
      <c r="DO28" s="337"/>
      <c r="DP28" s="337"/>
      <c r="DQ28" s="337"/>
      <c r="DR28" s="337"/>
      <c r="DS28" s="337"/>
      <c r="DT28" s="337"/>
      <c r="DU28" s="337"/>
      <c r="DV28" s="337"/>
      <c r="DW28" s="337"/>
      <c r="DX28" s="337"/>
      <c r="DY28" s="337"/>
      <c r="DZ28" s="337"/>
      <c r="EA28" s="337"/>
      <c r="EB28" s="337"/>
      <c r="EC28" s="337"/>
      <c r="ED28" s="337"/>
      <c r="EE28" s="337"/>
      <c r="EF28" s="337"/>
      <c r="EG28" s="337"/>
      <c r="EH28" s="337"/>
      <c r="EI28" s="337"/>
      <c r="EJ28" s="337"/>
      <c r="EK28" s="337"/>
      <c r="EL28" s="337"/>
      <c r="EM28" s="337"/>
      <c r="EN28" s="337"/>
      <c r="EO28" s="337"/>
      <c r="EP28" s="337"/>
      <c r="EQ28" s="337"/>
      <c r="ER28" s="337"/>
      <c r="ES28" s="337"/>
      <c r="ET28" s="338"/>
      <c r="EU28" s="199"/>
      <c r="EV28" s="199"/>
      <c r="EW28" s="199"/>
      <c r="EX28" s="199"/>
      <c r="EY28" s="199"/>
      <c r="EZ28" s="199"/>
      <c r="FA28" s="199"/>
    </row>
    <row r="29" spans="2:157" ht="66" x14ac:dyDescent="0.15">
      <c r="B29" s="201">
        <v>41115</v>
      </c>
      <c r="C29" s="160" t="s">
        <v>116</v>
      </c>
      <c r="D29" s="160" t="s">
        <v>117</v>
      </c>
      <c r="E29" s="202" t="s">
        <v>118</v>
      </c>
      <c r="F29" s="202" t="s">
        <v>119</v>
      </c>
      <c r="G29" s="163">
        <v>30503.3</v>
      </c>
      <c r="H29" s="163">
        <f t="shared" ref="H29:H34" si="133">(G29*0.1)</f>
        <v>3050.33</v>
      </c>
      <c r="I29" s="163">
        <f t="shared" ref="I29:I34" si="134">(G29*0.9)</f>
        <v>27452.97</v>
      </c>
      <c r="J29" s="163"/>
      <c r="K29" s="164"/>
      <c r="L29" s="164"/>
      <c r="M29" s="164"/>
      <c r="N29" s="163"/>
      <c r="O29" s="163"/>
      <c r="P29" s="163"/>
      <c r="Q29" s="163"/>
      <c r="R29" s="163"/>
      <c r="S29" s="163"/>
      <c r="T29" s="163"/>
      <c r="U29" s="163"/>
      <c r="V29" s="163"/>
      <c r="W29" s="163">
        <f>O29+P29+Q29+R29+S29+T29+U29+V29</f>
        <v>0</v>
      </c>
      <c r="X29" s="163"/>
      <c r="Y29" s="163"/>
      <c r="Z29" s="163"/>
      <c r="AA29" s="163"/>
      <c r="AB29" s="163"/>
      <c r="AC29" s="163"/>
      <c r="AD29" s="163">
        <f>ROUND((I29/10/365*6),2)</f>
        <v>45.13</v>
      </c>
      <c r="AE29" s="163">
        <f>ROUND((I29/10/365*31),2)</f>
        <v>233.16</v>
      </c>
      <c r="AF29" s="163">
        <f>ROUND((I29/10/365*30),2)</f>
        <v>225.64</v>
      </c>
      <c r="AG29" s="163">
        <f>ROUND((I29/10/365*31),2)</f>
        <v>233.16</v>
      </c>
      <c r="AH29" s="163">
        <f>ROUND((I29/10/365*30),2)</f>
        <v>225.64</v>
      </c>
      <c r="AI29" s="163">
        <f>ROUND((I29/10/365*31),2)</f>
        <v>233.16</v>
      </c>
      <c r="AJ29" s="163">
        <f>SUM(X29:AI29)</f>
        <v>1195.8900000000001</v>
      </c>
      <c r="AK29" s="163">
        <f>ROUND((W29+X29+Y29+Z29+AA29+AB29+AC29+AD29+AE29+AF29+AG29+AH29+AI29),2)</f>
        <v>1195.8900000000001</v>
      </c>
      <c r="AL29" s="163">
        <f>ROUND((I29/10/365*31),2)</f>
        <v>233.16</v>
      </c>
      <c r="AM29" s="163">
        <f>ROUND((I29/10/365*28),2)</f>
        <v>210.6</v>
      </c>
      <c r="AN29" s="163">
        <f>ROUND((I29/10/365*31),2)</f>
        <v>233.16</v>
      </c>
      <c r="AO29" s="163">
        <f>ROUND((I29/10/365*30),2)</f>
        <v>225.64</v>
      </c>
      <c r="AP29" s="163">
        <f>ROUND((I29/10/365*31),2)</f>
        <v>233.16</v>
      </c>
      <c r="AQ29" s="163">
        <f>ROUND((I29/10/365*30),2)</f>
        <v>225.64</v>
      </c>
      <c r="AR29" s="163">
        <f>ROUND((I29/10/365*31),2)</f>
        <v>233.16</v>
      </c>
      <c r="AS29" s="163">
        <f>ROUND((I29/10/365*31),2)</f>
        <v>233.16</v>
      </c>
      <c r="AT29" s="163">
        <f>ROUND((I29/10/365*30),2)</f>
        <v>225.64</v>
      </c>
      <c r="AU29" s="163">
        <f>ROUND((I29/10/365*31),2)</f>
        <v>233.16</v>
      </c>
      <c r="AV29" s="163">
        <f>ROUND((I29/10/365*30),2)</f>
        <v>225.64</v>
      </c>
      <c r="AW29" s="163">
        <f>ROUND((I29/10/365*31),2)</f>
        <v>233.16</v>
      </c>
      <c r="AX29" s="163">
        <f>SUM(AL29:AW29)</f>
        <v>2745.2799999999997</v>
      </c>
      <c r="AY29" s="163">
        <f>ROUND((AK29+AL29+AM29+AN29+AO29+AP29+AQ29+AR29+AS29+AT29+AU29+AV29+AW29),2)</f>
        <v>3941.17</v>
      </c>
      <c r="AZ29" s="163">
        <f>ROUND((I29/10/365*31),2)</f>
        <v>233.16</v>
      </c>
      <c r="BA29" s="163">
        <f>ROUND((I29/10/365*28),2)</f>
        <v>210.6</v>
      </c>
      <c r="BB29" s="163">
        <f>ROUND((I29/10/365*31),2)</f>
        <v>233.16</v>
      </c>
      <c r="BC29" s="163">
        <f>ROUND((I29/10/365*30),2)</f>
        <v>225.64</v>
      </c>
      <c r="BD29" s="163">
        <f>ROUND((I29/10/365*31),2)</f>
        <v>233.16</v>
      </c>
      <c r="BE29" s="163">
        <f>ROUND((I29/10/365*30),2)</f>
        <v>225.64</v>
      </c>
      <c r="BF29" s="163">
        <f>ROUND((I29/10/365*31),2)</f>
        <v>233.16</v>
      </c>
      <c r="BG29" s="163">
        <f>ROUND((I29/10/365*31),2)</f>
        <v>233.16</v>
      </c>
      <c r="BH29" s="163">
        <f>ROUND((I29/10/365*30),2)</f>
        <v>225.64</v>
      </c>
      <c r="BI29" s="163">
        <f>ROUND((I29/10/365*31),2)</f>
        <v>233.16</v>
      </c>
      <c r="BJ29" s="163">
        <f>ROUND((I29/10/365*30),2)</f>
        <v>225.64</v>
      </c>
      <c r="BK29" s="163">
        <f>ROUND((I29/10/365*31),2)</f>
        <v>233.16</v>
      </c>
      <c r="BL29" s="163">
        <f>SUM(AZ29:BK29)</f>
        <v>2745.2799999999997</v>
      </c>
      <c r="BM29" s="163">
        <f>ROUND((AY29+BL29),2)</f>
        <v>6686.45</v>
      </c>
      <c r="BN29" s="163">
        <f>ROUND((I29/10/365*31),2)</f>
        <v>233.16</v>
      </c>
      <c r="BO29" s="163">
        <f>ROUND((I29/10/365*28),2)</f>
        <v>210.6</v>
      </c>
      <c r="BP29" s="163">
        <f>ROUND((I29/10/365*31),2)</f>
        <v>233.16</v>
      </c>
      <c r="BQ29" s="163">
        <f>ROUND((I29/10/365*30),2)</f>
        <v>225.64</v>
      </c>
      <c r="BR29" s="163">
        <f>ROUND((I29/10/365*31),2)</f>
        <v>233.16</v>
      </c>
      <c r="BS29" s="163">
        <f>ROUND((I29/10/365*30),2)</f>
        <v>225.64</v>
      </c>
      <c r="BT29" s="163">
        <f>ROUND((I29/10/365*31),2)</f>
        <v>233.16</v>
      </c>
      <c r="BU29" s="163">
        <f>ROUND((I29/10/365*31),2)</f>
        <v>233.16</v>
      </c>
      <c r="BV29" s="163">
        <f>ROUND((I29/10/365*30),2)</f>
        <v>225.64</v>
      </c>
      <c r="BW29" s="163">
        <f>ROUND((I29/10/365*31),2)</f>
        <v>233.16</v>
      </c>
      <c r="BX29" s="163">
        <f>ROUND((I29/10/365*30),2)</f>
        <v>225.64</v>
      </c>
      <c r="BY29" s="163">
        <f>ROUND((I29/10/365*31),2)</f>
        <v>233.16</v>
      </c>
      <c r="BZ29" s="163">
        <f>SUM(BN29:BY29)</f>
        <v>2745.2799999999997</v>
      </c>
      <c r="CA29" s="163">
        <f>ROUND((BM29+BZ29),2)</f>
        <v>9431.73</v>
      </c>
      <c r="CB29" s="163">
        <f>ROUND((I29/10/365*31),2)</f>
        <v>233.16</v>
      </c>
      <c r="CC29" s="163">
        <f>ROUND((I29/10/365*29),2)</f>
        <v>218.12</v>
      </c>
      <c r="CD29" s="163">
        <f>ROUND((I29/10/365*31),2)</f>
        <v>233.16</v>
      </c>
      <c r="CE29" s="163">
        <f>ROUND((I29/10/365*30),2)</f>
        <v>225.64</v>
      </c>
      <c r="CF29" s="163">
        <f>ROUND((I29/10/365*31),2)</f>
        <v>233.16</v>
      </c>
      <c r="CG29" s="163">
        <f>ROUND((I29/10/365*30),2)</f>
        <v>225.64</v>
      </c>
      <c r="CH29" s="163">
        <f>ROUND((I29/10/365*31),2)</f>
        <v>233.16</v>
      </c>
      <c r="CI29" s="163">
        <f>ROUND((I29/10/365*31),2)</f>
        <v>233.16</v>
      </c>
      <c r="CJ29" s="163">
        <f>ROUND((I29/10/365*30),2)</f>
        <v>225.64</v>
      </c>
      <c r="CK29" s="163">
        <f>ROUND((I29/10/365*31),2)</f>
        <v>233.16</v>
      </c>
      <c r="CL29" s="163">
        <f>ROUND((I29/10/365*30),2)</f>
        <v>225.64</v>
      </c>
      <c r="CM29" s="163">
        <f>ROUND((I29/10/365*31),2)</f>
        <v>233.16</v>
      </c>
      <c r="CN29" s="163">
        <f>SUM(CB29:CM29)</f>
        <v>2752.7999999999997</v>
      </c>
      <c r="CO29" s="165">
        <f>ROUND((CA29+CN29),2)</f>
        <v>12184.53</v>
      </c>
      <c r="CP29" s="163">
        <f>ROUND((I29/10/365*31),2)</f>
        <v>233.16</v>
      </c>
      <c r="CQ29" s="163">
        <f>ROUND((I29/10/365*28),2)</f>
        <v>210.6</v>
      </c>
      <c r="CR29" s="163">
        <f>ROUND((I29/10/365*31),2)</f>
        <v>233.16</v>
      </c>
      <c r="CS29" s="163">
        <f>ROUND((I29/10/365*30),2)</f>
        <v>225.64</v>
      </c>
      <c r="CT29" s="166">
        <f>ROUND((I29/10/365*31),2)</f>
        <v>233.16</v>
      </c>
      <c r="CU29" s="163">
        <f>ROUND((I29/10/365*30),2)</f>
        <v>225.64</v>
      </c>
      <c r="CV29" s="163">
        <f>ROUND((I29/10/365*31),2)</f>
        <v>233.16</v>
      </c>
      <c r="CW29" s="163">
        <f>ROUND((I29/10/365*31),2)</f>
        <v>233.16</v>
      </c>
      <c r="CX29" s="163">
        <f>ROUND((I29/10/365*30),2)</f>
        <v>225.64</v>
      </c>
      <c r="CY29" s="163">
        <f>ROUND((I29/10/365*31),2)</f>
        <v>233.16</v>
      </c>
      <c r="CZ29" s="163">
        <f>ROUND((I29/10/365*30),2)</f>
        <v>225.64</v>
      </c>
      <c r="DA29" s="163">
        <f>ROUND((I29/10/365*31),2)</f>
        <v>233.16</v>
      </c>
      <c r="DB29" s="165">
        <f>SUM(CP29:DA29)</f>
        <v>2745.2799999999997</v>
      </c>
      <c r="DC29" s="165">
        <f>ROUND((CO29+DB29),2)</f>
        <v>14929.81</v>
      </c>
      <c r="DD29" s="163">
        <f>ROUND((I29/10/365*31),2)</f>
        <v>233.16</v>
      </c>
      <c r="DE29" s="163">
        <f>ROUND((I29/10/365*28),2)</f>
        <v>210.6</v>
      </c>
      <c r="DF29" s="163">
        <f>ROUND((I29/10/365*31),2)</f>
        <v>233.16</v>
      </c>
      <c r="DG29" s="163">
        <f>ROUND((I29/10/365*30),2)</f>
        <v>225.64</v>
      </c>
      <c r="DH29" s="163">
        <f>ROUND((I29/10/365*31),2)</f>
        <v>233.16</v>
      </c>
      <c r="DI29" s="163">
        <f>ROUND((I29/10/365*30),2)</f>
        <v>225.64</v>
      </c>
      <c r="DJ29" s="163">
        <f>ROUND((I29/10/365*31),2)</f>
        <v>233.16</v>
      </c>
      <c r="DK29" s="163">
        <f>ROUND((I29/10/365*31),2)</f>
        <v>233.16</v>
      </c>
      <c r="DL29" s="163">
        <f>ROUND((I29/10/365*30),2)</f>
        <v>225.64</v>
      </c>
      <c r="DM29" s="163">
        <f>ROUND((I29/10/365*31),2)</f>
        <v>233.16</v>
      </c>
      <c r="DN29" s="163">
        <f t="shared" ref="DN29:DN34" si="135">ROUND((I29/10/365*30),2)</f>
        <v>225.64</v>
      </c>
      <c r="DO29" s="163">
        <f t="shared" ref="DO29:DO34" si="136">ROUND((I29/10/365*31),2)</f>
        <v>233.16</v>
      </c>
      <c r="DP29" s="165">
        <f t="shared" ref="DP29:DP34" si="137">SUM(DD29:DO29)</f>
        <v>2745.2799999999997</v>
      </c>
      <c r="DQ29" s="165">
        <f>ROUND((DC29+DP29),2)</f>
        <v>17675.09</v>
      </c>
      <c r="DR29" s="163">
        <f t="shared" ref="DR29:DR34" si="138">ROUND((I29/10/365*31),2)</f>
        <v>233.16</v>
      </c>
      <c r="DS29" s="163">
        <f t="shared" ref="DS29:DS34" si="139">ROUND((I29/10/365*28),2)</f>
        <v>210.6</v>
      </c>
      <c r="DT29" s="163">
        <f t="shared" ref="DT29:DT34" si="140">ROUND((I29/10/365*31),2)</f>
        <v>233.16</v>
      </c>
      <c r="DU29" s="163">
        <f t="shared" ref="DU29:DU34" si="141">ROUND((I29/10/365*30),2)</f>
        <v>225.64</v>
      </c>
      <c r="DV29" s="167">
        <f t="shared" ref="DV29:DV34" si="142">ROUND((I29/10/365*31),2)</f>
        <v>233.16</v>
      </c>
      <c r="DW29" s="167">
        <f t="shared" ref="DW29:DW34" si="143">ROUND((I29/10/365*30),2)</f>
        <v>225.64</v>
      </c>
      <c r="DX29" s="168">
        <f t="shared" ref="DX29:DX34" si="144">ROUND((I29/10/365*31),2)</f>
        <v>233.16</v>
      </c>
      <c r="DY29" s="168">
        <f t="shared" ref="DY29:DY34" si="145">ROUND((I29/10/365*31),2)</f>
        <v>233.16</v>
      </c>
      <c r="DZ29" s="163">
        <f t="shared" ref="DZ29:DZ34" si="146">ROUND((I29/10/365*30),2)</f>
        <v>225.64</v>
      </c>
      <c r="EA29" s="163">
        <f t="shared" ref="EA29:EA34" si="147">ROUND((I29/10/365*31),2)</f>
        <v>233.16</v>
      </c>
      <c r="EB29" s="163">
        <f t="shared" ref="EB29:EB34" si="148">ROUND((I29/10/365*30),2)</f>
        <v>225.64</v>
      </c>
      <c r="EC29" s="163">
        <f t="shared" ref="EC29:EC34" si="149">ROUND((I29/10/365*31),2)</f>
        <v>233.16</v>
      </c>
      <c r="ED29" s="169">
        <f t="shared" ref="ED29:ED34" si="150">SUM(DR29:EC29)</f>
        <v>2745.2799999999997</v>
      </c>
      <c r="EE29" s="165">
        <f t="shared" ref="EE29:EE34" si="151">ROUND((DQ29+ED29),2)</f>
        <v>20420.37</v>
      </c>
      <c r="EF29" s="163">
        <f t="shared" ref="EF29:EF34" si="152">ROUND((I29/10/365*31),2)</f>
        <v>233.16</v>
      </c>
      <c r="EG29" s="163">
        <f t="shared" ref="EG29:EG34" si="153">ROUND((I29/10/365*29),2)</f>
        <v>218.12</v>
      </c>
      <c r="EH29" s="163">
        <f t="shared" ref="EH29:EH34" si="154">ROUND((I29/10/365*31),2)</f>
        <v>233.16</v>
      </c>
      <c r="EI29" s="163">
        <f t="shared" ref="EI29:EI34" si="155">ROUND((I29/10/365*30),2)</f>
        <v>225.64</v>
      </c>
      <c r="EJ29" s="163">
        <f t="shared" ref="EJ29:EJ34" si="156">ROUND((I29/10/365*31),2)</f>
        <v>233.16</v>
      </c>
      <c r="EK29" s="163">
        <f t="shared" ref="EK29:EK34" si="157">ROUND((I29/10/365*30),2)</f>
        <v>225.64</v>
      </c>
      <c r="EL29" s="163">
        <f t="shared" ref="EL29:EL34" si="158">ROUND((I29/10/365*31),2)</f>
        <v>233.16</v>
      </c>
      <c r="EM29" s="163">
        <f t="shared" ref="EM29:EM34" si="159">ROUND((I29/10/365*31),2)</f>
        <v>233.16</v>
      </c>
      <c r="EN29" s="163">
        <f t="shared" ref="EN29:EN34" si="160">ROUND((I29/10/365*30),2)</f>
        <v>225.64</v>
      </c>
      <c r="EO29" s="163">
        <f t="shared" ref="EO29:EO34" si="161">ROUND((I29/10/365*31),2)</f>
        <v>233.16</v>
      </c>
      <c r="EP29" s="163">
        <f t="shared" ref="EP29:EP34" si="162">ROUND((I29/10/365*30),2)</f>
        <v>225.64</v>
      </c>
      <c r="EQ29" s="163">
        <f t="shared" ref="EQ29:EQ34" si="163">ROUND((I29/10/365*31),2)</f>
        <v>233.16</v>
      </c>
      <c r="ER29" s="165">
        <f t="shared" ref="ER29:ER34" si="164">SUM(EF29:EQ29)</f>
        <v>2752.7999999999997</v>
      </c>
      <c r="ES29" s="165">
        <f t="shared" ref="ES29:ES34" si="165">ROUND((EE29+ER29),2)</f>
        <v>23173.17</v>
      </c>
      <c r="ET29" s="163">
        <f t="shared" ref="ET29:ET34" si="166">SUM(G29-ES29)</f>
        <v>7330.130000000001</v>
      </c>
    </row>
    <row r="30" spans="2:157" ht="74.25" x14ac:dyDescent="0.15">
      <c r="B30" s="203">
        <v>41264</v>
      </c>
      <c r="C30" s="204" t="s">
        <v>120</v>
      </c>
      <c r="D30" s="204" t="s">
        <v>121</v>
      </c>
      <c r="E30" s="205" t="s">
        <v>122</v>
      </c>
      <c r="F30" s="205" t="s">
        <v>123</v>
      </c>
      <c r="G30" s="175">
        <v>25786.68</v>
      </c>
      <c r="H30" s="175">
        <f t="shared" si="133"/>
        <v>2578.6680000000001</v>
      </c>
      <c r="I30" s="175">
        <f t="shared" si="134"/>
        <v>23208.012000000002</v>
      </c>
      <c r="J30" s="175"/>
      <c r="K30" s="176"/>
      <c r="L30" s="176"/>
      <c r="M30" s="176"/>
      <c r="N30" s="175"/>
      <c r="O30" s="175"/>
      <c r="P30" s="175"/>
      <c r="Q30" s="175"/>
      <c r="R30" s="175"/>
      <c r="S30" s="175"/>
      <c r="T30" s="175"/>
      <c r="U30" s="175"/>
      <c r="V30" s="175"/>
      <c r="W30" s="175">
        <f>O30+P30+Q30+R30+S30+T30+U30+V30</f>
        <v>0</v>
      </c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>
        <f>ROUND((I30/10/365*10),2)</f>
        <v>63.58</v>
      </c>
      <c r="AJ30" s="175">
        <f>SUM(X30:AI30)</f>
        <v>63.58</v>
      </c>
      <c r="AK30" s="175">
        <f>ROUND((W30+X30+Y30+Z30+AA30+AB30+AC30+AD30+AE30+AF30+AG30+AH30+AI30),2)</f>
        <v>63.58</v>
      </c>
      <c r="AL30" s="175">
        <f>ROUND((I30/10/365*31),2)</f>
        <v>197.11</v>
      </c>
      <c r="AM30" s="175">
        <f>ROUND((I30/10/365*28),2)</f>
        <v>178.03</v>
      </c>
      <c r="AN30" s="175">
        <f>ROUND((I30/10/365*31),2)</f>
        <v>197.11</v>
      </c>
      <c r="AO30" s="175">
        <f>ROUND((I30/10/365*30),2)</f>
        <v>190.75</v>
      </c>
      <c r="AP30" s="175">
        <f>ROUND((I30/10/365*31),2)</f>
        <v>197.11</v>
      </c>
      <c r="AQ30" s="175">
        <f>ROUND((I30/10/365*30),2)</f>
        <v>190.75</v>
      </c>
      <c r="AR30" s="175">
        <f>ROUND((I30/10/365*31),2)</f>
        <v>197.11</v>
      </c>
      <c r="AS30" s="175">
        <f>ROUND((I30/10/365*31),2)</f>
        <v>197.11</v>
      </c>
      <c r="AT30" s="175">
        <f>ROUND((I30/10/365*30),2)</f>
        <v>190.75</v>
      </c>
      <c r="AU30" s="175">
        <f>ROUND((I30/10/365*31),2)</f>
        <v>197.11</v>
      </c>
      <c r="AV30" s="175">
        <f>ROUND((I30/10/365*30),2)</f>
        <v>190.75</v>
      </c>
      <c r="AW30" s="175">
        <f>ROUND((I30/10/365*31),2)</f>
        <v>197.11</v>
      </c>
      <c r="AX30" s="175">
        <f>SUM(AL30:AW30)</f>
        <v>2320.8000000000006</v>
      </c>
      <c r="AY30" s="175">
        <f>ROUND((AK30+AL30+AM30+AN30+AO30+AP30+AQ30+AR30+AS30+AT30+AU30+AV30+AW30),2)</f>
        <v>2384.38</v>
      </c>
      <c r="AZ30" s="175">
        <f>ROUND((I30/10/365*31),2)</f>
        <v>197.11</v>
      </c>
      <c r="BA30" s="175">
        <f>ROUND((I30/10/365*28),2)</f>
        <v>178.03</v>
      </c>
      <c r="BB30" s="175">
        <f>ROUND((I30/10/365*31),2)</f>
        <v>197.11</v>
      </c>
      <c r="BC30" s="175">
        <f>ROUND((I30/10/365*30),2)</f>
        <v>190.75</v>
      </c>
      <c r="BD30" s="175">
        <f>ROUND((I30/10/365*31),2)</f>
        <v>197.11</v>
      </c>
      <c r="BE30" s="175">
        <f>ROUND((I30/10/365*30),2)</f>
        <v>190.75</v>
      </c>
      <c r="BF30" s="175">
        <f>ROUND((I30/10/365*31),2)</f>
        <v>197.11</v>
      </c>
      <c r="BG30" s="175">
        <f>ROUND((I30/10/365*31),2)</f>
        <v>197.11</v>
      </c>
      <c r="BH30" s="175">
        <f>ROUND((I30/10/365*30),2)</f>
        <v>190.75</v>
      </c>
      <c r="BI30" s="175">
        <f>ROUND((I30/10/365*31),2)</f>
        <v>197.11</v>
      </c>
      <c r="BJ30" s="175">
        <f>ROUND((I30/10/365*30),2)</f>
        <v>190.75</v>
      </c>
      <c r="BK30" s="175">
        <f>ROUND((I30/10/365*31),2)</f>
        <v>197.11</v>
      </c>
      <c r="BL30" s="175">
        <f>SUM(AZ30:BK30)</f>
        <v>2320.8000000000006</v>
      </c>
      <c r="BM30" s="175">
        <f>ROUND((AY30+BL30),2)</f>
        <v>4705.18</v>
      </c>
      <c r="BN30" s="175">
        <f>ROUND((I30/10/365*31),2)</f>
        <v>197.11</v>
      </c>
      <c r="BO30" s="175">
        <f>ROUND((I30/10/365*28),2)</f>
        <v>178.03</v>
      </c>
      <c r="BP30" s="175">
        <f>ROUND((I30/10/365*31),2)</f>
        <v>197.11</v>
      </c>
      <c r="BQ30" s="175">
        <f>ROUND((I30/10/365*30),2)</f>
        <v>190.75</v>
      </c>
      <c r="BR30" s="175">
        <f>ROUND((I30/10/365*31),2)</f>
        <v>197.11</v>
      </c>
      <c r="BS30" s="175">
        <f>ROUND((I30/10/365*30),2)</f>
        <v>190.75</v>
      </c>
      <c r="BT30" s="175">
        <f>ROUND((I30/10/365*31),2)</f>
        <v>197.11</v>
      </c>
      <c r="BU30" s="175">
        <f>ROUND((I30/10/365*31),2)</f>
        <v>197.11</v>
      </c>
      <c r="BV30" s="175">
        <f>ROUND((I30/10/365*30),2)</f>
        <v>190.75</v>
      </c>
      <c r="BW30" s="175">
        <f>ROUND((I30/10/365*31),2)</f>
        <v>197.11</v>
      </c>
      <c r="BX30" s="175">
        <f>ROUND((I30/10/365*30),2)</f>
        <v>190.75</v>
      </c>
      <c r="BY30" s="175">
        <f>ROUND((I30/10/365*31),2)</f>
        <v>197.11</v>
      </c>
      <c r="BZ30" s="175">
        <f>SUM(BN30:BY30)</f>
        <v>2320.8000000000006</v>
      </c>
      <c r="CA30" s="175">
        <f>ROUND((BM30+BZ30),2)</f>
        <v>7025.98</v>
      </c>
      <c r="CB30" s="175">
        <f>ROUND((I30/10/365*31),2)</f>
        <v>197.11</v>
      </c>
      <c r="CC30" s="175">
        <f>ROUND((I30/10/365*29),2)</f>
        <v>184.39</v>
      </c>
      <c r="CD30" s="175">
        <f>ROUND((I30/10/365*31),2)</f>
        <v>197.11</v>
      </c>
      <c r="CE30" s="175">
        <f>ROUND((I30/10/365*30),2)</f>
        <v>190.75</v>
      </c>
      <c r="CF30" s="175">
        <f>ROUND((I30/10/365*31),2)</f>
        <v>197.11</v>
      </c>
      <c r="CG30" s="175">
        <f>ROUND((I30/10/365*30),2)</f>
        <v>190.75</v>
      </c>
      <c r="CH30" s="175">
        <f>ROUND((I30/10/365*31),2)</f>
        <v>197.11</v>
      </c>
      <c r="CI30" s="175">
        <f>ROUND((I30/10/365*31),2)</f>
        <v>197.11</v>
      </c>
      <c r="CJ30" s="175">
        <f>ROUND((I30/10/365*30),2)</f>
        <v>190.75</v>
      </c>
      <c r="CK30" s="175">
        <f>ROUND((I30/10/365*31),2)</f>
        <v>197.11</v>
      </c>
      <c r="CL30" s="175">
        <f>ROUND((I30/10/365*30),2)</f>
        <v>190.75</v>
      </c>
      <c r="CM30" s="175">
        <f>ROUND((I30/10/365*31),2)</f>
        <v>197.11</v>
      </c>
      <c r="CN30" s="175">
        <f>SUM(CB30:CM30)</f>
        <v>2327.1600000000003</v>
      </c>
      <c r="CO30" s="177">
        <f>ROUND((CA30+CN30),2)</f>
        <v>9353.14</v>
      </c>
      <c r="CP30" s="175">
        <f>ROUND((I30/10/365*31),2)</f>
        <v>197.11</v>
      </c>
      <c r="CQ30" s="175">
        <f>ROUND((I30/10/365*28),2)</f>
        <v>178.03</v>
      </c>
      <c r="CR30" s="175">
        <f>ROUND((I30/10/365*31),2)</f>
        <v>197.11</v>
      </c>
      <c r="CS30" s="175">
        <f>ROUND((I30/10/365*30),2)</f>
        <v>190.75</v>
      </c>
      <c r="CT30" s="178">
        <f>ROUND((I30/10/365*31),2)</f>
        <v>197.11</v>
      </c>
      <c r="CU30" s="175">
        <f>ROUND((I30/10/365*30),2)</f>
        <v>190.75</v>
      </c>
      <c r="CV30" s="175">
        <f>ROUND((I30/10/365*31),2)</f>
        <v>197.11</v>
      </c>
      <c r="CW30" s="175">
        <f>ROUND((I30/10/365*31),2)</f>
        <v>197.11</v>
      </c>
      <c r="CX30" s="175">
        <f>ROUND((I30/10/365*30),2)</f>
        <v>190.75</v>
      </c>
      <c r="CY30" s="175">
        <f>ROUND((I30/10/365*31),2)</f>
        <v>197.11</v>
      </c>
      <c r="CZ30" s="175">
        <f>ROUND((I30/10/365*30),2)</f>
        <v>190.75</v>
      </c>
      <c r="DA30" s="175">
        <f>ROUND((I30/10/365*31),2)</f>
        <v>197.11</v>
      </c>
      <c r="DB30" s="177">
        <f>SUM(CP30:DA30)</f>
        <v>2320.8000000000006</v>
      </c>
      <c r="DC30" s="177">
        <f>ROUND((CO30+DB30),2)</f>
        <v>11673.94</v>
      </c>
      <c r="DD30" s="175">
        <f>ROUND((I30/10/365*31),2)</f>
        <v>197.11</v>
      </c>
      <c r="DE30" s="175">
        <f>ROUND((I30/10/365*28),2)</f>
        <v>178.03</v>
      </c>
      <c r="DF30" s="175">
        <f>ROUND((I30/10/365*31),2)</f>
        <v>197.11</v>
      </c>
      <c r="DG30" s="175">
        <f>ROUND((I30/10/365*30),2)</f>
        <v>190.75</v>
      </c>
      <c r="DH30" s="175">
        <f>ROUND((I30/10/365*31),2)</f>
        <v>197.11</v>
      </c>
      <c r="DI30" s="175">
        <f>ROUND((I30/10/365*30),2)</f>
        <v>190.75</v>
      </c>
      <c r="DJ30" s="175">
        <f>ROUND((I30/10/365*31),2)</f>
        <v>197.11</v>
      </c>
      <c r="DK30" s="175">
        <f>ROUND((I30/10/365*31),2)</f>
        <v>197.11</v>
      </c>
      <c r="DL30" s="175">
        <f>ROUND((I30/10/365*30),2)</f>
        <v>190.75</v>
      </c>
      <c r="DM30" s="175">
        <f>ROUND((I30/10/365*31),2)</f>
        <v>197.11</v>
      </c>
      <c r="DN30" s="175">
        <f t="shared" si="135"/>
        <v>190.75</v>
      </c>
      <c r="DO30" s="175">
        <f t="shared" si="136"/>
        <v>197.11</v>
      </c>
      <c r="DP30" s="177">
        <f t="shared" si="137"/>
        <v>2320.8000000000006</v>
      </c>
      <c r="DQ30" s="177">
        <v>13994.74</v>
      </c>
      <c r="DR30" s="175">
        <f t="shared" si="138"/>
        <v>197.11</v>
      </c>
      <c r="DS30" s="175">
        <f t="shared" si="139"/>
        <v>178.03</v>
      </c>
      <c r="DT30" s="175">
        <f t="shared" si="140"/>
        <v>197.11</v>
      </c>
      <c r="DU30" s="175">
        <f t="shared" si="141"/>
        <v>190.75</v>
      </c>
      <c r="DV30" s="179">
        <f t="shared" si="142"/>
        <v>197.11</v>
      </c>
      <c r="DW30" s="179">
        <f t="shared" si="143"/>
        <v>190.75</v>
      </c>
      <c r="DX30" s="180">
        <f t="shared" si="144"/>
        <v>197.11</v>
      </c>
      <c r="DY30" s="180">
        <f t="shared" si="145"/>
        <v>197.11</v>
      </c>
      <c r="DZ30" s="175">
        <f t="shared" si="146"/>
        <v>190.75</v>
      </c>
      <c r="EA30" s="175">
        <f t="shared" si="147"/>
        <v>197.11</v>
      </c>
      <c r="EB30" s="175">
        <f t="shared" si="148"/>
        <v>190.75</v>
      </c>
      <c r="EC30" s="175">
        <f t="shared" si="149"/>
        <v>197.11</v>
      </c>
      <c r="ED30" s="181">
        <f t="shared" si="150"/>
        <v>2320.8000000000006</v>
      </c>
      <c r="EE30" s="177">
        <f t="shared" si="151"/>
        <v>16315.54</v>
      </c>
      <c r="EF30" s="175">
        <f t="shared" si="152"/>
        <v>197.11</v>
      </c>
      <c r="EG30" s="175">
        <f t="shared" si="153"/>
        <v>184.39</v>
      </c>
      <c r="EH30" s="175">
        <f t="shared" si="154"/>
        <v>197.11</v>
      </c>
      <c r="EI30" s="175">
        <f t="shared" si="155"/>
        <v>190.75</v>
      </c>
      <c r="EJ30" s="175">
        <f t="shared" si="156"/>
        <v>197.11</v>
      </c>
      <c r="EK30" s="175">
        <f t="shared" si="157"/>
        <v>190.75</v>
      </c>
      <c r="EL30" s="175">
        <f t="shared" si="158"/>
        <v>197.11</v>
      </c>
      <c r="EM30" s="175">
        <f t="shared" si="159"/>
        <v>197.11</v>
      </c>
      <c r="EN30" s="175">
        <f t="shared" si="160"/>
        <v>190.75</v>
      </c>
      <c r="EO30" s="163">
        <f t="shared" si="161"/>
        <v>197.11</v>
      </c>
      <c r="EP30" s="163">
        <f t="shared" si="162"/>
        <v>190.75</v>
      </c>
      <c r="EQ30" s="163">
        <f t="shared" si="163"/>
        <v>197.11</v>
      </c>
      <c r="ER30" s="177">
        <f t="shared" si="164"/>
        <v>2327.1600000000003</v>
      </c>
      <c r="ES30" s="177">
        <f t="shared" si="165"/>
        <v>18642.7</v>
      </c>
      <c r="ET30" s="175">
        <f t="shared" si="166"/>
        <v>7143.98</v>
      </c>
    </row>
    <row r="31" spans="2:157" ht="49.5" x14ac:dyDescent="0.15">
      <c r="B31" s="203">
        <v>42185</v>
      </c>
      <c r="C31" s="204" t="s">
        <v>124</v>
      </c>
      <c r="D31" s="204" t="s">
        <v>125</v>
      </c>
      <c r="E31" s="205" t="s">
        <v>122</v>
      </c>
      <c r="F31" s="205" t="s">
        <v>126</v>
      </c>
      <c r="G31" s="175">
        <v>19990</v>
      </c>
      <c r="H31" s="175">
        <f t="shared" si="133"/>
        <v>1999</v>
      </c>
      <c r="I31" s="175">
        <f t="shared" si="134"/>
        <v>17991</v>
      </c>
      <c r="J31" s="175"/>
      <c r="K31" s="176"/>
      <c r="L31" s="176"/>
      <c r="M31" s="176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>
        <v>0</v>
      </c>
      <c r="BT31" s="175">
        <f>ROUND((I31/10/365*23),2)</f>
        <v>113.37</v>
      </c>
      <c r="BU31" s="175">
        <f>ROUND((I31/10/365*31),2)</f>
        <v>152.80000000000001</v>
      </c>
      <c r="BV31" s="175">
        <f>ROUND((I31/10/365*30),2)</f>
        <v>147.87</v>
      </c>
      <c r="BW31" s="175">
        <f>ROUND((I31/10/365*31),2)</f>
        <v>152.80000000000001</v>
      </c>
      <c r="BX31" s="175">
        <f>ROUND((I31/10/365*30),2)</f>
        <v>147.87</v>
      </c>
      <c r="BY31" s="175">
        <f>ROUND((I31/10/365*31),2)</f>
        <v>152.80000000000001</v>
      </c>
      <c r="BZ31" s="175">
        <f>SUM(BN31:BY31)</f>
        <v>867.51</v>
      </c>
      <c r="CA31" s="175">
        <f>ROUND((BM31+BZ31),2)</f>
        <v>867.51</v>
      </c>
      <c r="CB31" s="175">
        <f>ROUND((I31/10/365*31),2)</f>
        <v>152.80000000000001</v>
      </c>
      <c r="CC31" s="175">
        <f>ROUND((I31/10/365*29),2)</f>
        <v>142.94</v>
      </c>
      <c r="CD31" s="175">
        <f>ROUND((I31/10/365*31),2)</f>
        <v>152.80000000000001</v>
      </c>
      <c r="CE31" s="175">
        <f>ROUND((I31/10/365*30),2)</f>
        <v>147.87</v>
      </c>
      <c r="CF31" s="175">
        <f>ROUND((I31/10/365*31),2)</f>
        <v>152.80000000000001</v>
      </c>
      <c r="CG31" s="175">
        <f>ROUND((I31/10/365*30),2)</f>
        <v>147.87</v>
      </c>
      <c r="CH31" s="175">
        <f>ROUND((I31/10/365*31),2)</f>
        <v>152.80000000000001</v>
      </c>
      <c r="CI31" s="175">
        <f>ROUND((I31/10/365*31),2)</f>
        <v>152.80000000000001</v>
      </c>
      <c r="CJ31" s="175">
        <f>ROUND((I31/10/365*30),2)</f>
        <v>147.87</v>
      </c>
      <c r="CK31" s="175">
        <f>ROUND((I31/10/365*31),2)</f>
        <v>152.80000000000001</v>
      </c>
      <c r="CL31" s="175">
        <f>ROUND((I31/10/365*30),2)</f>
        <v>147.87</v>
      </c>
      <c r="CM31" s="175">
        <f>ROUND((I31/10/365*31),2)</f>
        <v>152.80000000000001</v>
      </c>
      <c r="CN31" s="175">
        <f>SUM(CB31:CM31)</f>
        <v>1804.0200000000002</v>
      </c>
      <c r="CO31" s="177">
        <f>ROUND((CA31+CN31),2)</f>
        <v>2671.53</v>
      </c>
      <c r="CP31" s="175">
        <f>ROUND((I31/10/365*31),2)</f>
        <v>152.80000000000001</v>
      </c>
      <c r="CQ31" s="175">
        <f>ROUND((I31/10/365*28),2)</f>
        <v>138.01</v>
      </c>
      <c r="CR31" s="175">
        <f>ROUND((I31/10/365*31),2)</f>
        <v>152.80000000000001</v>
      </c>
      <c r="CS31" s="175">
        <f>ROUND((I31/10/365*30),2)</f>
        <v>147.87</v>
      </c>
      <c r="CT31" s="178">
        <f>ROUND((I31/10/365*31),2)</f>
        <v>152.80000000000001</v>
      </c>
      <c r="CU31" s="175">
        <f>ROUND((I31/10/365*30),2)</f>
        <v>147.87</v>
      </c>
      <c r="CV31" s="175">
        <f>ROUND((I31/10/365*31),2)</f>
        <v>152.80000000000001</v>
      </c>
      <c r="CW31" s="175">
        <f>ROUND((I31/10/365*31),2)</f>
        <v>152.80000000000001</v>
      </c>
      <c r="CX31" s="175">
        <f>ROUND((I31/10/365*30),2)</f>
        <v>147.87</v>
      </c>
      <c r="CY31" s="175">
        <f>ROUND((I31/10/365*31),2)</f>
        <v>152.80000000000001</v>
      </c>
      <c r="CZ31" s="175">
        <f>ROUND((I31/10/365*30),2)</f>
        <v>147.87</v>
      </c>
      <c r="DA31" s="175">
        <f>ROUND((I31/10/365*31),2)</f>
        <v>152.80000000000001</v>
      </c>
      <c r="DB31" s="177">
        <f>SUM(CP31:DA31)</f>
        <v>1799.09</v>
      </c>
      <c r="DC31" s="177">
        <f>ROUND((CO31+DB31),2)</f>
        <v>4470.62</v>
      </c>
      <c r="DD31" s="175">
        <f>ROUND((I31/10/365*31),2)</f>
        <v>152.80000000000001</v>
      </c>
      <c r="DE31" s="175">
        <f>ROUND((I31/10/365*28),2)</f>
        <v>138.01</v>
      </c>
      <c r="DF31" s="175">
        <f>ROUND((I31/10/365*31),2)</f>
        <v>152.80000000000001</v>
      </c>
      <c r="DG31" s="175">
        <f>ROUND((I31/10/365*30),2)</f>
        <v>147.87</v>
      </c>
      <c r="DH31" s="175">
        <f>ROUND((I31/10/365*31),2)</f>
        <v>152.80000000000001</v>
      </c>
      <c r="DI31" s="175">
        <f>ROUND((I31/10/365*30),2)</f>
        <v>147.87</v>
      </c>
      <c r="DJ31" s="175">
        <f>ROUND((I31/10/365*31),2)</f>
        <v>152.80000000000001</v>
      </c>
      <c r="DK31" s="175">
        <f>ROUND((I31/10/365*31),2)</f>
        <v>152.80000000000001</v>
      </c>
      <c r="DL31" s="175">
        <f>ROUND((I31/10/365*30),2)</f>
        <v>147.87</v>
      </c>
      <c r="DM31" s="175">
        <f>ROUND((I31/10/365*31),2)</f>
        <v>152.80000000000001</v>
      </c>
      <c r="DN31" s="175">
        <f t="shared" si="135"/>
        <v>147.87</v>
      </c>
      <c r="DO31" s="175">
        <f t="shared" si="136"/>
        <v>152.80000000000001</v>
      </c>
      <c r="DP31" s="177">
        <f t="shared" si="137"/>
        <v>1799.09</v>
      </c>
      <c r="DQ31" s="177">
        <f>ROUND((DC31+DP31),2)</f>
        <v>6269.71</v>
      </c>
      <c r="DR31" s="175">
        <f t="shared" si="138"/>
        <v>152.80000000000001</v>
      </c>
      <c r="DS31" s="175">
        <f t="shared" si="139"/>
        <v>138.01</v>
      </c>
      <c r="DT31" s="175">
        <f t="shared" si="140"/>
        <v>152.80000000000001</v>
      </c>
      <c r="DU31" s="175">
        <f t="shared" si="141"/>
        <v>147.87</v>
      </c>
      <c r="DV31" s="179">
        <f t="shared" si="142"/>
        <v>152.80000000000001</v>
      </c>
      <c r="DW31" s="179">
        <f t="shared" si="143"/>
        <v>147.87</v>
      </c>
      <c r="DX31" s="180">
        <f t="shared" si="144"/>
        <v>152.80000000000001</v>
      </c>
      <c r="DY31" s="180">
        <f t="shared" si="145"/>
        <v>152.80000000000001</v>
      </c>
      <c r="DZ31" s="175">
        <f t="shared" si="146"/>
        <v>147.87</v>
      </c>
      <c r="EA31" s="175">
        <f t="shared" si="147"/>
        <v>152.80000000000001</v>
      </c>
      <c r="EB31" s="175">
        <f t="shared" si="148"/>
        <v>147.87</v>
      </c>
      <c r="EC31" s="175">
        <f t="shared" si="149"/>
        <v>152.80000000000001</v>
      </c>
      <c r="ED31" s="181">
        <f t="shared" si="150"/>
        <v>1799.09</v>
      </c>
      <c r="EE31" s="177">
        <f t="shared" si="151"/>
        <v>8068.8</v>
      </c>
      <c r="EF31" s="175">
        <f t="shared" si="152"/>
        <v>152.80000000000001</v>
      </c>
      <c r="EG31" s="175">
        <f t="shared" si="153"/>
        <v>142.94</v>
      </c>
      <c r="EH31" s="175">
        <f t="shared" si="154"/>
        <v>152.80000000000001</v>
      </c>
      <c r="EI31" s="175">
        <f t="shared" si="155"/>
        <v>147.87</v>
      </c>
      <c r="EJ31" s="175">
        <f t="shared" si="156"/>
        <v>152.80000000000001</v>
      </c>
      <c r="EK31" s="175">
        <f t="shared" si="157"/>
        <v>147.87</v>
      </c>
      <c r="EL31" s="175">
        <f t="shared" si="158"/>
        <v>152.80000000000001</v>
      </c>
      <c r="EM31" s="175">
        <f t="shared" si="159"/>
        <v>152.80000000000001</v>
      </c>
      <c r="EN31" s="175">
        <f t="shared" si="160"/>
        <v>147.87</v>
      </c>
      <c r="EO31" s="163">
        <f t="shared" si="161"/>
        <v>152.80000000000001</v>
      </c>
      <c r="EP31" s="163">
        <f t="shared" si="162"/>
        <v>147.87</v>
      </c>
      <c r="EQ31" s="163">
        <f t="shared" si="163"/>
        <v>152.80000000000001</v>
      </c>
      <c r="ER31" s="177">
        <f t="shared" si="164"/>
        <v>1804.0200000000002</v>
      </c>
      <c r="ES31" s="177">
        <f t="shared" si="165"/>
        <v>9872.82</v>
      </c>
      <c r="ET31" s="175">
        <f t="shared" si="166"/>
        <v>10117.18</v>
      </c>
    </row>
    <row r="32" spans="2:157" ht="76.5" customHeight="1" x14ac:dyDescent="0.15">
      <c r="B32" s="110">
        <v>42620</v>
      </c>
      <c r="C32" s="111" t="s">
        <v>127</v>
      </c>
      <c r="D32" s="111" t="s">
        <v>128</v>
      </c>
      <c r="E32" s="113" t="s">
        <v>129</v>
      </c>
      <c r="F32" s="113" t="s">
        <v>130</v>
      </c>
      <c r="G32" s="206">
        <v>15977.38</v>
      </c>
      <c r="H32" s="175">
        <f t="shared" si="133"/>
        <v>1597.7380000000001</v>
      </c>
      <c r="I32" s="175">
        <f t="shared" si="134"/>
        <v>14379.642</v>
      </c>
      <c r="J32" s="175"/>
      <c r="K32" s="176"/>
      <c r="L32" s="176"/>
      <c r="M32" s="176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>
        <f>ROUND((I32/10/365*23),2)</f>
        <v>90.61</v>
      </c>
      <c r="CK32" s="175">
        <f>ROUND((I32/10/365*31),2)</f>
        <v>122.13</v>
      </c>
      <c r="CL32" s="175">
        <f>ROUND((I32/10/365*30),2)</f>
        <v>118.19</v>
      </c>
      <c r="CM32" s="175">
        <f>ROUND((I32/10/365*31),2)</f>
        <v>122.13</v>
      </c>
      <c r="CN32" s="175">
        <f>SUM(CB32:CM32)</f>
        <v>453.06</v>
      </c>
      <c r="CO32" s="177">
        <f>ROUND((CA32+CN32),2)</f>
        <v>453.06</v>
      </c>
      <c r="CP32" s="175">
        <f>ROUND((I32/10/365*31),2)</f>
        <v>122.13</v>
      </c>
      <c r="CQ32" s="175">
        <f>ROUND((I32/10/365*28),2)</f>
        <v>110.31</v>
      </c>
      <c r="CR32" s="175">
        <f>ROUND((I32/10/365*31),2)</f>
        <v>122.13</v>
      </c>
      <c r="CS32" s="175">
        <f>ROUND((I32/10/365*30),2)</f>
        <v>118.19</v>
      </c>
      <c r="CT32" s="178">
        <f>ROUND((I32/10/365*31),2)</f>
        <v>122.13</v>
      </c>
      <c r="CU32" s="175">
        <f>ROUND((I32/10/365*30),2)</f>
        <v>118.19</v>
      </c>
      <c r="CV32" s="175">
        <f>ROUND((I32/10/365*31),2)</f>
        <v>122.13</v>
      </c>
      <c r="CW32" s="175">
        <f>ROUND((I32/10/365*31),2)</f>
        <v>122.13</v>
      </c>
      <c r="CX32" s="175">
        <f>ROUND((I32/10/365*30),2)</f>
        <v>118.19</v>
      </c>
      <c r="CY32" s="175">
        <f>ROUND((I32/10/365*31),2)</f>
        <v>122.13</v>
      </c>
      <c r="CZ32" s="175">
        <f>ROUND((I32/10/365*30),2)</f>
        <v>118.19</v>
      </c>
      <c r="DA32" s="175">
        <f>ROUND((I32/10/365*31),2)</f>
        <v>122.13</v>
      </c>
      <c r="DB32" s="177">
        <f>SUM(CP32:DA32)</f>
        <v>1437.98</v>
      </c>
      <c r="DC32" s="177">
        <f>ROUND((CO32+DB32),2)</f>
        <v>1891.04</v>
      </c>
      <c r="DD32" s="175">
        <f>ROUND((I32/10/365*31),2)</f>
        <v>122.13</v>
      </c>
      <c r="DE32" s="175">
        <f>ROUND((I32/10/365*28),2)</f>
        <v>110.31</v>
      </c>
      <c r="DF32" s="175">
        <f>ROUND((I32/10/365*31),2)</f>
        <v>122.13</v>
      </c>
      <c r="DG32" s="175">
        <f>ROUND((I32/10/365*30),2)</f>
        <v>118.19</v>
      </c>
      <c r="DH32" s="175">
        <f>ROUND((I32/10/365*31),2)</f>
        <v>122.13</v>
      </c>
      <c r="DI32" s="175">
        <f>ROUND((I32/10/365*30),2)</f>
        <v>118.19</v>
      </c>
      <c r="DJ32" s="175">
        <f>ROUND((I32/10/365*31),2)</f>
        <v>122.13</v>
      </c>
      <c r="DK32" s="175">
        <f>ROUND((I32/10/365*31),2)</f>
        <v>122.13</v>
      </c>
      <c r="DL32" s="175">
        <f>ROUND((I32/10/365*30),2)</f>
        <v>118.19</v>
      </c>
      <c r="DM32" s="175">
        <f>ROUND((I32/10/365*31),2)</f>
        <v>122.13</v>
      </c>
      <c r="DN32" s="175">
        <f t="shared" si="135"/>
        <v>118.19</v>
      </c>
      <c r="DO32" s="175">
        <f t="shared" si="136"/>
        <v>122.13</v>
      </c>
      <c r="DP32" s="177">
        <f t="shared" si="137"/>
        <v>1437.98</v>
      </c>
      <c r="DQ32" s="177">
        <f>ROUND((DC32+DP32),2)</f>
        <v>3329.02</v>
      </c>
      <c r="DR32" s="175">
        <f t="shared" si="138"/>
        <v>122.13</v>
      </c>
      <c r="DS32" s="175">
        <f t="shared" si="139"/>
        <v>110.31</v>
      </c>
      <c r="DT32" s="175">
        <f t="shared" si="140"/>
        <v>122.13</v>
      </c>
      <c r="DU32" s="175">
        <f t="shared" si="141"/>
        <v>118.19</v>
      </c>
      <c r="DV32" s="179">
        <f t="shared" si="142"/>
        <v>122.13</v>
      </c>
      <c r="DW32" s="179">
        <f t="shared" si="143"/>
        <v>118.19</v>
      </c>
      <c r="DX32" s="180">
        <f t="shared" si="144"/>
        <v>122.13</v>
      </c>
      <c r="DY32" s="180">
        <f t="shared" si="145"/>
        <v>122.13</v>
      </c>
      <c r="DZ32" s="175">
        <f t="shared" si="146"/>
        <v>118.19</v>
      </c>
      <c r="EA32" s="175">
        <f t="shared" si="147"/>
        <v>122.13</v>
      </c>
      <c r="EB32" s="175">
        <f t="shared" si="148"/>
        <v>118.19</v>
      </c>
      <c r="EC32" s="175">
        <f t="shared" si="149"/>
        <v>122.13</v>
      </c>
      <c r="ED32" s="181">
        <f t="shared" si="150"/>
        <v>1437.98</v>
      </c>
      <c r="EE32" s="177">
        <f t="shared" si="151"/>
        <v>4767</v>
      </c>
      <c r="EF32" s="175">
        <f t="shared" si="152"/>
        <v>122.13</v>
      </c>
      <c r="EG32" s="175">
        <f t="shared" si="153"/>
        <v>114.25</v>
      </c>
      <c r="EH32" s="175">
        <f t="shared" si="154"/>
        <v>122.13</v>
      </c>
      <c r="EI32" s="175">
        <f t="shared" si="155"/>
        <v>118.19</v>
      </c>
      <c r="EJ32" s="175">
        <f t="shared" si="156"/>
        <v>122.13</v>
      </c>
      <c r="EK32" s="175">
        <f t="shared" si="157"/>
        <v>118.19</v>
      </c>
      <c r="EL32" s="175">
        <f t="shared" si="158"/>
        <v>122.13</v>
      </c>
      <c r="EM32" s="175">
        <f t="shared" si="159"/>
        <v>122.13</v>
      </c>
      <c r="EN32" s="175">
        <f t="shared" si="160"/>
        <v>118.19</v>
      </c>
      <c r="EO32" s="163">
        <f t="shared" si="161"/>
        <v>122.13</v>
      </c>
      <c r="EP32" s="163">
        <f t="shared" si="162"/>
        <v>118.19</v>
      </c>
      <c r="EQ32" s="163">
        <f t="shared" si="163"/>
        <v>122.13</v>
      </c>
      <c r="ER32" s="177">
        <f t="shared" si="164"/>
        <v>1441.92</v>
      </c>
      <c r="ES32" s="177">
        <f t="shared" si="165"/>
        <v>6208.92</v>
      </c>
      <c r="ET32" s="175">
        <f t="shared" si="166"/>
        <v>9768.4599999999991</v>
      </c>
      <c r="FA32" s="207"/>
    </row>
    <row r="33" spans="2:158" ht="107.25" x14ac:dyDescent="0.15">
      <c r="B33" s="110">
        <v>43168</v>
      </c>
      <c r="C33" s="111" t="s">
        <v>131</v>
      </c>
      <c r="D33" s="111" t="s">
        <v>132</v>
      </c>
      <c r="E33" s="113" t="s">
        <v>129</v>
      </c>
      <c r="F33" s="113"/>
      <c r="G33" s="206">
        <v>38194</v>
      </c>
      <c r="H33" s="175">
        <f t="shared" si="133"/>
        <v>3819.4</v>
      </c>
      <c r="I33" s="175">
        <f t="shared" si="134"/>
        <v>34374.6</v>
      </c>
      <c r="J33" s="175"/>
      <c r="K33" s="176"/>
      <c r="L33" s="176"/>
      <c r="M33" s="176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7"/>
      <c r="CP33" s="175"/>
      <c r="CQ33" s="175"/>
      <c r="CR33" s="175"/>
      <c r="CS33" s="175"/>
      <c r="CT33" s="178"/>
      <c r="CU33" s="175"/>
      <c r="CV33" s="175"/>
      <c r="CW33" s="175"/>
      <c r="CX33" s="175"/>
      <c r="CY33" s="175"/>
      <c r="CZ33" s="175"/>
      <c r="DA33" s="175"/>
      <c r="DB33" s="177"/>
      <c r="DC33" s="177"/>
      <c r="DD33" s="175"/>
      <c r="DE33" s="175"/>
      <c r="DF33" s="175">
        <f>ROUND((I33/10/365*22),2)</f>
        <v>207.19</v>
      </c>
      <c r="DG33" s="175">
        <f>ROUND((I33/10/365*30),2)</f>
        <v>282.52999999999997</v>
      </c>
      <c r="DH33" s="175">
        <f>ROUND((I33/10/365*31),2)</f>
        <v>291.95</v>
      </c>
      <c r="DI33" s="175">
        <f>ROUND((I33/10/365*30),2)</f>
        <v>282.52999999999997</v>
      </c>
      <c r="DJ33" s="175">
        <f>ROUND((I33/10/365*31),2)</f>
        <v>291.95</v>
      </c>
      <c r="DK33" s="175">
        <f>ROUND((I33/10/365*31),2)</f>
        <v>291.95</v>
      </c>
      <c r="DL33" s="175">
        <f>ROUND((I33/10/365*30),2)</f>
        <v>282.52999999999997</v>
      </c>
      <c r="DM33" s="175">
        <f>ROUND((I33/10/365*31),2)</f>
        <v>291.95</v>
      </c>
      <c r="DN33" s="175">
        <f t="shared" si="135"/>
        <v>282.52999999999997</v>
      </c>
      <c r="DO33" s="175">
        <f t="shared" si="136"/>
        <v>291.95</v>
      </c>
      <c r="DP33" s="177">
        <f t="shared" si="137"/>
        <v>2797.0599999999995</v>
      </c>
      <c r="DQ33" s="177">
        <f>ROUND((DC33+DP33),2)</f>
        <v>2797.06</v>
      </c>
      <c r="DR33" s="175">
        <f t="shared" si="138"/>
        <v>291.95</v>
      </c>
      <c r="DS33" s="175">
        <f t="shared" si="139"/>
        <v>263.7</v>
      </c>
      <c r="DT33" s="175">
        <f t="shared" si="140"/>
        <v>291.95</v>
      </c>
      <c r="DU33" s="175">
        <f t="shared" si="141"/>
        <v>282.52999999999997</v>
      </c>
      <c r="DV33" s="179">
        <f t="shared" si="142"/>
        <v>291.95</v>
      </c>
      <c r="DW33" s="179">
        <f t="shared" si="143"/>
        <v>282.52999999999997</v>
      </c>
      <c r="DX33" s="180">
        <f t="shared" si="144"/>
        <v>291.95</v>
      </c>
      <c r="DY33" s="180">
        <f t="shared" si="145"/>
        <v>291.95</v>
      </c>
      <c r="DZ33" s="175">
        <f t="shared" si="146"/>
        <v>282.52999999999997</v>
      </c>
      <c r="EA33" s="175">
        <f t="shared" si="147"/>
        <v>291.95</v>
      </c>
      <c r="EB33" s="175">
        <f t="shared" si="148"/>
        <v>282.52999999999997</v>
      </c>
      <c r="EC33" s="175">
        <f t="shared" si="149"/>
        <v>291.95</v>
      </c>
      <c r="ED33" s="181">
        <f t="shared" si="150"/>
        <v>3437.4699999999993</v>
      </c>
      <c r="EE33" s="177">
        <f t="shared" si="151"/>
        <v>6234.53</v>
      </c>
      <c r="EF33" s="175">
        <f t="shared" si="152"/>
        <v>291.95</v>
      </c>
      <c r="EG33" s="175">
        <f t="shared" si="153"/>
        <v>273.11</v>
      </c>
      <c r="EH33" s="175">
        <f t="shared" si="154"/>
        <v>291.95</v>
      </c>
      <c r="EI33" s="175">
        <f t="shared" si="155"/>
        <v>282.52999999999997</v>
      </c>
      <c r="EJ33" s="175">
        <f t="shared" si="156"/>
        <v>291.95</v>
      </c>
      <c r="EK33" s="175">
        <f t="shared" si="157"/>
        <v>282.52999999999997</v>
      </c>
      <c r="EL33" s="175">
        <f t="shared" si="158"/>
        <v>291.95</v>
      </c>
      <c r="EM33" s="175">
        <f t="shared" si="159"/>
        <v>291.95</v>
      </c>
      <c r="EN33" s="175">
        <f t="shared" si="160"/>
        <v>282.52999999999997</v>
      </c>
      <c r="EO33" s="163">
        <f t="shared" si="161"/>
        <v>291.95</v>
      </c>
      <c r="EP33" s="163">
        <f t="shared" si="162"/>
        <v>282.52999999999997</v>
      </c>
      <c r="EQ33" s="163">
        <f t="shared" si="163"/>
        <v>291.95</v>
      </c>
      <c r="ER33" s="177">
        <f t="shared" si="164"/>
        <v>3446.8799999999992</v>
      </c>
      <c r="ES33" s="177">
        <f t="shared" si="165"/>
        <v>9681.41</v>
      </c>
      <c r="ET33" s="175">
        <f t="shared" si="166"/>
        <v>28512.59</v>
      </c>
      <c r="FA33" s="207"/>
    </row>
    <row r="34" spans="2:158" ht="108" thickBot="1" x14ac:dyDescent="0.25">
      <c r="B34" s="119">
        <v>43397</v>
      </c>
      <c r="C34" s="120" t="s">
        <v>133</v>
      </c>
      <c r="D34" s="208" t="s">
        <v>134</v>
      </c>
      <c r="E34" s="124" t="s">
        <v>129</v>
      </c>
      <c r="F34" s="209" t="s">
        <v>135</v>
      </c>
      <c r="G34" s="210">
        <v>23272</v>
      </c>
      <c r="H34" s="187">
        <f t="shared" si="133"/>
        <v>2327.2000000000003</v>
      </c>
      <c r="I34" s="187">
        <f t="shared" si="134"/>
        <v>20944.8</v>
      </c>
      <c r="J34" s="187"/>
      <c r="K34" s="211"/>
      <c r="L34" s="211"/>
      <c r="M34" s="211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91"/>
      <c r="CP34" s="187"/>
      <c r="CQ34" s="187"/>
      <c r="CR34" s="187"/>
      <c r="CS34" s="187"/>
      <c r="CT34" s="190"/>
      <c r="CU34" s="187"/>
      <c r="CV34" s="187"/>
      <c r="CW34" s="187"/>
      <c r="CX34" s="187"/>
      <c r="CY34" s="187"/>
      <c r="CZ34" s="187"/>
      <c r="DA34" s="187"/>
      <c r="DB34" s="191"/>
      <c r="DC34" s="191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>
        <f>ROUND((I34/10/365*7),2)</f>
        <v>40.17</v>
      </c>
      <c r="DN34" s="187">
        <f t="shared" si="135"/>
        <v>172.15</v>
      </c>
      <c r="DO34" s="187">
        <f t="shared" si="136"/>
        <v>177.89</v>
      </c>
      <c r="DP34" s="191">
        <f t="shared" si="137"/>
        <v>390.21</v>
      </c>
      <c r="DQ34" s="191">
        <f>ROUND((DC34+DP34),2)</f>
        <v>390.21</v>
      </c>
      <c r="DR34" s="187">
        <f t="shared" si="138"/>
        <v>177.89</v>
      </c>
      <c r="DS34" s="187">
        <f t="shared" si="139"/>
        <v>160.66999999999999</v>
      </c>
      <c r="DT34" s="187">
        <f t="shared" si="140"/>
        <v>177.89</v>
      </c>
      <c r="DU34" s="187">
        <f t="shared" si="141"/>
        <v>172.15</v>
      </c>
      <c r="DV34" s="192">
        <f t="shared" si="142"/>
        <v>177.89</v>
      </c>
      <c r="DW34" s="192">
        <f t="shared" si="143"/>
        <v>172.15</v>
      </c>
      <c r="DX34" s="193">
        <f t="shared" si="144"/>
        <v>177.89</v>
      </c>
      <c r="DY34" s="193">
        <f t="shared" si="145"/>
        <v>177.89</v>
      </c>
      <c r="DZ34" s="187">
        <f t="shared" si="146"/>
        <v>172.15</v>
      </c>
      <c r="EA34" s="187">
        <f t="shared" si="147"/>
        <v>177.89</v>
      </c>
      <c r="EB34" s="187">
        <f t="shared" si="148"/>
        <v>172.15</v>
      </c>
      <c r="EC34" s="187">
        <f t="shared" si="149"/>
        <v>177.89</v>
      </c>
      <c r="ED34" s="194">
        <f t="shared" si="150"/>
        <v>2094.4999999999995</v>
      </c>
      <c r="EE34" s="191">
        <f t="shared" si="151"/>
        <v>2484.71</v>
      </c>
      <c r="EF34" s="187">
        <f t="shared" si="152"/>
        <v>177.89</v>
      </c>
      <c r="EG34" s="187">
        <f t="shared" si="153"/>
        <v>166.41</v>
      </c>
      <c r="EH34" s="187">
        <f t="shared" si="154"/>
        <v>177.89</v>
      </c>
      <c r="EI34" s="187">
        <f t="shared" si="155"/>
        <v>172.15</v>
      </c>
      <c r="EJ34" s="187">
        <f t="shared" si="156"/>
        <v>177.89</v>
      </c>
      <c r="EK34" s="187">
        <f t="shared" si="157"/>
        <v>172.15</v>
      </c>
      <c r="EL34" s="187">
        <f t="shared" si="158"/>
        <v>177.89</v>
      </c>
      <c r="EM34" s="187">
        <f t="shared" si="159"/>
        <v>177.89</v>
      </c>
      <c r="EN34" s="187">
        <f t="shared" si="160"/>
        <v>172.15</v>
      </c>
      <c r="EO34" s="163">
        <f t="shared" si="161"/>
        <v>177.89</v>
      </c>
      <c r="EP34" s="163">
        <f t="shared" si="162"/>
        <v>172.15</v>
      </c>
      <c r="EQ34" s="163">
        <f t="shared" si="163"/>
        <v>177.89</v>
      </c>
      <c r="ER34" s="191">
        <f t="shared" si="164"/>
        <v>2100.2399999999998</v>
      </c>
      <c r="ES34" s="191">
        <f t="shared" si="165"/>
        <v>4584.95</v>
      </c>
      <c r="ET34" s="187">
        <f t="shared" si="166"/>
        <v>18687.05</v>
      </c>
      <c r="EX34" s="212"/>
      <c r="EY34" s="207"/>
      <c r="EZ34" s="213"/>
      <c r="FA34" s="214"/>
      <c r="FB34" s="215"/>
    </row>
    <row r="35" spans="2:158" s="200" customFormat="1" ht="15" customHeight="1" x14ac:dyDescent="0.2">
      <c r="B35" s="216" t="s">
        <v>10</v>
      </c>
      <c r="C35" s="217"/>
      <c r="D35" s="217"/>
      <c r="E35" s="218"/>
      <c r="F35" s="218"/>
      <c r="G35" s="219">
        <f t="shared" ref="G35:BR35" si="167">SUM(G29:G34)</f>
        <v>153723.35999999999</v>
      </c>
      <c r="H35" s="219">
        <f t="shared" si="167"/>
        <v>15372.335999999999</v>
      </c>
      <c r="I35" s="219">
        <f t="shared" si="167"/>
        <v>138351.024</v>
      </c>
      <c r="J35" s="219">
        <f t="shared" si="167"/>
        <v>0</v>
      </c>
      <c r="K35" s="219">
        <f t="shared" si="167"/>
        <v>0</v>
      </c>
      <c r="L35" s="219">
        <f t="shared" si="167"/>
        <v>0</v>
      </c>
      <c r="M35" s="219">
        <f t="shared" si="167"/>
        <v>0</v>
      </c>
      <c r="N35" s="219">
        <f t="shared" si="167"/>
        <v>0</v>
      </c>
      <c r="O35" s="219">
        <f t="shared" si="167"/>
        <v>0</v>
      </c>
      <c r="P35" s="219">
        <f t="shared" si="167"/>
        <v>0</v>
      </c>
      <c r="Q35" s="219">
        <f t="shared" si="167"/>
        <v>0</v>
      </c>
      <c r="R35" s="219">
        <f t="shared" si="167"/>
        <v>0</v>
      </c>
      <c r="S35" s="219">
        <f t="shared" si="167"/>
        <v>0</v>
      </c>
      <c r="T35" s="219">
        <f t="shared" si="167"/>
        <v>0</v>
      </c>
      <c r="U35" s="219">
        <f t="shared" si="167"/>
        <v>0</v>
      </c>
      <c r="V35" s="219">
        <f t="shared" si="167"/>
        <v>0</v>
      </c>
      <c r="W35" s="219">
        <f t="shared" si="167"/>
        <v>0</v>
      </c>
      <c r="X35" s="219">
        <f t="shared" si="167"/>
        <v>0</v>
      </c>
      <c r="Y35" s="219">
        <f t="shared" si="167"/>
        <v>0</v>
      </c>
      <c r="Z35" s="219">
        <f t="shared" si="167"/>
        <v>0</v>
      </c>
      <c r="AA35" s="219">
        <f t="shared" si="167"/>
        <v>0</v>
      </c>
      <c r="AB35" s="219">
        <f t="shared" si="167"/>
        <v>0</v>
      </c>
      <c r="AC35" s="219">
        <f t="shared" si="167"/>
        <v>0</v>
      </c>
      <c r="AD35" s="219">
        <f t="shared" si="167"/>
        <v>45.13</v>
      </c>
      <c r="AE35" s="219">
        <f t="shared" si="167"/>
        <v>233.16</v>
      </c>
      <c r="AF35" s="219">
        <f t="shared" si="167"/>
        <v>225.64</v>
      </c>
      <c r="AG35" s="219">
        <f t="shared" si="167"/>
        <v>233.16</v>
      </c>
      <c r="AH35" s="219">
        <f t="shared" si="167"/>
        <v>225.64</v>
      </c>
      <c r="AI35" s="219">
        <f t="shared" si="167"/>
        <v>296.74</v>
      </c>
      <c r="AJ35" s="219">
        <f t="shared" si="167"/>
        <v>1259.47</v>
      </c>
      <c r="AK35" s="219">
        <f t="shared" si="167"/>
        <v>1259.47</v>
      </c>
      <c r="AL35" s="219">
        <f t="shared" si="167"/>
        <v>430.27</v>
      </c>
      <c r="AM35" s="219">
        <f t="shared" si="167"/>
        <v>388.63</v>
      </c>
      <c r="AN35" s="219">
        <f t="shared" si="167"/>
        <v>430.27</v>
      </c>
      <c r="AO35" s="219">
        <f t="shared" si="167"/>
        <v>416.39</v>
      </c>
      <c r="AP35" s="219">
        <f t="shared" si="167"/>
        <v>430.27</v>
      </c>
      <c r="AQ35" s="219">
        <f t="shared" si="167"/>
        <v>416.39</v>
      </c>
      <c r="AR35" s="219">
        <f t="shared" si="167"/>
        <v>430.27</v>
      </c>
      <c r="AS35" s="219">
        <f t="shared" si="167"/>
        <v>430.27</v>
      </c>
      <c r="AT35" s="219">
        <f t="shared" si="167"/>
        <v>416.39</v>
      </c>
      <c r="AU35" s="219">
        <f t="shared" si="167"/>
        <v>430.27</v>
      </c>
      <c r="AV35" s="219">
        <f t="shared" si="167"/>
        <v>416.39</v>
      </c>
      <c r="AW35" s="219">
        <f t="shared" si="167"/>
        <v>430.27</v>
      </c>
      <c r="AX35" s="219">
        <f t="shared" si="167"/>
        <v>5066.08</v>
      </c>
      <c r="AY35" s="219">
        <f t="shared" si="167"/>
        <v>6325.55</v>
      </c>
      <c r="AZ35" s="219">
        <f t="shared" si="167"/>
        <v>430.27</v>
      </c>
      <c r="BA35" s="219">
        <f t="shared" si="167"/>
        <v>388.63</v>
      </c>
      <c r="BB35" s="219">
        <f t="shared" si="167"/>
        <v>430.27</v>
      </c>
      <c r="BC35" s="219">
        <f t="shared" si="167"/>
        <v>416.39</v>
      </c>
      <c r="BD35" s="219">
        <f t="shared" si="167"/>
        <v>430.27</v>
      </c>
      <c r="BE35" s="219">
        <f t="shared" si="167"/>
        <v>416.39</v>
      </c>
      <c r="BF35" s="219">
        <f t="shared" si="167"/>
        <v>430.27</v>
      </c>
      <c r="BG35" s="219">
        <f t="shared" si="167"/>
        <v>430.27</v>
      </c>
      <c r="BH35" s="219">
        <f t="shared" si="167"/>
        <v>416.39</v>
      </c>
      <c r="BI35" s="219">
        <f t="shared" si="167"/>
        <v>430.27</v>
      </c>
      <c r="BJ35" s="219">
        <f t="shared" si="167"/>
        <v>416.39</v>
      </c>
      <c r="BK35" s="219">
        <f t="shared" si="167"/>
        <v>430.27</v>
      </c>
      <c r="BL35" s="219">
        <f t="shared" si="167"/>
        <v>5066.08</v>
      </c>
      <c r="BM35" s="219">
        <f t="shared" si="167"/>
        <v>11391.630000000001</v>
      </c>
      <c r="BN35" s="219">
        <f t="shared" si="167"/>
        <v>430.27</v>
      </c>
      <c r="BO35" s="219">
        <f t="shared" si="167"/>
        <v>388.63</v>
      </c>
      <c r="BP35" s="219">
        <f t="shared" si="167"/>
        <v>430.27</v>
      </c>
      <c r="BQ35" s="219">
        <f t="shared" si="167"/>
        <v>416.39</v>
      </c>
      <c r="BR35" s="219">
        <f t="shared" si="167"/>
        <v>430.27</v>
      </c>
      <c r="BS35" s="219">
        <f t="shared" ref="BS35:ED35" si="168">SUM(BS29:BS34)</f>
        <v>416.39</v>
      </c>
      <c r="BT35" s="219">
        <f t="shared" si="168"/>
        <v>543.64</v>
      </c>
      <c r="BU35" s="219">
        <f t="shared" si="168"/>
        <v>583.06999999999994</v>
      </c>
      <c r="BV35" s="219">
        <f t="shared" si="168"/>
        <v>564.26</v>
      </c>
      <c r="BW35" s="219">
        <f t="shared" si="168"/>
        <v>583.06999999999994</v>
      </c>
      <c r="BX35" s="219">
        <f t="shared" si="168"/>
        <v>564.26</v>
      </c>
      <c r="BY35" s="219">
        <f t="shared" si="168"/>
        <v>583.06999999999994</v>
      </c>
      <c r="BZ35" s="219">
        <f t="shared" si="168"/>
        <v>5933.59</v>
      </c>
      <c r="CA35" s="219">
        <f t="shared" si="168"/>
        <v>17325.219999999998</v>
      </c>
      <c r="CB35" s="219">
        <f t="shared" si="168"/>
        <v>583.06999999999994</v>
      </c>
      <c r="CC35" s="219">
        <f t="shared" si="168"/>
        <v>545.45000000000005</v>
      </c>
      <c r="CD35" s="219">
        <f t="shared" si="168"/>
        <v>583.06999999999994</v>
      </c>
      <c r="CE35" s="219">
        <f t="shared" si="168"/>
        <v>564.26</v>
      </c>
      <c r="CF35" s="219">
        <f t="shared" si="168"/>
        <v>583.06999999999994</v>
      </c>
      <c r="CG35" s="219">
        <f t="shared" si="168"/>
        <v>564.26</v>
      </c>
      <c r="CH35" s="219">
        <f t="shared" si="168"/>
        <v>583.06999999999994</v>
      </c>
      <c r="CI35" s="219">
        <f t="shared" si="168"/>
        <v>583.06999999999994</v>
      </c>
      <c r="CJ35" s="219">
        <f t="shared" si="168"/>
        <v>654.87</v>
      </c>
      <c r="CK35" s="219">
        <f t="shared" si="168"/>
        <v>705.19999999999993</v>
      </c>
      <c r="CL35" s="219">
        <f t="shared" si="168"/>
        <v>682.45</v>
      </c>
      <c r="CM35" s="219">
        <f t="shared" si="168"/>
        <v>705.19999999999993</v>
      </c>
      <c r="CN35" s="219">
        <f t="shared" si="168"/>
        <v>7337.0400000000009</v>
      </c>
      <c r="CO35" s="219">
        <f t="shared" si="168"/>
        <v>24662.26</v>
      </c>
      <c r="CP35" s="219">
        <f t="shared" si="168"/>
        <v>705.19999999999993</v>
      </c>
      <c r="CQ35" s="219">
        <f t="shared" si="168"/>
        <v>636.95000000000005</v>
      </c>
      <c r="CR35" s="219">
        <f t="shared" si="168"/>
        <v>705.19999999999993</v>
      </c>
      <c r="CS35" s="219">
        <f t="shared" si="168"/>
        <v>682.45</v>
      </c>
      <c r="CT35" s="219">
        <f t="shared" si="168"/>
        <v>705.19999999999993</v>
      </c>
      <c r="CU35" s="219">
        <f t="shared" si="168"/>
        <v>682.45</v>
      </c>
      <c r="CV35" s="219">
        <f t="shared" si="168"/>
        <v>705.19999999999993</v>
      </c>
      <c r="CW35" s="219">
        <f t="shared" si="168"/>
        <v>705.19999999999993</v>
      </c>
      <c r="CX35" s="219">
        <f t="shared" si="168"/>
        <v>682.45</v>
      </c>
      <c r="CY35" s="219">
        <f t="shared" si="168"/>
        <v>705.19999999999993</v>
      </c>
      <c r="CZ35" s="219">
        <f t="shared" si="168"/>
        <v>682.45</v>
      </c>
      <c r="DA35" s="219">
        <f t="shared" si="168"/>
        <v>705.19999999999993</v>
      </c>
      <c r="DB35" s="219">
        <f t="shared" si="168"/>
        <v>8303.15</v>
      </c>
      <c r="DC35" s="219">
        <f t="shared" si="168"/>
        <v>32965.409999999996</v>
      </c>
      <c r="DD35" s="219">
        <f t="shared" si="168"/>
        <v>705.19999999999993</v>
      </c>
      <c r="DE35" s="219">
        <f t="shared" si="168"/>
        <v>636.95000000000005</v>
      </c>
      <c r="DF35" s="219">
        <f t="shared" si="168"/>
        <v>912.38999999999987</v>
      </c>
      <c r="DG35" s="219">
        <f t="shared" si="168"/>
        <v>964.98</v>
      </c>
      <c r="DH35" s="219">
        <f t="shared" si="168"/>
        <v>997.14999999999986</v>
      </c>
      <c r="DI35" s="219">
        <f t="shared" si="168"/>
        <v>964.98</v>
      </c>
      <c r="DJ35" s="219">
        <f t="shared" si="168"/>
        <v>997.14999999999986</v>
      </c>
      <c r="DK35" s="219">
        <f t="shared" si="168"/>
        <v>997.14999999999986</v>
      </c>
      <c r="DL35" s="219">
        <f t="shared" si="168"/>
        <v>964.98</v>
      </c>
      <c r="DM35" s="219">
        <f t="shared" si="168"/>
        <v>1037.32</v>
      </c>
      <c r="DN35" s="219">
        <f t="shared" si="168"/>
        <v>1137.1300000000001</v>
      </c>
      <c r="DO35" s="219">
        <f t="shared" si="168"/>
        <v>1175.04</v>
      </c>
      <c r="DP35" s="219">
        <f t="shared" si="168"/>
        <v>11490.419999999998</v>
      </c>
      <c r="DQ35" s="219">
        <f t="shared" si="168"/>
        <v>44455.829999999994</v>
      </c>
      <c r="DR35" s="219">
        <f t="shared" si="168"/>
        <v>1175.04</v>
      </c>
      <c r="DS35" s="219">
        <f t="shared" si="168"/>
        <v>1061.3200000000002</v>
      </c>
      <c r="DT35" s="219">
        <f t="shared" si="168"/>
        <v>1175.04</v>
      </c>
      <c r="DU35" s="219">
        <f t="shared" si="168"/>
        <v>1137.1300000000001</v>
      </c>
      <c r="DV35" s="219">
        <f t="shared" si="168"/>
        <v>1175.04</v>
      </c>
      <c r="DW35" s="219">
        <f t="shared" si="168"/>
        <v>1137.1300000000001</v>
      </c>
      <c r="DX35" s="219">
        <f t="shared" si="168"/>
        <v>1175.04</v>
      </c>
      <c r="DY35" s="219">
        <f t="shared" si="168"/>
        <v>1175.04</v>
      </c>
      <c r="DZ35" s="219">
        <f t="shared" si="168"/>
        <v>1137.1300000000001</v>
      </c>
      <c r="EA35" s="219">
        <f t="shared" si="168"/>
        <v>1175.04</v>
      </c>
      <c r="EB35" s="219">
        <f t="shared" si="168"/>
        <v>1137.1300000000001</v>
      </c>
      <c r="EC35" s="219">
        <f t="shared" si="168"/>
        <v>1175.04</v>
      </c>
      <c r="ED35" s="219">
        <f t="shared" si="168"/>
        <v>13835.119999999999</v>
      </c>
      <c r="EE35" s="219">
        <f t="shared" ref="EE35:ET35" si="169">SUM(EE29:EE34)</f>
        <v>58290.950000000004</v>
      </c>
      <c r="EF35" s="219">
        <f t="shared" si="169"/>
        <v>1175.04</v>
      </c>
      <c r="EG35" s="219">
        <f t="shared" si="169"/>
        <v>1099.22</v>
      </c>
      <c r="EH35" s="219">
        <f t="shared" si="169"/>
        <v>1175.04</v>
      </c>
      <c r="EI35" s="219">
        <f t="shared" si="169"/>
        <v>1137.1300000000001</v>
      </c>
      <c r="EJ35" s="219">
        <f t="shared" si="169"/>
        <v>1175.04</v>
      </c>
      <c r="EK35" s="219">
        <f t="shared" si="169"/>
        <v>1137.1300000000001</v>
      </c>
      <c r="EL35" s="219">
        <f t="shared" si="169"/>
        <v>1175.04</v>
      </c>
      <c r="EM35" s="219">
        <f t="shared" si="169"/>
        <v>1175.04</v>
      </c>
      <c r="EN35" s="219">
        <f t="shared" si="169"/>
        <v>1137.1300000000001</v>
      </c>
      <c r="EO35" s="219">
        <f t="shared" si="169"/>
        <v>1175.04</v>
      </c>
      <c r="EP35" s="219">
        <f t="shared" si="169"/>
        <v>1137.1300000000001</v>
      </c>
      <c r="EQ35" s="219">
        <f t="shared" si="169"/>
        <v>1175.04</v>
      </c>
      <c r="ER35" s="219">
        <f t="shared" si="169"/>
        <v>13873.02</v>
      </c>
      <c r="ES35" s="219">
        <f t="shared" si="169"/>
        <v>72163.969999999987</v>
      </c>
      <c r="ET35" s="220">
        <f t="shared" si="169"/>
        <v>81559.39</v>
      </c>
      <c r="EU35" s="199"/>
      <c r="EV35" s="199"/>
      <c r="EW35" s="199"/>
      <c r="EX35" s="199"/>
      <c r="EY35" s="199"/>
      <c r="EZ35" s="199"/>
      <c r="FA35" s="199"/>
    </row>
    <row r="36" spans="2:158" s="200" customFormat="1" ht="15" customHeight="1" thickBot="1" x14ac:dyDescent="0.25">
      <c r="B36" s="339" t="s">
        <v>136</v>
      </c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40"/>
      <c r="AZ36" s="340"/>
      <c r="BA36" s="340"/>
      <c r="BB36" s="340"/>
      <c r="BC36" s="340"/>
      <c r="BD36" s="340"/>
      <c r="BE36" s="340"/>
      <c r="BF36" s="340"/>
      <c r="BG36" s="340"/>
      <c r="BH36" s="340"/>
      <c r="BI36" s="340"/>
      <c r="BJ36" s="340"/>
      <c r="BK36" s="340"/>
      <c r="BL36" s="340"/>
      <c r="BM36" s="340"/>
      <c r="BN36" s="340"/>
      <c r="BO36" s="340"/>
      <c r="BP36" s="340"/>
      <c r="BQ36" s="340"/>
      <c r="BR36" s="340"/>
      <c r="BS36" s="340"/>
      <c r="BT36" s="340"/>
      <c r="BU36" s="340"/>
      <c r="BV36" s="340"/>
      <c r="BW36" s="340"/>
      <c r="BX36" s="340"/>
      <c r="BY36" s="340"/>
      <c r="BZ36" s="340"/>
      <c r="CA36" s="340"/>
      <c r="CB36" s="340"/>
      <c r="CC36" s="340"/>
      <c r="CD36" s="340"/>
      <c r="CE36" s="340"/>
      <c r="CF36" s="340"/>
      <c r="CG36" s="340"/>
      <c r="CH36" s="340"/>
      <c r="CI36" s="340"/>
      <c r="CJ36" s="340"/>
      <c r="CK36" s="340"/>
      <c r="CL36" s="340"/>
      <c r="CM36" s="340"/>
      <c r="CN36" s="340"/>
      <c r="CO36" s="340"/>
      <c r="CP36" s="340"/>
      <c r="CQ36" s="340"/>
      <c r="CR36" s="340"/>
      <c r="CS36" s="340"/>
      <c r="CT36" s="340"/>
      <c r="CU36" s="340"/>
      <c r="CV36" s="340"/>
      <c r="CW36" s="340"/>
      <c r="CX36" s="340"/>
      <c r="CY36" s="340"/>
      <c r="CZ36" s="340"/>
      <c r="DA36" s="340"/>
      <c r="DB36" s="340"/>
      <c r="DC36" s="340"/>
      <c r="DD36" s="340"/>
      <c r="DE36" s="340"/>
      <c r="DF36" s="340"/>
      <c r="DG36" s="340"/>
      <c r="DH36" s="340"/>
      <c r="DI36" s="340"/>
      <c r="DJ36" s="340"/>
      <c r="DK36" s="340"/>
      <c r="DL36" s="340"/>
      <c r="DM36" s="340"/>
      <c r="DN36" s="340"/>
      <c r="DO36" s="340"/>
      <c r="DP36" s="340"/>
      <c r="DQ36" s="340"/>
      <c r="DR36" s="340"/>
      <c r="DS36" s="340"/>
      <c r="DT36" s="340"/>
      <c r="DU36" s="340"/>
      <c r="DV36" s="340"/>
      <c r="DW36" s="340"/>
      <c r="DX36" s="340"/>
      <c r="DY36" s="340"/>
      <c r="DZ36" s="340"/>
      <c r="EA36" s="340"/>
      <c r="EB36" s="340"/>
      <c r="EC36" s="340"/>
      <c r="ED36" s="340"/>
      <c r="EE36" s="340"/>
      <c r="EF36" s="340"/>
      <c r="EG36" s="340"/>
      <c r="EH36" s="340"/>
      <c r="EI36" s="340"/>
      <c r="EJ36" s="340"/>
      <c r="EK36" s="340"/>
      <c r="EL36" s="340"/>
      <c r="EM36" s="340"/>
      <c r="EN36" s="340"/>
      <c r="EO36" s="340"/>
      <c r="EP36" s="340"/>
      <c r="EQ36" s="340"/>
      <c r="ER36" s="340"/>
      <c r="ES36" s="340"/>
      <c r="ET36" s="341"/>
      <c r="EU36" s="199"/>
      <c r="EV36" s="199"/>
      <c r="EW36" s="199"/>
      <c r="EX36" s="199"/>
      <c r="EY36" s="199"/>
      <c r="EZ36" s="199"/>
      <c r="FA36" s="199"/>
    </row>
    <row r="37" spans="2:158" ht="49.5" x14ac:dyDescent="0.15">
      <c r="B37" s="203">
        <v>42517</v>
      </c>
      <c r="C37" s="204" t="s">
        <v>137</v>
      </c>
      <c r="D37" s="226" t="s">
        <v>138</v>
      </c>
      <c r="E37" s="225" t="s">
        <v>139</v>
      </c>
      <c r="F37" s="206" t="s">
        <v>140</v>
      </c>
      <c r="G37" s="206">
        <v>3349.42</v>
      </c>
      <c r="H37" s="175">
        <f t="shared" ref="H37:H76" si="170">(G37*0.1)</f>
        <v>334.94200000000001</v>
      </c>
      <c r="I37" s="175">
        <f t="shared" ref="I37:I76" si="171">(G37*0.9)</f>
        <v>3014.4780000000001</v>
      </c>
      <c r="J37" s="206"/>
      <c r="K37" s="225"/>
      <c r="L37" s="225"/>
      <c r="M37" s="225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175"/>
      <c r="AZ37" s="206"/>
      <c r="BA37" s="206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>
        <f t="shared" ref="CF37:CF43" si="172">ROUND((I37/5/365*4),2)</f>
        <v>6.61</v>
      </c>
      <c r="CG37" s="175">
        <f t="shared" ref="CG37:CG43" si="173">ROUND((I37/5/365*30),2)</f>
        <v>49.55</v>
      </c>
      <c r="CH37" s="175">
        <f t="shared" ref="CH37:CH43" si="174">ROUND((I37/5/365*31),2)</f>
        <v>51.2</v>
      </c>
      <c r="CI37" s="175">
        <f t="shared" ref="CI37:CI43" si="175">ROUND((I37/5/365*31),2)</f>
        <v>51.2</v>
      </c>
      <c r="CJ37" s="175">
        <f t="shared" ref="CJ37:CJ47" si="176">ROUND((I37/5/365*30),2)</f>
        <v>49.55</v>
      </c>
      <c r="CK37" s="175">
        <f t="shared" ref="CK37:CK47" si="177">ROUND((I37/5/365*31),2)</f>
        <v>51.2</v>
      </c>
      <c r="CL37" s="175">
        <f t="shared" ref="CL37:CL47" si="178">ROUND((I37/5/365*30),2)</f>
        <v>49.55</v>
      </c>
      <c r="CM37" s="175">
        <f t="shared" ref="CM37:CM47" si="179">ROUND((I37/5/365*31),2)</f>
        <v>51.2</v>
      </c>
      <c r="CN37" s="175">
        <f t="shared" ref="CN37:CN55" si="180">SUM(CB37:CM37)</f>
        <v>360.06</v>
      </c>
      <c r="CO37" s="177">
        <f t="shared" ref="CO37:CO55" si="181">ROUND((CA37+CN37),2)</f>
        <v>360.06</v>
      </c>
      <c r="CP37" s="175">
        <f t="shared" ref="CP37:CP55" si="182">ROUND((I37/5/365*31),2)</f>
        <v>51.2</v>
      </c>
      <c r="CQ37" s="175">
        <f t="shared" ref="CQ37:CQ55" si="183">ROUND((I37/5/365*28),2)</f>
        <v>46.25</v>
      </c>
      <c r="CR37" s="175">
        <f t="shared" ref="CR37:CR55" si="184">ROUND((I37/5/365*31),2)</f>
        <v>51.2</v>
      </c>
      <c r="CS37" s="175">
        <f t="shared" ref="CS37:CS55" si="185">ROUND((I37/5/365*30),2)</f>
        <v>49.55</v>
      </c>
      <c r="CT37" s="178">
        <f t="shared" ref="CT37:CT55" si="186">ROUND((I37/5/365*31),2)</f>
        <v>51.2</v>
      </c>
      <c r="CU37" s="175">
        <f t="shared" ref="CU37:CU56" si="187">ROUND((I37/5/365*30),2)</f>
        <v>49.55</v>
      </c>
      <c r="CV37" s="175">
        <f t="shared" ref="CV37:CV56" si="188">ROUND((I37/5/365*31),2)</f>
        <v>51.2</v>
      </c>
      <c r="CW37" s="175">
        <f t="shared" ref="CW37:CW56" si="189">ROUND((I37/5/365*31),2)</f>
        <v>51.2</v>
      </c>
      <c r="CX37" s="175">
        <f t="shared" ref="CX37:CX58" si="190">ROUND((I37/5/365*30),2)</f>
        <v>49.55</v>
      </c>
      <c r="CY37" s="175">
        <f t="shared" ref="CY37:CY58" si="191">ROUND((I37/5/365*31),2)</f>
        <v>51.2</v>
      </c>
      <c r="CZ37" s="175">
        <f t="shared" ref="CZ37:CZ60" si="192">ROUND((I37/5/365*30),2)</f>
        <v>49.55</v>
      </c>
      <c r="DA37" s="175">
        <f t="shared" ref="DA37:DA61" si="193">ROUND((I37/5/365*31),2)</f>
        <v>51.2</v>
      </c>
      <c r="DB37" s="177">
        <f t="shared" ref="DB37:DB61" si="194">SUM(CP37:DA37)</f>
        <v>602.85</v>
      </c>
      <c r="DC37" s="177">
        <f t="shared" ref="DC37:DC61" si="195">ROUND((CO37+DB37),2)</f>
        <v>962.91</v>
      </c>
      <c r="DD37" s="175">
        <f t="shared" ref="DD37:DD61" si="196">ROUND((I37/5/365*31),2)</f>
        <v>51.2</v>
      </c>
      <c r="DE37" s="175">
        <f t="shared" ref="DE37:DE61" si="197">ROUND((I37/5/365*28),2)</f>
        <v>46.25</v>
      </c>
      <c r="DF37" s="175">
        <f t="shared" ref="DF37:DF61" si="198">ROUND((I37/5/365*31),2)</f>
        <v>51.2</v>
      </c>
      <c r="DG37" s="175">
        <f t="shared" ref="DG37:DG63" si="199">ROUND((I37/5/365*30),2)</f>
        <v>49.55</v>
      </c>
      <c r="DH37" s="175">
        <f t="shared" ref="DH37:DH63" si="200">ROUND((I37/5/365*31),2)</f>
        <v>51.2</v>
      </c>
      <c r="DI37" s="175">
        <f t="shared" ref="DI37:DI63" si="201">ROUND((I37/5/365*30),2)</f>
        <v>49.55</v>
      </c>
      <c r="DJ37" s="175">
        <f t="shared" ref="DJ37:DJ66" si="202">ROUND((I37/5/365*31),2)</f>
        <v>51.2</v>
      </c>
      <c r="DK37" s="175">
        <f t="shared" ref="DK37:DK66" si="203">ROUND((I37/5/365*31),2)</f>
        <v>51.2</v>
      </c>
      <c r="DL37" s="175">
        <f t="shared" ref="DL37:DL66" si="204">ROUND((I37/5/365*30),2)</f>
        <v>49.55</v>
      </c>
      <c r="DM37" s="175">
        <f t="shared" ref="DM37:DM66" si="205">ROUND((I37/5/365*31),2)</f>
        <v>51.2</v>
      </c>
      <c r="DN37" s="175">
        <f t="shared" ref="DN37:DN66" si="206">ROUND((I37/5/365*30),2)</f>
        <v>49.55</v>
      </c>
      <c r="DO37" s="175">
        <f t="shared" ref="DO37:DO66" si="207">ROUND((I37/5/365*31),2)</f>
        <v>51.2</v>
      </c>
      <c r="DP37" s="177">
        <f t="shared" ref="DP37:DP66" si="208">SUM(DD37:DO37)</f>
        <v>602.85</v>
      </c>
      <c r="DQ37" s="177">
        <f t="shared" ref="DQ37:DQ66" si="209">ROUND((DC37+DP37),2)</f>
        <v>1565.76</v>
      </c>
      <c r="DR37" s="175">
        <f t="shared" ref="DR37:DR65" si="210">ROUND((I37/5/365*31),2)</f>
        <v>51.2</v>
      </c>
      <c r="DS37" s="175">
        <f t="shared" ref="DS37:DS66" si="211">ROUND((I37/5/365*28),2)</f>
        <v>46.25</v>
      </c>
      <c r="DT37" s="175">
        <f t="shared" ref="DT37:DT69" si="212">ROUND((I37/5/365*31),2)</f>
        <v>51.2</v>
      </c>
      <c r="DU37" s="175">
        <f t="shared" ref="DU37:DU70" si="213">ROUND((I37/5/365*30),2)</f>
        <v>49.55</v>
      </c>
      <c r="DV37" s="179">
        <f t="shared" ref="DV37:DV70" si="214">ROUND((I37/5/365*31),2)</f>
        <v>51.2</v>
      </c>
      <c r="DW37" s="179">
        <f t="shared" ref="DW37:DW70" si="215">ROUND((I37/5/365*30),2)</f>
        <v>49.55</v>
      </c>
      <c r="DX37" s="180">
        <f t="shared" ref="DX37:DX70" si="216">ROUND((I37/5/365*31),2)</f>
        <v>51.2</v>
      </c>
      <c r="DY37" s="180">
        <f t="shared" ref="DY37:DY70" si="217">ROUND((I37/5/365*31),2)</f>
        <v>51.2</v>
      </c>
      <c r="DZ37" s="175">
        <f t="shared" ref="DZ37:DZ70" si="218">ROUND((I37/5/365*30),2)</f>
        <v>49.55</v>
      </c>
      <c r="EA37" s="175">
        <f t="shared" ref="EA37:EA72" si="219">ROUND((I37/5/365*31),2)</f>
        <v>51.2</v>
      </c>
      <c r="EB37" s="175">
        <f t="shared" ref="EB37:EB72" si="220">ROUND((I37/5/365*30),2)</f>
        <v>49.55</v>
      </c>
      <c r="EC37" s="175">
        <f t="shared" ref="EC37:EC72" si="221">ROUND((I37/5/365*31),2)</f>
        <v>51.2</v>
      </c>
      <c r="ED37" s="181">
        <f t="shared" ref="ED37:ED72" si="222">SUM(DR37:EC37)</f>
        <v>602.85</v>
      </c>
      <c r="EE37" s="177">
        <f t="shared" ref="EE37:EE72" si="223">ROUND((DQ37+ED37),2)</f>
        <v>2168.61</v>
      </c>
      <c r="EF37" s="175">
        <f t="shared" ref="EF37:EF72" si="224">ROUND((I37/5/365*31),2)</f>
        <v>51.2</v>
      </c>
      <c r="EG37" s="175">
        <f t="shared" ref="EG37:EG72" si="225">ROUND((I37/5/365*29),2)</f>
        <v>47.9</v>
      </c>
      <c r="EH37" s="175">
        <f t="shared" ref="EH37:EH76" si="226">ROUND((I37/5/365*31),2)</f>
        <v>51.2</v>
      </c>
      <c r="EI37" s="175">
        <f t="shared" ref="EI37:EI76" si="227">ROUND((I37/5/365*30),2)</f>
        <v>49.55</v>
      </c>
      <c r="EJ37" s="175">
        <f t="shared" ref="EJ37:EJ76" si="228">ROUND((I37/5/365*31),2)</f>
        <v>51.2</v>
      </c>
      <c r="EK37" s="175">
        <f t="shared" ref="EK37:EK76" si="229">ROUND((I37/5/365*30),2)</f>
        <v>49.55</v>
      </c>
      <c r="EL37" s="175">
        <f t="shared" ref="EL37:EL76" si="230">ROUND((I37/5/365*31),2)</f>
        <v>51.2</v>
      </c>
      <c r="EM37" s="175">
        <f t="shared" ref="EM37:EM76" si="231">ROUND((I37/5/365*31),2)</f>
        <v>51.2</v>
      </c>
      <c r="EN37" s="175">
        <f t="shared" ref="EN37:EN76" si="232">ROUND((I37/5/365*30),2)</f>
        <v>49.55</v>
      </c>
      <c r="EO37" s="175">
        <f t="shared" ref="EO37:EO76" si="233">ROUND((I37/5/365*31),2)</f>
        <v>51.2</v>
      </c>
      <c r="EP37" s="175">
        <f t="shared" ref="EP37:EP76" si="234">ROUND((I37/5/365*30),2)</f>
        <v>49.55</v>
      </c>
      <c r="EQ37" s="175">
        <f>ROUND((I37/5/365*31),2)</f>
        <v>51.2</v>
      </c>
      <c r="ER37" s="177">
        <f t="shared" ref="ER37:ER76" si="235">SUM(EF37:EQ37)</f>
        <v>604.5</v>
      </c>
      <c r="ES37" s="177">
        <f t="shared" ref="ES37:ES76" si="236">ROUND((EE37+ER37),2)</f>
        <v>2773.11</v>
      </c>
      <c r="ET37" s="175">
        <f t="shared" ref="ET37:ET76" si="237">SUM(G37-ES37)</f>
        <v>576.30999999999995</v>
      </c>
    </row>
    <row r="38" spans="2:158" ht="49.5" x14ac:dyDescent="0.15">
      <c r="B38" s="203">
        <v>42517</v>
      </c>
      <c r="C38" s="204" t="s">
        <v>137</v>
      </c>
      <c r="D38" s="226" t="s">
        <v>138</v>
      </c>
      <c r="E38" s="225" t="s">
        <v>139</v>
      </c>
      <c r="F38" s="206" t="s">
        <v>141</v>
      </c>
      <c r="G38" s="206">
        <v>3349.42</v>
      </c>
      <c r="H38" s="175">
        <f t="shared" si="170"/>
        <v>334.94200000000001</v>
      </c>
      <c r="I38" s="175">
        <f t="shared" si="171"/>
        <v>3014.4780000000001</v>
      </c>
      <c r="J38" s="206"/>
      <c r="K38" s="225"/>
      <c r="L38" s="225"/>
      <c r="M38" s="225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175"/>
      <c r="AZ38" s="206"/>
      <c r="BA38" s="206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>
        <f t="shared" si="172"/>
        <v>6.61</v>
      </c>
      <c r="CG38" s="175">
        <f t="shared" si="173"/>
        <v>49.55</v>
      </c>
      <c r="CH38" s="175">
        <f t="shared" si="174"/>
        <v>51.2</v>
      </c>
      <c r="CI38" s="175">
        <f t="shared" si="175"/>
        <v>51.2</v>
      </c>
      <c r="CJ38" s="175">
        <f t="shared" si="176"/>
        <v>49.55</v>
      </c>
      <c r="CK38" s="175">
        <f t="shared" si="177"/>
        <v>51.2</v>
      </c>
      <c r="CL38" s="175">
        <f t="shared" si="178"/>
        <v>49.55</v>
      </c>
      <c r="CM38" s="175">
        <f t="shared" si="179"/>
        <v>51.2</v>
      </c>
      <c r="CN38" s="175">
        <f t="shared" si="180"/>
        <v>360.06</v>
      </c>
      <c r="CO38" s="177">
        <f t="shared" si="181"/>
        <v>360.06</v>
      </c>
      <c r="CP38" s="175">
        <f t="shared" si="182"/>
        <v>51.2</v>
      </c>
      <c r="CQ38" s="175">
        <f t="shared" si="183"/>
        <v>46.25</v>
      </c>
      <c r="CR38" s="175">
        <f t="shared" si="184"/>
        <v>51.2</v>
      </c>
      <c r="CS38" s="175">
        <f t="shared" si="185"/>
        <v>49.55</v>
      </c>
      <c r="CT38" s="178">
        <f t="shared" si="186"/>
        <v>51.2</v>
      </c>
      <c r="CU38" s="175">
        <f t="shared" si="187"/>
        <v>49.55</v>
      </c>
      <c r="CV38" s="175">
        <f t="shared" si="188"/>
        <v>51.2</v>
      </c>
      <c r="CW38" s="175">
        <f t="shared" si="189"/>
        <v>51.2</v>
      </c>
      <c r="CX38" s="175">
        <f t="shared" si="190"/>
        <v>49.55</v>
      </c>
      <c r="CY38" s="175">
        <f t="shared" si="191"/>
        <v>51.2</v>
      </c>
      <c r="CZ38" s="175">
        <f t="shared" si="192"/>
        <v>49.55</v>
      </c>
      <c r="DA38" s="175">
        <f t="shared" si="193"/>
        <v>51.2</v>
      </c>
      <c r="DB38" s="177">
        <f t="shared" si="194"/>
        <v>602.85</v>
      </c>
      <c r="DC38" s="177">
        <f t="shared" si="195"/>
        <v>962.91</v>
      </c>
      <c r="DD38" s="175">
        <f t="shared" si="196"/>
        <v>51.2</v>
      </c>
      <c r="DE38" s="175">
        <f t="shared" si="197"/>
        <v>46.25</v>
      </c>
      <c r="DF38" s="175">
        <f t="shared" si="198"/>
        <v>51.2</v>
      </c>
      <c r="DG38" s="175">
        <f t="shared" si="199"/>
        <v>49.55</v>
      </c>
      <c r="DH38" s="175">
        <f t="shared" si="200"/>
        <v>51.2</v>
      </c>
      <c r="DI38" s="175">
        <f t="shared" si="201"/>
        <v>49.55</v>
      </c>
      <c r="DJ38" s="175">
        <f t="shared" si="202"/>
        <v>51.2</v>
      </c>
      <c r="DK38" s="175">
        <f t="shared" si="203"/>
        <v>51.2</v>
      </c>
      <c r="DL38" s="175">
        <f t="shared" si="204"/>
        <v>49.55</v>
      </c>
      <c r="DM38" s="175">
        <f t="shared" si="205"/>
        <v>51.2</v>
      </c>
      <c r="DN38" s="175">
        <f t="shared" si="206"/>
        <v>49.55</v>
      </c>
      <c r="DO38" s="175">
        <f t="shared" si="207"/>
        <v>51.2</v>
      </c>
      <c r="DP38" s="177">
        <f t="shared" si="208"/>
        <v>602.85</v>
      </c>
      <c r="DQ38" s="177">
        <f t="shared" si="209"/>
        <v>1565.76</v>
      </c>
      <c r="DR38" s="175">
        <f t="shared" si="210"/>
        <v>51.2</v>
      </c>
      <c r="DS38" s="175">
        <f t="shared" si="211"/>
        <v>46.25</v>
      </c>
      <c r="DT38" s="175">
        <f t="shared" si="212"/>
        <v>51.2</v>
      </c>
      <c r="DU38" s="175">
        <f t="shared" si="213"/>
        <v>49.55</v>
      </c>
      <c r="DV38" s="179">
        <f t="shared" si="214"/>
        <v>51.2</v>
      </c>
      <c r="DW38" s="179">
        <f t="shared" si="215"/>
        <v>49.55</v>
      </c>
      <c r="DX38" s="180">
        <f t="shared" si="216"/>
        <v>51.2</v>
      </c>
      <c r="DY38" s="180">
        <f t="shared" si="217"/>
        <v>51.2</v>
      </c>
      <c r="DZ38" s="175">
        <f t="shared" si="218"/>
        <v>49.55</v>
      </c>
      <c r="EA38" s="175">
        <f t="shared" si="219"/>
        <v>51.2</v>
      </c>
      <c r="EB38" s="175">
        <f t="shared" si="220"/>
        <v>49.55</v>
      </c>
      <c r="EC38" s="175">
        <f t="shared" si="221"/>
        <v>51.2</v>
      </c>
      <c r="ED38" s="181">
        <f t="shared" si="222"/>
        <v>602.85</v>
      </c>
      <c r="EE38" s="177">
        <f t="shared" si="223"/>
        <v>2168.61</v>
      </c>
      <c r="EF38" s="175">
        <f t="shared" si="224"/>
        <v>51.2</v>
      </c>
      <c r="EG38" s="175">
        <f t="shared" si="225"/>
        <v>47.9</v>
      </c>
      <c r="EH38" s="175">
        <f t="shared" si="226"/>
        <v>51.2</v>
      </c>
      <c r="EI38" s="175">
        <f t="shared" si="227"/>
        <v>49.55</v>
      </c>
      <c r="EJ38" s="175">
        <f t="shared" si="228"/>
        <v>51.2</v>
      </c>
      <c r="EK38" s="175">
        <f t="shared" si="229"/>
        <v>49.55</v>
      </c>
      <c r="EL38" s="175">
        <f t="shared" si="230"/>
        <v>51.2</v>
      </c>
      <c r="EM38" s="175">
        <f t="shared" si="231"/>
        <v>51.2</v>
      </c>
      <c r="EN38" s="175">
        <f t="shared" si="232"/>
        <v>49.55</v>
      </c>
      <c r="EO38" s="175">
        <f t="shared" si="233"/>
        <v>51.2</v>
      </c>
      <c r="EP38" s="175">
        <f t="shared" si="234"/>
        <v>49.55</v>
      </c>
      <c r="EQ38" s="175">
        <f t="shared" ref="EQ38:EQ76" si="238">ROUND((I38/5/365*31),2)</f>
        <v>51.2</v>
      </c>
      <c r="ER38" s="177">
        <f t="shared" si="235"/>
        <v>604.5</v>
      </c>
      <c r="ES38" s="177">
        <f t="shared" si="236"/>
        <v>2773.11</v>
      </c>
      <c r="ET38" s="175">
        <f t="shared" si="237"/>
        <v>576.30999999999995</v>
      </c>
    </row>
    <row r="39" spans="2:158" ht="57.75" x14ac:dyDescent="0.15">
      <c r="B39" s="203">
        <v>42517</v>
      </c>
      <c r="C39" s="204" t="s">
        <v>137</v>
      </c>
      <c r="D39" s="226" t="s">
        <v>142</v>
      </c>
      <c r="E39" s="225" t="s">
        <v>143</v>
      </c>
      <c r="F39" s="206" t="s">
        <v>144</v>
      </c>
      <c r="G39" s="206">
        <v>3698.1</v>
      </c>
      <c r="H39" s="175">
        <f t="shared" si="170"/>
        <v>369.81</v>
      </c>
      <c r="I39" s="175">
        <f t="shared" si="171"/>
        <v>3328.29</v>
      </c>
      <c r="J39" s="206"/>
      <c r="K39" s="225"/>
      <c r="L39" s="225"/>
      <c r="M39" s="225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175"/>
      <c r="AZ39" s="206"/>
      <c r="BA39" s="206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>
        <f t="shared" si="172"/>
        <v>7.29</v>
      </c>
      <c r="CG39" s="175">
        <f t="shared" si="173"/>
        <v>54.71</v>
      </c>
      <c r="CH39" s="175">
        <f t="shared" si="174"/>
        <v>56.54</v>
      </c>
      <c r="CI39" s="175">
        <f t="shared" si="175"/>
        <v>56.54</v>
      </c>
      <c r="CJ39" s="175">
        <f t="shared" si="176"/>
        <v>54.71</v>
      </c>
      <c r="CK39" s="175">
        <f t="shared" si="177"/>
        <v>56.54</v>
      </c>
      <c r="CL39" s="175">
        <f t="shared" si="178"/>
        <v>54.71</v>
      </c>
      <c r="CM39" s="175">
        <f t="shared" si="179"/>
        <v>56.54</v>
      </c>
      <c r="CN39" s="175">
        <f t="shared" si="180"/>
        <v>397.58</v>
      </c>
      <c r="CO39" s="177">
        <f t="shared" si="181"/>
        <v>397.58</v>
      </c>
      <c r="CP39" s="175">
        <f t="shared" si="182"/>
        <v>56.54</v>
      </c>
      <c r="CQ39" s="175">
        <f t="shared" si="183"/>
        <v>51.06</v>
      </c>
      <c r="CR39" s="175">
        <f t="shared" si="184"/>
        <v>56.54</v>
      </c>
      <c r="CS39" s="175">
        <f t="shared" si="185"/>
        <v>54.71</v>
      </c>
      <c r="CT39" s="178">
        <f t="shared" si="186"/>
        <v>56.54</v>
      </c>
      <c r="CU39" s="175">
        <f t="shared" si="187"/>
        <v>54.71</v>
      </c>
      <c r="CV39" s="175">
        <f t="shared" si="188"/>
        <v>56.54</v>
      </c>
      <c r="CW39" s="175">
        <f t="shared" si="189"/>
        <v>56.54</v>
      </c>
      <c r="CX39" s="175">
        <f t="shared" si="190"/>
        <v>54.71</v>
      </c>
      <c r="CY39" s="175">
        <f t="shared" si="191"/>
        <v>56.54</v>
      </c>
      <c r="CZ39" s="175">
        <f t="shared" si="192"/>
        <v>54.71</v>
      </c>
      <c r="DA39" s="175">
        <f t="shared" si="193"/>
        <v>56.54</v>
      </c>
      <c r="DB39" s="177">
        <f t="shared" si="194"/>
        <v>665.68</v>
      </c>
      <c r="DC39" s="177">
        <f t="shared" si="195"/>
        <v>1063.26</v>
      </c>
      <c r="DD39" s="175">
        <f t="shared" si="196"/>
        <v>56.54</v>
      </c>
      <c r="DE39" s="175">
        <f t="shared" si="197"/>
        <v>51.06</v>
      </c>
      <c r="DF39" s="175">
        <f t="shared" si="198"/>
        <v>56.54</v>
      </c>
      <c r="DG39" s="175">
        <f t="shared" si="199"/>
        <v>54.71</v>
      </c>
      <c r="DH39" s="175">
        <f t="shared" si="200"/>
        <v>56.54</v>
      </c>
      <c r="DI39" s="175">
        <f t="shared" si="201"/>
        <v>54.71</v>
      </c>
      <c r="DJ39" s="175">
        <f t="shared" si="202"/>
        <v>56.54</v>
      </c>
      <c r="DK39" s="175">
        <f t="shared" si="203"/>
        <v>56.54</v>
      </c>
      <c r="DL39" s="175">
        <f t="shared" si="204"/>
        <v>54.71</v>
      </c>
      <c r="DM39" s="175">
        <f t="shared" si="205"/>
        <v>56.54</v>
      </c>
      <c r="DN39" s="175">
        <f t="shared" si="206"/>
        <v>54.71</v>
      </c>
      <c r="DO39" s="175">
        <f t="shared" si="207"/>
        <v>56.54</v>
      </c>
      <c r="DP39" s="177">
        <f t="shared" si="208"/>
        <v>665.68</v>
      </c>
      <c r="DQ39" s="177">
        <f t="shared" si="209"/>
        <v>1728.94</v>
      </c>
      <c r="DR39" s="175">
        <f t="shared" si="210"/>
        <v>56.54</v>
      </c>
      <c r="DS39" s="175">
        <f t="shared" si="211"/>
        <v>51.06</v>
      </c>
      <c r="DT39" s="175">
        <f t="shared" si="212"/>
        <v>56.54</v>
      </c>
      <c r="DU39" s="175">
        <f t="shared" si="213"/>
        <v>54.71</v>
      </c>
      <c r="DV39" s="179">
        <f t="shared" si="214"/>
        <v>56.54</v>
      </c>
      <c r="DW39" s="179">
        <f t="shared" si="215"/>
        <v>54.71</v>
      </c>
      <c r="DX39" s="180">
        <f t="shared" si="216"/>
        <v>56.54</v>
      </c>
      <c r="DY39" s="180">
        <f t="shared" si="217"/>
        <v>56.54</v>
      </c>
      <c r="DZ39" s="175">
        <f t="shared" si="218"/>
        <v>54.71</v>
      </c>
      <c r="EA39" s="175">
        <f t="shared" si="219"/>
        <v>56.54</v>
      </c>
      <c r="EB39" s="175">
        <f t="shared" si="220"/>
        <v>54.71</v>
      </c>
      <c r="EC39" s="175">
        <f t="shared" si="221"/>
        <v>56.54</v>
      </c>
      <c r="ED39" s="181">
        <f t="shared" si="222"/>
        <v>665.68</v>
      </c>
      <c r="EE39" s="177">
        <f t="shared" si="223"/>
        <v>2394.62</v>
      </c>
      <c r="EF39" s="175">
        <f t="shared" si="224"/>
        <v>56.54</v>
      </c>
      <c r="EG39" s="175">
        <f t="shared" si="225"/>
        <v>52.89</v>
      </c>
      <c r="EH39" s="175">
        <f t="shared" si="226"/>
        <v>56.54</v>
      </c>
      <c r="EI39" s="175">
        <f t="shared" si="227"/>
        <v>54.71</v>
      </c>
      <c r="EJ39" s="175">
        <f t="shared" si="228"/>
        <v>56.54</v>
      </c>
      <c r="EK39" s="175">
        <f t="shared" si="229"/>
        <v>54.71</v>
      </c>
      <c r="EL39" s="175">
        <f t="shared" si="230"/>
        <v>56.54</v>
      </c>
      <c r="EM39" s="175">
        <f t="shared" si="231"/>
        <v>56.54</v>
      </c>
      <c r="EN39" s="175">
        <f t="shared" si="232"/>
        <v>54.71</v>
      </c>
      <c r="EO39" s="175">
        <f t="shared" si="233"/>
        <v>56.54</v>
      </c>
      <c r="EP39" s="175">
        <f t="shared" si="234"/>
        <v>54.71</v>
      </c>
      <c r="EQ39" s="175">
        <f t="shared" si="238"/>
        <v>56.54</v>
      </c>
      <c r="ER39" s="177">
        <f t="shared" si="235"/>
        <v>667.51</v>
      </c>
      <c r="ES39" s="177">
        <f t="shared" si="236"/>
        <v>3062.13</v>
      </c>
      <c r="ET39" s="175">
        <f t="shared" si="237"/>
        <v>635.9699999999998</v>
      </c>
    </row>
    <row r="40" spans="2:158" ht="57.75" x14ac:dyDescent="0.15">
      <c r="B40" s="203">
        <v>42517</v>
      </c>
      <c r="C40" s="204" t="s">
        <v>137</v>
      </c>
      <c r="D40" s="226" t="s">
        <v>142</v>
      </c>
      <c r="E40" s="225" t="s">
        <v>143</v>
      </c>
      <c r="F40" s="206" t="s">
        <v>145</v>
      </c>
      <c r="G40" s="206">
        <v>3698.1</v>
      </c>
      <c r="H40" s="175">
        <f t="shared" si="170"/>
        <v>369.81</v>
      </c>
      <c r="I40" s="175">
        <f t="shared" si="171"/>
        <v>3328.29</v>
      </c>
      <c r="J40" s="206"/>
      <c r="K40" s="225"/>
      <c r="L40" s="225"/>
      <c r="M40" s="225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175"/>
      <c r="AZ40" s="206"/>
      <c r="BA40" s="206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>
        <f t="shared" si="172"/>
        <v>7.29</v>
      </c>
      <c r="CG40" s="175">
        <f t="shared" si="173"/>
        <v>54.71</v>
      </c>
      <c r="CH40" s="175">
        <f t="shared" si="174"/>
        <v>56.54</v>
      </c>
      <c r="CI40" s="175">
        <f t="shared" si="175"/>
        <v>56.54</v>
      </c>
      <c r="CJ40" s="175">
        <f t="shared" si="176"/>
        <v>54.71</v>
      </c>
      <c r="CK40" s="175">
        <f t="shared" si="177"/>
        <v>56.54</v>
      </c>
      <c r="CL40" s="175">
        <f t="shared" si="178"/>
        <v>54.71</v>
      </c>
      <c r="CM40" s="175">
        <f t="shared" si="179"/>
        <v>56.54</v>
      </c>
      <c r="CN40" s="175">
        <f t="shared" si="180"/>
        <v>397.58</v>
      </c>
      <c r="CO40" s="177">
        <f t="shared" si="181"/>
        <v>397.58</v>
      </c>
      <c r="CP40" s="175">
        <f t="shared" si="182"/>
        <v>56.54</v>
      </c>
      <c r="CQ40" s="175">
        <f t="shared" si="183"/>
        <v>51.06</v>
      </c>
      <c r="CR40" s="175">
        <f t="shared" si="184"/>
        <v>56.54</v>
      </c>
      <c r="CS40" s="175">
        <f t="shared" si="185"/>
        <v>54.71</v>
      </c>
      <c r="CT40" s="178">
        <f t="shared" si="186"/>
        <v>56.54</v>
      </c>
      <c r="CU40" s="175">
        <f t="shared" si="187"/>
        <v>54.71</v>
      </c>
      <c r="CV40" s="175">
        <f t="shared" si="188"/>
        <v>56.54</v>
      </c>
      <c r="CW40" s="175">
        <f t="shared" si="189"/>
        <v>56.54</v>
      </c>
      <c r="CX40" s="175">
        <f t="shared" si="190"/>
        <v>54.71</v>
      </c>
      <c r="CY40" s="175">
        <f t="shared" si="191"/>
        <v>56.54</v>
      </c>
      <c r="CZ40" s="175">
        <f t="shared" si="192"/>
        <v>54.71</v>
      </c>
      <c r="DA40" s="175">
        <f t="shared" si="193"/>
        <v>56.54</v>
      </c>
      <c r="DB40" s="177">
        <f t="shared" si="194"/>
        <v>665.68</v>
      </c>
      <c r="DC40" s="177">
        <f t="shared" si="195"/>
        <v>1063.26</v>
      </c>
      <c r="DD40" s="175">
        <f t="shared" si="196"/>
        <v>56.54</v>
      </c>
      <c r="DE40" s="175">
        <f t="shared" si="197"/>
        <v>51.06</v>
      </c>
      <c r="DF40" s="175">
        <f t="shared" si="198"/>
        <v>56.54</v>
      </c>
      <c r="DG40" s="175">
        <f t="shared" si="199"/>
        <v>54.71</v>
      </c>
      <c r="DH40" s="175">
        <f t="shared" si="200"/>
        <v>56.54</v>
      </c>
      <c r="DI40" s="175">
        <f t="shared" si="201"/>
        <v>54.71</v>
      </c>
      <c r="DJ40" s="175">
        <f t="shared" si="202"/>
        <v>56.54</v>
      </c>
      <c r="DK40" s="175">
        <f t="shared" si="203"/>
        <v>56.54</v>
      </c>
      <c r="DL40" s="175">
        <f t="shared" si="204"/>
        <v>54.71</v>
      </c>
      <c r="DM40" s="175">
        <f t="shared" si="205"/>
        <v>56.54</v>
      </c>
      <c r="DN40" s="175">
        <f t="shared" si="206"/>
        <v>54.71</v>
      </c>
      <c r="DO40" s="175">
        <f t="shared" si="207"/>
        <v>56.54</v>
      </c>
      <c r="DP40" s="177">
        <f t="shared" si="208"/>
        <v>665.68</v>
      </c>
      <c r="DQ40" s="177">
        <f t="shared" si="209"/>
        <v>1728.94</v>
      </c>
      <c r="DR40" s="175">
        <f t="shared" si="210"/>
        <v>56.54</v>
      </c>
      <c r="DS40" s="175">
        <f t="shared" si="211"/>
        <v>51.06</v>
      </c>
      <c r="DT40" s="175">
        <f t="shared" si="212"/>
        <v>56.54</v>
      </c>
      <c r="DU40" s="175">
        <f t="shared" si="213"/>
        <v>54.71</v>
      </c>
      <c r="DV40" s="179">
        <f t="shared" si="214"/>
        <v>56.54</v>
      </c>
      <c r="DW40" s="179">
        <f t="shared" si="215"/>
        <v>54.71</v>
      </c>
      <c r="DX40" s="180">
        <f t="shared" si="216"/>
        <v>56.54</v>
      </c>
      <c r="DY40" s="180">
        <f t="shared" si="217"/>
        <v>56.54</v>
      </c>
      <c r="DZ40" s="175">
        <f t="shared" si="218"/>
        <v>54.71</v>
      </c>
      <c r="EA40" s="175">
        <f t="shared" si="219"/>
        <v>56.54</v>
      </c>
      <c r="EB40" s="175">
        <f t="shared" si="220"/>
        <v>54.71</v>
      </c>
      <c r="EC40" s="175">
        <f t="shared" si="221"/>
        <v>56.54</v>
      </c>
      <c r="ED40" s="181">
        <f t="shared" si="222"/>
        <v>665.68</v>
      </c>
      <c r="EE40" s="177">
        <f t="shared" si="223"/>
        <v>2394.62</v>
      </c>
      <c r="EF40" s="175">
        <f t="shared" si="224"/>
        <v>56.54</v>
      </c>
      <c r="EG40" s="175">
        <f t="shared" si="225"/>
        <v>52.89</v>
      </c>
      <c r="EH40" s="175">
        <f t="shared" si="226"/>
        <v>56.54</v>
      </c>
      <c r="EI40" s="175">
        <f t="shared" si="227"/>
        <v>54.71</v>
      </c>
      <c r="EJ40" s="175">
        <f t="shared" si="228"/>
        <v>56.54</v>
      </c>
      <c r="EK40" s="175">
        <f t="shared" si="229"/>
        <v>54.71</v>
      </c>
      <c r="EL40" s="175">
        <f t="shared" si="230"/>
        <v>56.54</v>
      </c>
      <c r="EM40" s="175">
        <f t="shared" si="231"/>
        <v>56.54</v>
      </c>
      <c r="EN40" s="175">
        <f t="shared" si="232"/>
        <v>54.71</v>
      </c>
      <c r="EO40" s="175">
        <f t="shared" si="233"/>
        <v>56.54</v>
      </c>
      <c r="EP40" s="175">
        <f t="shared" si="234"/>
        <v>54.71</v>
      </c>
      <c r="EQ40" s="175">
        <f t="shared" si="238"/>
        <v>56.54</v>
      </c>
      <c r="ER40" s="177">
        <f t="shared" si="235"/>
        <v>667.51</v>
      </c>
      <c r="ES40" s="177">
        <f t="shared" si="236"/>
        <v>3062.13</v>
      </c>
      <c r="ET40" s="175">
        <f t="shared" si="237"/>
        <v>635.9699999999998</v>
      </c>
    </row>
    <row r="41" spans="2:158" ht="57.75" x14ac:dyDescent="0.15">
      <c r="B41" s="203">
        <v>42517</v>
      </c>
      <c r="C41" s="204" t="s">
        <v>137</v>
      </c>
      <c r="D41" s="226" t="s">
        <v>142</v>
      </c>
      <c r="E41" s="225" t="s">
        <v>143</v>
      </c>
      <c r="F41" s="206" t="s">
        <v>146</v>
      </c>
      <c r="G41" s="206">
        <v>3698.1</v>
      </c>
      <c r="H41" s="175">
        <f t="shared" si="170"/>
        <v>369.81</v>
      </c>
      <c r="I41" s="175">
        <f t="shared" si="171"/>
        <v>3328.29</v>
      </c>
      <c r="J41" s="206"/>
      <c r="K41" s="225"/>
      <c r="L41" s="225"/>
      <c r="M41" s="225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175"/>
      <c r="AZ41" s="206"/>
      <c r="BA41" s="206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>
        <f t="shared" si="172"/>
        <v>7.29</v>
      </c>
      <c r="CG41" s="175">
        <f t="shared" si="173"/>
        <v>54.71</v>
      </c>
      <c r="CH41" s="175">
        <f t="shared" si="174"/>
        <v>56.54</v>
      </c>
      <c r="CI41" s="175">
        <f t="shared" si="175"/>
        <v>56.54</v>
      </c>
      <c r="CJ41" s="175">
        <f t="shared" si="176"/>
        <v>54.71</v>
      </c>
      <c r="CK41" s="175">
        <f t="shared" si="177"/>
        <v>56.54</v>
      </c>
      <c r="CL41" s="175">
        <f t="shared" si="178"/>
        <v>54.71</v>
      </c>
      <c r="CM41" s="175">
        <f t="shared" si="179"/>
        <v>56.54</v>
      </c>
      <c r="CN41" s="175">
        <f t="shared" si="180"/>
        <v>397.58</v>
      </c>
      <c r="CO41" s="177">
        <f t="shared" si="181"/>
        <v>397.58</v>
      </c>
      <c r="CP41" s="175">
        <f t="shared" si="182"/>
        <v>56.54</v>
      </c>
      <c r="CQ41" s="175">
        <f t="shared" si="183"/>
        <v>51.06</v>
      </c>
      <c r="CR41" s="175">
        <f t="shared" si="184"/>
        <v>56.54</v>
      </c>
      <c r="CS41" s="175">
        <f t="shared" si="185"/>
        <v>54.71</v>
      </c>
      <c r="CT41" s="178">
        <f t="shared" si="186"/>
        <v>56.54</v>
      </c>
      <c r="CU41" s="175">
        <f t="shared" si="187"/>
        <v>54.71</v>
      </c>
      <c r="CV41" s="175">
        <f t="shared" si="188"/>
        <v>56.54</v>
      </c>
      <c r="CW41" s="175">
        <f t="shared" si="189"/>
        <v>56.54</v>
      </c>
      <c r="CX41" s="175">
        <f t="shared" si="190"/>
        <v>54.71</v>
      </c>
      <c r="CY41" s="175">
        <f t="shared" si="191"/>
        <v>56.54</v>
      </c>
      <c r="CZ41" s="175">
        <f t="shared" si="192"/>
        <v>54.71</v>
      </c>
      <c r="DA41" s="175">
        <f t="shared" si="193"/>
        <v>56.54</v>
      </c>
      <c r="DB41" s="177">
        <f t="shared" si="194"/>
        <v>665.68</v>
      </c>
      <c r="DC41" s="177">
        <f t="shared" si="195"/>
        <v>1063.26</v>
      </c>
      <c r="DD41" s="175">
        <f t="shared" si="196"/>
        <v>56.54</v>
      </c>
      <c r="DE41" s="175">
        <f t="shared" si="197"/>
        <v>51.06</v>
      </c>
      <c r="DF41" s="175">
        <f t="shared" si="198"/>
        <v>56.54</v>
      </c>
      <c r="DG41" s="175">
        <f t="shared" si="199"/>
        <v>54.71</v>
      </c>
      <c r="DH41" s="175">
        <f t="shared" si="200"/>
        <v>56.54</v>
      </c>
      <c r="DI41" s="175">
        <f t="shared" si="201"/>
        <v>54.71</v>
      </c>
      <c r="DJ41" s="175">
        <f t="shared" si="202"/>
        <v>56.54</v>
      </c>
      <c r="DK41" s="175">
        <f t="shared" si="203"/>
        <v>56.54</v>
      </c>
      <c r="DL41" s="175">
        <f t="shared" si="204"/>
        <v>54.71</v>
      </c>
      <c r="DM41" s="175">
        <f t="shared" si="205"/>
        <v>56.54</v>
      </c>
      <c r="DN41" s="175">
        <f t="shared" si="206"/>
        <v>54.71</v>
      </c>
      <c r="DO41" s="175">
        <f t="shared" si="207"/>
        <v>56.54</v>
      </c>
      <c r="DP41" s="177">
        <f t="shared" si="208"/>
        <v>665.68</v>
      </c>
      <c r="DQ41" s="177">
        <f t="shared" si="209"/>
        <v>1728.94</v>
      </c>
      <c r="DR41" s="175">
        <f t="shared" si="210"/>
        <v>56.54</v>
      </c>
      <c r="DS41" s="175">
        <f t="shared" si="211"/>
        <v>51.06</v>
      </c>
      <c r="DT41" s="175">
        <f t="shared" si="212"/>
        <v>56.54</v>
      </c>
      <c r="DU41" s="175">
        <f t="shared" si="213"/>
        <v>54.71</v>
      </c>
      <c r="DV41" s="179">
        <f t="shared" si="214"/>
        <v>56.54</v>
      </c>
      <c r="DW41" s="179">
        <f t="shared" si="215"/>
        <v>54.71</v>
      </c>
      <c r="DX41" s="180">
        <f t="shared" si="216"/>
        <v>56.54</v>
      </c>
      <c r="DY41" s="180">
        <f t="shared" si="217"/>
        <v>56.54</v>
      </c>
      <c r="DZ41" s="175">
        <f t="shared" si="218"/>
        <v>54.71</v>
      </c>
      <c r="EA41" s="175">
        <f t="shared" si="219"/>
        <v>56.54</v>
      </c>
      <c r="EB41" s="175">
        <f t="shared" si="220"/>
        <v>54.71</v>
      </c>
      <c r="EC41" s="175">
        <f t="shared" si="221"/>
        <v>56.54</v>
      </c>
      <c r="ED41" s="181">
        <f t="shared" si="222"/>
        <v>665.68</v>
      </c>
      <c r="EE41" s="177">
        <f t="shared" si="223"/>
        <v>2394.62</v>
      </c>
      <c r="EF41" s="175">
        <f t="shared" si="224"/>
        <v>56.54</v>
      </c>
      <c r="EG41" s="175">
        <f t="shared" si="225"/>
        <v>52.89</v>
      </c>
      <c r="EH41" s="175">
        <f t="shared" si="226"/>
        <v>56.54</v>
      </c>
      <c r="EI41" s="175">
        <f t="shared" si="227"/>
        <v>54.71</v>
      </c>
      <c r="EJ41" s="175">
        <f t="shared" si="228"/>
        <v>56.54</v>
      </c>
      <c r="EK41" s="175">
        <f t="shared" si="229"/>
        <v>54.71</v>
      </c>
      <c r="EL41" s="175">
        <f t="shared" si="230"/>
        <v>56.54</v>
      </c>
      <c r="EM41" s="175">
        <f t="shared" si="231"/>
        <v>56.54</v>
      </c>
      <c r="EN41" s="175">
        <f t="shared" si="232"/>
        <v>54.71</v>
      </c>
      <c r="EO41" s="175">
        <f t="shared" si="233"/>
        <v>56.54</v>
      </c>
      <c r="EP41" s="175">
        <f t="shared" si="234"/>
        <v>54.71</v>
      </c>
      <c r="EQ41" s="175">
        <f t="shared" si="238"/>
        <v>56.54</v>
      </c>
      <c r="ER41" s="177">
        <f t="shared" si="235"/>
        <v>667.51</v>
      </c>
      <c r="ES41" s="177">
        <f t="shared" si="236"/>
        <v>3062.13</v>
      </c>
      <c r="ET41" s="175">
        <f t="shared" si="237"/>
        <v>635.9699999999998</v>
      </c>
    </row>
    <row r="42" spans="2:158" ht="57.75" x14ac:dyDescent="0.15">
      <c r="B42" s="203">
        <v>42517</v>
      </c>
      <c r="C42" s="204" t="s">
        <v>137</v>
      </c>
      <c r="D42" s="226" t="s">
        <v>142</v>
      </c>
      <c r="E42" s="225" t="s">
        <v>143</v>
      </c>
      <c r="F42" s="206" t="s">
        <v>147</v>
      </c>
      <c r="G42" s="206">
        <v>3698.1</v>
      </c>
      <c r="H42" s="175">
        <f t="shared" si="170"/>
        <v>369.81</v>
      </c>
      <c r="I42" s="175">
        <f t="shared" si="171"/>
        <v>3328.29</v>
      </c>
      <c r="J42" s="206"/>
      <c r="K42" s="225"/>
      <c r="L42" s="225"/>
      <c r="M42" s="225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175"/>
      <c r="AZ42" s="206"/>
      <c r="BA42" s="206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>
        <f t="shared" si="172"/>
        <v>7.29</v>
      </c>
      <c r="CG42" s="175">
        <f t="shared" si="173"/>
        <v>54.71</v>
      </c>
      <c r="CH42" s="175">
        <f t="shared" si="174"/>
        <v>56.54</v>
      </c>
      <c r="CI42" s="175">
        <f t="shared" si="175"/>
        <v>56.54</v>
      </c>
      <c r="CJ42" s="175">
        <f t="shared" si="176"/>
        <v>54.71</v>
      </c>
      <c r="CK42" s="175">
        <f t="shared" si="177"/>
        <v>56.54</v>
      </c>
      <c r="CL42" s="175">
        <f t="shared" si="178"/>
        <v>54.71</v>
      </c>
      <c r="CM42" s="175">
        <f t="shared" si="179"/>
        <v>56.54</v>
      </c>
      <c r="CN42" s="175">
        <f t="shared" si="180"/>
        <v>397.58</v>
      </c>
      <c r="CO42" s="177">
        <f t="shared" si="181"/>
        <v>397.58</v>
      </c>
      <c r="CP42" s="175">
        <f t="shared" si="182"/>
        <v>56.54</v>
      </c>
      <c r="CQ42" s="175">
        <f t="shared" si="183"/>
        <v>51.06</v>
      </c>
      <c r="CR42" s="175">
        <f t="shared" si="184"/>
        <v>56.54</v>
      </c>
      <c r="CS42" s="175">
        <f t="shared" si="185"/>
        <v>54.71</v>
      </c>
      <c r="CT42" s="178">
        <f t="shared" si="186"/>
        <v>56.54</v>
      </c>
      <c r="CU42" s="175">
        <f t="shared" si="187"/>
        <v>54.71</v>
      </c>
      <c r="CV42" s="175">
        <f t="shared" si="188"/>
        <v>56.54</v>
      </c>
      <c r="CW42" s="175">
        <f t="shared" si="189"/>
        <v>56.54</v>
      </c>
      <c r="CX42" s="175">
        <f t="shared" si="190"/>
        <v>54.71</v>
      </c>
      <c r="CY42" s="175">
        <f t="shared" si="191"/>
        <v>56.54</v>
      </c>
      <c r="CZ42" s="175">
        <f t="shared" si="192"/>
        <v>54.71</v>
      </c>
      <c r="DA42" s="175">
        <f t="shared" si="193"/>
        <v>56.54</v>
      </c>
      <c r="DB42" s="177">
        <f t="shared" si="194"/>
        <v>665.68</v>
      </c>
      <c r="DC42" s="177">
        <f t="shared" si="195"/>
        <v>1063.26</v>
      </c>
      <c r="DD42" s="175">
        <f t="shared" si="196"/>
        <v>56.54</v>
      </c>
      <c r="DE42" s="175">
        <f t="shared" si="197"/>
        <v>51.06</v>
      </c>
      <c r="DF42" s="175">
        <f t="shared" si="198"/>
        <v>56.54</v>
      </c>
      <c r="DG42" s="175">
        <f t="shared" si="199"/>
        <v>54.71</v>
      </c>
      <c r="DH42" s="175">
        <f t="shared" si="200"/>
        <v>56.54</v>
      </c>
      <c r="DI42" s="175">
        <f t="shared" si="201"/>
        <v>54.71</v>
      </c>
      <c r="DJ42" s="175">
        <f t="shared" si="202"/>
        <v>56.54</v>
      </c>
      <c r="DK42" s="175">
        <f t="shared" si="203"/>
        <v>56.54</v>
      </c>
      <c r="DL42" s="175">
        <f t="shared" si="204"/>
        <v>54.71</v>
      </c>
      <c r="DM42" s="175">
        <f t="shared" si="205"/>
        <v>56.54</v>
      </c>
      <c r="DN42" s="175">
        <f t="shared" si="206"/>
        <v>54.71</v>
      </c>
      <c r="DO42" s="175">
        <f t="shared" si="207"/>
        <v>56.54</v>
      </c>
      <c r="DP42" s="177">
        <f t="shared" si="208"/>
        <v>665.68</v>
      </c>
      <c r="DQ42" s="177">
        <f t="shared" si="209"/>
        <v>1728.94</v>
      </c>
      <c r="DR42" s="175">
        <f t="shared" si="210"/>
        <v>56.54</v>
      </c>
      <c r="DS42" s="175">
        <f t="shared" si="211"/>
        <v>51.06</v>
      </c>
      <c r="DT42" s="175">
        <f t="shared" si="212"/>
        <v>56.54</v>
      </c>
      <c r="DU42" s="175">
        <f t="shared" si="213"/>
        <v>54.71</v>
      </c>
      <c r="DV42" s="179">
        <f t="shared" si="214"/>
        <v>56.54</v>
      </c>
      <c r="DW42" s="179">
        <f t="shared" si="215"/>
        <v>54.71</v>
      </c>
      <c r="DX42" s="180">
        <f t="shared" si="216"/>
        <v>56.54</v>
      </c>
      <c r="DY42" s="180">
        <f t="shared" si="217"/>
        <v>56.54</v>
      </c>
      <c r="DZ42" s="175">
        <f t="shared" si="218"/>
        <v>54.71</v>
      </c>
      <c r="EA42" s="175">
        <f t="shared" si="219"/>
        <v>56.54</v>
      </c>
      <c r="EB42" s="175">
        <f t="shared" si="220"/>
        <v>54.71</v>
      </c>
      <c r="EC42" s="175">
        <f t="shared" si="221"/>
        <v>56.54</v>
      </c>
      <c r="ED42" s="181">
        <f t="shared" si="222"/>
        <v>665.68</v>
      </c>
      <c r="EE42" s="177">
        <f t="shared" si="223"/>
        <v>2394.62</v>
      </c>
      <c r="EF42" s="175">
        <f t="shared" si="224"/>
        <v>56.54</v>
      </c>
      <c r="EG42" s="175">
        <f t="shared" si="225"/>
        <v>52.89</v>
      </c>
      <c r="EH42" s="175">
        <f t="shared" si="226"/>
        <v>56.54</v>
      </c>
      <c r="EI42" s="175">
        <f t="shared" si="227"/>
        <v>54.71</v>
      </c>
      <c r="EJ42" s="175">
        <f t="shared" si="228"/>
        <v>56.54</v>
      </c>
      <c r="EK42" s="175">
        <f t="shared" si="229"/>
        <v>54.71</v>
      </c>
      <c r="EL42" s="175">
        <f t="shared" si="230"/>
        <v>56.54</v>
      </c>
      <c r="EM42" s="175">
        <f t="shared" si="231"/>
        <v>56.54</v>
      </c>
      <c r="EN42" s="175">
        <f t="shared" si="232"/>
        <v>54.71</v>
      </c>
      <c r="EO42" s="175">
        <f t="shared" si="233"/>
        <v>56.54</v>
      </c>
      <c r="EP42" s="175">
        <f t="shared" si="234"/>
        <v>54.71</v>
      </c>
      <c r="EQ42" s="175">
        <f t="shared" si="238"/>
        <v>56.54</v>
      </c>
      <c r="ER42" s="177">
        <f t="shared" si="235"/>
        <v>667.51</v>
      </c>
      <c r="ES42" s="177">
        <f t="shared" si="236"/>
        <v>3062.13</v>
      </c>
      <c r="ET42" s="175">
        <f t="shared" si="237"/>
        <v>635.9699999999998</v>
      </c>
    </row>
    <row r="43" spans="2:158" ht="57.75" x14ac:dyDescent="0.15">
      <c r="B43" s="203">
        <v>42517</v>
      </c>
      <c r="C43" s="204" t="s">
        <v>137</v>
      </c>
      <c r="D43" s="226" t="s">
        <v>142</v>
      </c>
      <c r="E43" s="225" t="s">
        <v>143</v>
      </c>
      <c r="F43" s="206" t="s">
        <v>148</v>
      </c>
      <c r="G43" s="206">
        <v>3698.1</v>
      </c>
      <c r="H43" s="175">
        <f t="shared" si="170"/>
        <v>369.81</v>
      </c>
      <c r="I43" s="175">
        <f t="shared" si="171"/>
        <v>3328.29</v>
      </c>
      <c r="J43" s="206"/>
      <c r="K43" s="225"/>
      <c r="L43" s="225"/>
      <c r="M43" s="225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175"/>
      <c r="AZ43" s="206"/>
      <c r="BA43" s="206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>
        <f t="shared" si="172"/>
        <v>7.29</v>
      </c>
      <c r="CG43" s="175">
        <f t="shared" si="173"/>
        <v>54.71</v>
      </c>
      <c r="CH43" s="175">
        <f t="shared" si="174"/>
        <v>56.54</v>
      </c>
      <c r="CI43" s="175">
        <f t="shared" si="175"/>
        <v>56.54</v>
      </c>
      <c r="CJ43" s="175">
        <f t="shared" si="176"/>
        <v>54.71</v>
      </c>
      <c r="CK43" s="175">
        <f t="shared" si="177"/>
        <v>56.54</v>
      </c>
      <c r="CL43" s="175">
        <f t="shared" si="178"/>
        <v>54.71</v>
      </c>
      <c r="CM43" s="175">
        <f t="shared" si="179"/>
        <v>56.54</v>
      </c>
      <c r="CN43" s="175">
        <f t="shared" si="180"/>
        <v>397.58</v>
      </c>
      <c r="CO43" s="177">
        <f t="shared" si="181"/>
        <v>397.58</v>
      </c>
      <c r="CP43" s="175">
        <f t="shared" si="182"/>
        <v>56.54</v>
      </c>
      <c r="CQ43" s="175">
        <f t="shared" si="183"/>
        <v>51.06</v>
      </c>
      <c r="CR43" s="175">
        <f t="shared" si="184"/>
        <v>56.54</v>
      </c>
      <c r="CS43" s="175">
        <f t="shared" si="185"/>
        <v>54.71</v>
      </c>
      <c r="CT43" s="178">
        <f t="shared" si="186"/>
        <v>56.54</v>
      </c>
      <c r="CU43" s="175">
        <f t="shared" si="187"/>
        <v>54.71</v>
      </c>
      <c r="CV43" s="175">
        <f t="shared" si="188"/>
        <v>56.54</v>
      </c>
      <c r="CW43" s="175">
        <f t="shared" si="189"/>
        <v>56.54</v>
      </c>
      <c r="CX43" s="175">
        <f t="shared" si="190"/>
        <v>54.71</v>
      </c>
      <c r="CY43" s="175">
        <f t="shared" si="191"/>
        <v>56.54</v>
      </c>
      <c r="CZ43" s="175">
        <f t="shared" si="192"/>
        <v>54.71</v>
      </c>
      <c r="DA43" s="175">
        <f t="shared" si="193"/>
        <v>56.54</v>
      </c>
      <c r="DB43" s="177">
        <f t="shared" si="194"/>
        <v>665.68</v>
      </c>
      <c r="DC43" s="177">
        <f t="shared" si="195"/>
        <v>1063.26</v>
      </c>
      <c r="DD43" s="175">
        <f t="shared" si="196"/>
        <v>56.54</v>
      </c>
      <c r="DE43" s="175">
        <f t="shared" si="197"/>
        <v>51.06</v>
      </c>
      <c r="DF43" s="175">
        <f t="shared" si="198"/>
        <v>56.54</v>
      </c>
      <c r="DG43" s="175">
        <f t="shared" si="199"/>
        <v>54.71</v>
      </c>
      <c r="DH43" s="175">
        <f t="shared" si="200"/>
        <v>56.54</v>
      </c>
      <c r="DI43" s="175">
        <f t="shared" si="201"/>
        <v>54.71</v>
      </c>
      <c r="DJ43" s="175">
        <f t="shared" si="202"/>
        <v>56.54</v>
      </c>
      <c r="DK43" s="175">
        <f t="shared" si="203"/>
        <v>56.54</v>
      </c>
      <c r="DL43" s="175">
        <f t="shared" si="204"/>
        <v>54.71</v>
      </c>
      <c r="DM43" s="175">
        <f t="shared" si="205"/>
        <v>56.54</v>
      </c>
      <c r="DN43" s="175">
        <f t="shared" si="206"/>
        <v>54.71</v>
      </c>
      <c r="DO43" s="175">
        <f t="shared" si="207"/>
        <v>56.54</v>
      </c>
      <c r="DP43" s="177">
        <f t="shared" si="208"/>
        <v>665.68</v>
      </c>
      <c r="DQ43" s="177">
        <f t="shared" si="209"/>
        <v>1728.94</v>
      </c>
      <c r="DR43" s="175">
        <f t="shared" si="210"/>
        <v>56.54</v>
      </c>
      <c r="DS43" s="175">
        <f t="shared" si="211"/>
        <v>51.06</v>
      </c>
      <c r="DT43" s="175">
        <f t="shared" si="212"/>
        <v>56.54</v>
      </c>
      <c r="DU43" s="175">
        <f t="shared" si="213"/>
        <v>54.71</v>
      </c>
      <c r="DV43" s="179">
        <f t="shared" si="214"/>
        <v>56.54</v>
      </c>
      <c r="DW43" s="179">
        <f t="shared" si="215"/>
        <v>54.71</v>
      </c>
      <c r="DX43" s="180">
        <f t="shared" si="216"/>
        <v>56.54</v>
      </c>
      <c r="DY43" s="180">
        <f t="shared" si="217"/>
        <v>56.54</v>
      </c>
      <c r="DZ43" s="175">
        <f t="shared" si="218"/>
        <v>54.71</v>
      </c>
      <c r="EA43" s="175">
        <f t="shared" si="219"/>
        <v>56.54</v>
      </c>
      <c r="EB43" s="175">
        <f t="shared" si="220"/>
        <v>54.71</v>
      </c>
      <c r="EC43" s="175">
        <f t="shared" si="221"/>
        <v>56.54</v>
      </c>
      <c r="ED43" s="181">
        <f t="shared" si="222"/>
        <v>665.68</v>
      </c>
      <c r="EE43" s="177">
        <f t="shared" si="223"/>
        <v>2394.62</v>
      </c>
      <c r="EF43" s="175">
        <f t="shared" si="224"/>
        <v>56.54</v>
      </c>
      <c r="EG43" s="175">
        <f t="shared" si="225"/>
        <v>52.89</v>
      </c>
      <c r="EH43" s="175">
        <f t="shared" si="226"/>
        <v>56.54</v>
      </c>
      <c r="EI43" s="175">
        <f t="shared" si="227"/>
        <v>54.71</v>
      </c>
      <c r="EJ43" s="175">
        <f t="shared" si="228"/>
        <v>56.54</v>
      </c>
      <c r="EK43" s="175">
        <f t="shared" si="229"/>
        <v>54.71</v>
      </c>
      <c r="EL43" s="175">
        <f t="shared" si="230"/>
        <v>56.54</v>
      </c>
      <c r="EM43" s="175">
        <f t="shared" si="231"/>
        <v>56.54</v>
      </c>
      <c r="EN43" s="175">
        <f t="shared" si="232"/>
        <v>54.71</v>
      </c>
      <c r="EO43" s="175">
        <f t="shared" si="233"/>
        <v>56.54</v>
      </c>
      <c r="EP43" s="175">
        <f t="shared" si="234"/>
        <v>54.71</v>
      </c>
      <c r="EQ43" s="175">
        <f t="shared" si="238"/>
        <v>56.54</v>
      </c>
      <c r="ER43" s="177">
        <f t="shared" si="235"/>
        <v>667.51</v>
      </c>
      <c r="ES43" s="177">
        <f t="shared" si="236"/>
        <v>3062.13</v>
      </c>
      <c r="ET43" s="175">
        <f t="shared" si="237"/>
        <v>635.9699999999998</v>
      </c>
    </row>
    <row r="44" spans="2:158" ht="41.25" x14ac:dyDescent="0.15">
      <c r="B44" s="203">
        <v>42576</v>
      </c>
      <c r="C44" s="204" t="s">
        <v>149</v>
      </c>
      <c r="D44" s="226" t="s">
        <v>150</v>
      </c>
      <c r="E44" s="225" t="s">
        <v>151</v>
      </c>
      <c r="F44" s="224" t="s">
        <v>152</v>
      </c>
      <c r="G44" s="206">
        <v>845</v>
      </c>
      <c r="H44" s="175">
        <f t="shared" si="170"/>
        <v>84.5</v>
      </c>
      <c r="I44" s="175">
        <f t="shared" si="171"/>
        <v>760.5</v>
      </c>
      <c r="J44" s="183"/>
      <c r="K44" s="184"/>
      <c r="L44" s="184"/>
      <c r="M44" s="184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75">
        <v>0</v>
      </c>
      <c r="CI44" s="175">
        <f>ROUND((I44/5/365*37),2)</f>
        <v>15.42</v>
      </c>
      <c r="CJ44" s="175">
        <f t="shared" si="176"/>
        <v>12.5</v>
      </c>
      <c r="CK44" s="175">
        <f t="shared" si="177"/>
        <v>12.92</v>
      </c>
      <c r="CL44" s="175">
        <f t="shared" si="178"/>
        <v>12.5</v>
      </c>
      <c r="CM44" s="175">
        <f t="shared" si="179"/>
        <v>12.92</v>
      </c>
      <c r="CN44" s="175">
        <f t="shared" si="180"/>
        <v>66.260000000000005</v>
      </c>
      <c r="CO44" s="177">
        <f t="shared" si="181"/>
        <v>66.260000000000005</v>
      </c>
      <c r="CP44" s="175">
        <f t="shared" si="182"/>
        <v>12.92</v>
      </c>
      <c r="CQ44" s="175">
        <f t="shared" si="183"/>
        <v>11.67</v>
      </c>
      <c r="CR44" s="175">
        <f t="shared" si="184"/>
        <v>12.92</v>
      </c>
      <c r="CS44" s="175">
        <f t="shared" si="185"/>
        <v>12.5</v>
      </c>
      <c r="CT44" s="178">
        <f t="shared" si="186"/>
        <v>12.92</v>
      </c>
      <c r="CU44" s="175">
        <f t="shared" si="187"/>
        <v>12.5</v>
      </c>
      <c r="CV44" s="175">
        <f t="shared" si="188"/>
        <v>12.92</v>
      </c>
      <c r="CW44" s="175">
        <f t="shared" si="189"/>
        <v>12.92</v>
      </c>
      <c r="CX44" s="175">
        <f t="shared" si="190"/>
        <v>12.5</v>
      </c>
      <c r="CY44" s="175">
        <f t="shared" si="191"/>
        <v>12.92</v>
      </c>
      <c r="CZ44" s="175">
        <f t="shared" si="192"/>
        <v>12.5</v>
      </c>
      <c r="DA44" s="175">
        <f t="shared" si="193"/>
        <v>12.92</v>
      </c>
      <c r="DB44" s="177">
        <f t="shared" si="194"/>
        <v>152.10999999999999</v>
      </c>
      <c r="DC44" s="177">
        <f t="shared" si="195"/>
        <v>218.37</v>
      </c>
      <c r="DD44" s="175">
        <f t="shared" si="196"/>
        <v>12.92</v>
      </c>
      <c r="DE44" s="175">
        <f t="shared" si="197"/>
        <v>11.67</v>
      </c>
      <c r="DF44" s="175">
        <f t="shared" si="198"/>
        <v>12.92</v>
      </c>
      <c r="DG44" s="175">
        <f t="shared" si="199"/>
        <v>12.5</v>
      </c>
      <c r="DH44" s="175">
        <f t="shared" si="200"/>
        <v>12.92</v>
      </c>
      <c r="DI44" s="175">
        <f t="shared" si="201"/>
        <v>12.5</v>
      </c>
      <c r="DJ44" s="175">
        <f t="shared" si="202"/>
        <v>12.92</v>
      </c>
      <c r="DK44" s="175">
        <f t="shared" si="203"/>
        <v>12.92</v>
      </c>
      <c r="DL44" s="175">
        <f t="shared" si="204"/>
        <v>12.5</v>
      </c>
      <c r="DM44" s="175">
        <f t="shared" si="205"/>
        <v>12.92</v>
      </c>
      <c r="DN44" s="175">
        <f t="shared" si="206"/>
        <v>12.5</v>
      </c>
      <c r="DO44" s="175">
        <f t="shared" si="207"/>
        <v>12.92</v>
      </c>
      <c r="DP44" s="177">
        <f t="shared" si="208"/>
        <v>152.10999999999999</v>
      </c>
      <c r="DQ44" s="177">
        <f t="shared" si="209"/>
        <v>370.48</v>
      </c>
      <c r="DR44" s="175">
        <f t="shared" si="210"/>
        <v>12.92</v>
      </c>
      <c r="DS44" s="175">
        <f t="shared" si="211"/>
        <v>11.67</v>
      </c>
      <c r="DT44" s="175">
        <f t="shared" si="212"/>
        <v>12.92</v>
      </c>
      <c r="DU44" s="175">
        <f t="shared" si="213"/>
        <v>12.5</v>
      </c>
      <c r="DV44" s="179">
        <f t="shared" si="214"/>
        <v>12.92</v>
      </c>
      <c r="DW44" s="179">
        <f t="shared" si="215"/>
        <v>12.5</v>
      </c>
      <c r="DX44" s="180">
        <f t="shared" si="216"/>
        <v>12.92</v>
      </c>
      <c r="DY44" s="180">
        <f t="shared" si="217"/>
        <v>12.92</v>
      </c>
      <c r="DZ44" s="175">
        <f t="shared" si="218"/>
        <v>12.5</v>
      </c>
      <c r="EA44" s="175">
        <f t="shared" si="219"/>
        <v>12.92</v>
      </c>
      <c r="EB44" s="175">
        <f t="shared" si="220"/>
        <v>12.5</v>
      </c>
      <c r="EC44" s="175">
        <f t="shared" si="221"/>
        <v>12.92</v>
      </c>
      <c r="ED44" s="181">
        <f t="shared" si="222"/>
        <v>152.10999999999999</v>
      </c>
      <c r="EE44" s="177">
        <f t="shared" si="223"/>
        <v>522.59</v>
      </c>
      <c r="EF44" s="175">
        <f t="shared" si="224"/>
        <v>12.92</v>
      </c>
      <c r="EG44" s="175">
        <f t="shared" si="225"/>
        <v>12.08</v>
      </c>
      <c r="EH44" s="175">
        <f t="shared" si="226"/>
        <v>12.92</v>
      </c>
      <c r="EI44" s="175">
        <f t="shared" si="227"/>
        <v>12.5</v>
      </c>
      <c r="EJ44" s="175">
        <f t="shared" si="228"/>
        <v>12.92</v>
      </c>
      <c r="EK44" s="175">
        <f t="shared" si="229"/>
        <v>12.5</v>
      </c>
      <c r="EL44" s="175">
        <f t="shared" si="230"/>
        <v>12.92</v>
      </c>
      <c r="EM44" s="175">
        <f t="shared" si="231"/>
        <v>12.92</v>
      </c>
      <c r="EN44" s="175">
        <f t="shared" si="232"/>
        <v>12.5</v>
      </c>
      <c r="EO44" s="175">
        <f t="shared" si="233"/>
        <v>12.92</v>
      </c>
      <c r="EP44" s="175">
        <f t="shared" si="234"/>
        <v>12.5</v>
      </c>
      <c r="EQ44" s="175">
        <f t="shared" si="238"/>
        <v>12.92</v>
      </c>
      <c r="ER44" s="177">
        <f t="shared" si="235"/>
        <v>152.52000000000001</v>
      </c>
      <c r="ES44" s="177">
        <f t="shared" si="236"/>
        <v>675.11</v>
      </c>
      <c r="ET44" s="175">
        <f t="shared" si="237"/>
        <v>169.89</v>
      </c>
      <c r="EU44" s="227"/>
    </row>
    <row r="45" spans="2:158" ht="41.25" x14ac:dyDescent="0.15">
      <c r="B45" s="203">
        <v>42576</v>
      </c>
      <c r="C45" s="204" t="s">
        <v>149</v>
      </c>
      <c r="D45" s="226" t="s">
        <v>153</v>
      </c>
      <c r="E45" s="225" t="s">
        <v>154</v>
      </c>
      <c r="F45" s="224" t="s">
        <v>155</v>
      </c>
      <c r="G45" s="206">
        <v>750</v>
      </c>
      <c r="H45" s="175">
        <f t="shared" si="170"/>
        <v>75</v>
      </c>
      <c r="I45" s="175">
        <f t="shared" si="171"/>
        <v>675</v>
      </c>
      <c r="J45" s="183"/>
      <c r="K45" s="184"/>
      <c r="L45" s="184"/>
      <c r="M45" s="184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3"/>
      <c r="BU45" s="183"/>
      <c r="BV45" s="183"/>
      <c r="BW45" s="183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75">
        <v>0</v>
      </c>
      <c r="CI45" s="175">
        <f>ROUND((I45/5/365*37),2)</f>
        <v>13.68</v>
      </c>
      <c r="CJ45" s="175">
        <f t="shared" si="176"/>
        <v>11.1</v>
      </c>
      <c r="CK45" s="175">
        <f t="shared" si="177"/>
        <v>11.47</v>
      </c>
      <c r="CL45" s="175">
        <f t="shared" si="178"/>
        <v>11.1</v>
      </c>
      <c r="CM45" s="175">
        <f t="shared" si="179"/>
        <v>11.47</v>
      </c>
      <c r="CN45" s="175">
        <f t="shared" si="180"/>
        <v>58.82</v>
      </c>
      <c r="CO45" s="177">
        <f t="shared" si="181"/>
        <v>58.82</v>
      </c>
      <c r="CP45" s="175">
        <f t="shared" si="182"/>
        <v>11.47</v>
      </c>
      <c r="CQ45" s="175">
        <f t="shared" si="183"/>
        <v>10.36</v>
      </c>
      <c r="CR45" s="175">
        <f t="shared" si="184"/>
        <v>11.47</v>
      </c>
      <c r="CS45" s="175">
        <f t="shared" si="185"/>
        <v>11.1</v>
      </c>
      <c r="CT45" s="178">
        <f t="shared" si="186"/>
        <v>11.47</v>
      </c>
      <c r="CU45" s="175">
        <f t="shared" si="187"/>
        <v>11.1</v>
      </c>
      <c r="CV45" s="175">
        <f t="shared" si="188"/>
        <v>11.47</v>
      </c>
      <c r="CW45" s="175">
        <f t="shared" si="189"/>
        <v>11.47</v>
      </c>
      <c r="CX45" s="175">
        <f t="shared" si="190"/>
        <v>11.1</v>
      </c>
      <c r="CY45" s="175">
        <f t="shared" si="191"/>
        <v>11.47</v>
      </c>
      <c r="CZ45" s="175">
        <f t="shared" si="192"/>
        <v>11.1</v>
      </c>
      <c r="DA45" s="175">
        <f t="shared" si="193"/>
        <v>11.47</v>
      </c>
      <c r="DB45" s="177">
        <f t="shared" si="194"/>
        <v>135.04999999999998</v>
      </c>
      <c r="DC45" s="177">
        <f t="shared" si="195"/>
        <v>193.87</v>
      </c>
      <c r="DD45" s="175">
        <f t="shared" si="196"/>
        <v>11.47</v>
      </c>
      <c r="DE45" s="175">
        <f t="shared" si="197"/>
        <v>10.36</v>
      </c>
      <c r="DF45" s="175">
        <f t="shared" si="198"/>
        <v>11.47</v>
      </c>
      <c r="DG45" s="175">
        <f t="shared" si="199"/>
        <v>11.1</v>
      </c>
      <c r="DH45" s="175">
        <f t="shared" si="200"/>
        <v>11.47</v>
      </c>
      <c r="DI45" s="175">
        <f t="shared" si="201"/>
        <v>11.1</v>
      </c>
      <c r="DJ45" s="175">
        <f t="shared" si="202"/>
        <v>11.47</v>
      </c>
      <c r="DK45" s="175">
        <f t="shared" si="203"/>
        <v>11.47</v>
      </c>
      <c r="DL45" s="175">
        <f t="shared" si="204"/>
        <v>11.1</v>
      </c>
      <c r="DM45" s="175">
        <f t="shared" si="205"/>
        <v>11.47</v>
      </c>
      <c r="DN45" s="175">
        <f t="shared" si="206"/>
        <v>11.1</v>
      </c>
      <c r="DO45" s="175">
        <f t="shared" si="207"/>
        <v>11.47</v>
      </c>
      <c r="DP45" s="177">
        <f t="shared" si="208"/>
        <v>135.04999999999998</v>
      </c>
      <c r="DQ45" s="177">
        <f t="shared" si="209"/>
        <v>328.92</v>
      </c>
      <c r="DR45" s="175">
        <f t="shared" si="210"/>
        <v>11.47</v>
      </c>
      <c r="DS45" s="175">
        <f t="shared" si="211"/>
        <v>10.36</v>
      </c>
      <c r="DT45" s="175">
        <f t="shared" si="212"/>
        <v>11.47</v>
      </c>
      <c r="DU45" s="175">
        <f t="shared" si="213"/>
        <v>11.1</v>
      </c>
      <c r="DV45" s="179">
        <f t="shared" si="214"/>
        <v>11.47</v>
      </c>
      <c r="DW45" s="179">
        <f t="shared" si="215"/>
        <v>11.1</v>
      </c>
      <c r="DX45" s="180">
        <f t="shared" si="216"/>
        <v>11.47</v>
      </c>
      <c r="DY45" s="180">
        <f t="shared" si="217"/>
        <v>11.47</v>
      </c>
      <c r="DZ45" s="175">
        <f t="shared" si="218"/>
        <v>11.1</v>
      </c>
      <c r="EA45" s="175">
        <f t="shared" si="219"/>
        <v>11.47</v>
      </c>
      <c r="EB45" s="175">
        <f t="shared" si="220"/>
        <v>11.1</v>
      </c>
      <c r="EC45" s="175">
        <f t="shared" si="221"/>
        <v>11.47</v>
      </c>
      <c r="ED45" s="181">
        <f t="shared" si="222"/>
        <v>135.04999999999998</v>
      </c>
      <c r="EE45" s="177">
        <f t="shared" si="223"/>
        <v>463.97</v>
      </c>
      <c r="EF45" s="175">
        <f t="shared" si="224"/>
        <v>11.47</v>
      </c>
      <c r="EG45" s="175">
        <f t="shared" si="225"/>
        <v>10.73</v>
      </c>
      <c r="EH45" s="175">
        <f t="shared" si="226"/>
        <v>11.47</v>
      </c>
      <c r="EI45" s="175">
        <f t="shared" si="227"/>
        <v>11.1</v>
      </c>
      <c r="EJ45" s="175">
        <f t="shared" si="228"/>
        <v>11.47</v>
      </c>
      <c r="EK45" s="175">
        <f t="shared" si="229"/>
        <v>11.1</v>
      </c>
      <c r="EL45" s="175">
        <f t="shared" si="230"/>
        <v>11.47</v>
      </c>
      <c r="EM45" s="175">
        <f t="shared" si="231"/>
        <v>11.47</v>
      </c>
      <c r="EN45" s="175">
        <f t="shared" si="232"/>
        <v>11.1</v>
      </c>
      <c r="EO45" s="175">
        <f t="shared" si="233"/>
        <v>11.47</v>
      </c>
      <c r="EP45" s="175">
        <f t="shared" si="234"/>
        <v>11.1</v>
      </c>
      <c r="EQ45" s="175">
        <f t="shared" si="238"/>
        <v>11.47</v>
      </c>
      <c r="ER45" s="177">
        <f t="shared" si="235"/>
        <v>135.41999999999999</v>
      </c>
      <c r="ES45" s="177">
        <f t="shared" si="236"/>
        <v>599.39</v>
      </c>
      <c r="ET45" s="175">
        <f t="shared" si="237"/>
        <v>150.61000000000001</v>
      </c>
      <c r="EU45" s="227"/>
    </row>
    <row r="46" spans="2:158" ht="24.75" x14ac:dyDescent="0.15">
      <c r="B46" s="110">
        <v>42600</v>
      </c>
      <c r="C46" s="117" t="s">
        <v>156</v>
      </c>
      <c r="D46" s="117" t="s">
        <v>157</v>
      </c>
      <c r="E46" s="114" t="s">
        <v>158</v>
      </c>
      <c r="F46" s="113" t="s">
        <v>159</v>
      </c>
      <c r="G46" s="114">
        <v>3110</v>
      </c>
      <c r="H46" s="175">
        <f t="shared" si="170"/>
        <v>311</v>
      </c>
      <c r="I46" s="175">
        <f t="shared" si="171"/>
        <v>2799</v>
      </c>
      <c r="J46" s="206"/>
      <c r="K46" s="225"/>
      <c r="L46" s="225"/>
      <c r="M46" s="225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175"/>
      <c r="AZ46" s="206"/>
      <c r="BA46" s="206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>
        <f>ROUND((I46/5/365*13),2)</f>
        <v>19.940000000000001</v>
      </c>
      <c r="CJ46" s="175">
        <f t="shared" si="176"/>
        <v>46.01</v>
      </c>
      <c r="CK46" s="175">
        <f t="shared" si="177"/>
        <v>47.54</v>
      </c>
      <c r="CL46" s="175">
        <f t="shared" si="178"/>
        <v>46.01</v>
      </c>
      <c r="CM46" s="175">
        <f t="shared" si="179"/>
        <v>47.54</v>
      </c>
      <c r="CN46" s="175">
        <f t="shared" si="180"/>
        <v>207.04</v>
      </c>
      <c r="CO46" s="177">
        <f t="shared" si="181"/>
        <v>207.04</v>
      </c>
      <c r="CP46" s="175">
        <f t="shared" si="182"/>
        <v>47.54</v>
      </c>
      <c r="CQ46" s="175">
        <f t="shared" si="183"/>
        <v>42.94</v>
      </c>
      <c r="CR46" s="175">
        <f t="shared" si="184"/>
        <v>47.54</v>
      </c>
      <c r="CS46" s="175">
        <f t="shared" si="185"/>
        <v>46.01</v>
      </c>
      <c r="CT46" s="178">
        <f t="shared" si="186"/>
        <v>47.54</v>
      </c>
      <c r="CU46" s="175">
        <f t="shared" si="187"/>
        <v>46.01</v>
      </c>
      <c r="CV46" s="175">
        <f t="shared" si="188"/>
        <v>47.54</v>
      </c>
      <c r="CW46" s="175">
        <f t="shared" si="189"/>
        <v>47.54</v>
      </c>
      <c r="CX46" s="175">
        <f t="shared" si="190"/>
        <v>46.01</v>
      </c>
      <c r="CY46" s="175">
        <f t="shared" si="191"/>
        <v>47.54</v>
      </c>
      <c r="CZ46" s="175">
        <f t="shared" si="192"/>
        <v>46.01</v>
      </c>
      <c r="DA46" s="175">
        <f t="shared" si="193"/>
        <v>47.54</v>
      </c>
      <c r="DB46" s="177">
        <f t="shared" si="194"/>
        <v>559.76</v>
      </c>
      <c r="DC46" s="177">
        <f t="shared" si="195"/>
        <v>766.8</v>
      </c>
      <c r="DD46" s="175">
        <f t="shared" si="196"/>
        <v>47.54</v>
      </c>
      <c r="DE46" s="175">
        <f t="shared" si="197"/>
        <v>42.94</v>
      </c>
      <c r="DF46" s="175">
        <f t="shared" si="198"/>
        <v>47.54</v>
      </c>
      <c r="DG46" s="175">
        <f t="shared" si="199"/>
        <v>46.01</v>
      </c>
      <c r="DH46" s="175">
        <f t="shared" si="200"/>
        <v>47.54</v>
      </c>
      <c r="DI46" s="175">
        <f t="shared" si="201"/>
        <v>46.01</v>
      </c>
      <c r="DJ46" s="175">
        <f t="shared" si="202"/>
        <v>47.54</v>
      </c>
      <c r="DK46" s="175">
        <f t="shared" si="203"/>
        <v>47.54</v>
      </c>
      <c r="DL46" s="175">
        <f t="shared" si="204"/>
        <v>46.01</v>
      </c>
      <c r="DM46" s="175">
        <f t="shared" si="205"/>
        <v>47.54</v>
      </c>
      <c r="DN46" s="175">
        <f t="shared" si="206"/>
        <v>46.01</v>
      </c>
      <c r="DO46" s="175">
        <f t="shared" si="207"/>
        <v>47.54</v>
      </c>
      <c r="DP46" s="177">
        <f t="shared" si="208"/>
        <v>559.76</v>
      </c>
      <c r="DQ46" s="177">
        <f t="shared" si="209"/>
        <v>1326.56</v>
      </c>
      <c r="DR46" s="175">
        <f t="shared" si="210"/>
        <v>47.54</v>
      </c>
      <c r="DS46" s="175">
        <f t="shared" si="211"/>
        <v>42.94</v>
      </c>
      <c r="DT46" s="175">
        <f t="shared" si="212"/>
        <v>47.54</v>
      </c>
      <c r="DU46" s="175">
        <f t="shared" si="213"/>
        <v>46.01</v>
      </c>
      <c r="DV46" s="179">
        <f t="shared" si="214"/>
        <v>47.54</v>
      </c>
      <c r="DW46" s="179">
        <f t="shared" si="215"/>
        <v>46.01</v>
      </c>
      <c r="DX46" s="180">
        <f t="shared" si="216"/>
        <v>47.54</v>
      </c>
      <c r="DY46" s="180">
        <f t="shared" si="217"/>
        <v>47.54</v>
      </c>
      <c r="DZ46" s="175">
        <f t="shared" si="218"/>
        <v>46.01</v>
      </c>
      <c r="EA46" s="175">
        <f t="shared" si="219"/>
        <v>47.54</v>
      </c>
      <c r="EB46" s="175">
        <f t="shared" si="220"/>
        <v>46.01</v>
      </c>
      <c r="EC46" s="175">
        <f t="shared" si="221"/>
        <v>47.54</v>
      </c>
      <c r="ED46" s="181">
        <f t="shared" si="222"/>
        <v>559.76</v>
      </c>
      <c r="EE46" s="177">
        <f t="shared" si="223"/>
        <v>1886.32</v>
      </c>
      <c r="EF46" s="175">
        <f t="shared" si="224"/>
        <v>47.54</v>
      </c>
      <c r="EG46" s="175">
        <f t="shared" si="225"/>
        <v>44.48</v>
      </c>
      <c r="EH46" s="175">
        <f t="shared" si="226"/>
        <v>47.54</v>
      </c>
      <c r="EI46" s="175">
        <f t="shared" si="227"/>
        <v>46.01</v>
      </c>
      <c r="EJ46" s="175">
        <f t="shared" si="228"/>
        <v>47.54</v>
      </c>
      <c r="EK46" s="175">
        <f t="shared" si="229"/>
        <v>46.01</v>
      </c>
      <c r="EL46" s="175">
        <f t="shared" si="230"/>
        <v>47.54</v>
      </c>
      <c r="EM46" s="175">
        <f t="shared" si="231"/>
        <v>47.54</v>
      </c>
      <c r="EN46" s="175">
        <f t="shared" si="232"/>
        <v>46.01</v>
      </c>
      <c r="EO46" s="175">
        <f t="shared" si="233"/>
        <v>47.54</v>
      </c>
      <c r="EP46" s="175">
        <f t="shared" si="234"/>
        <v>46.01</v>
      </c>
      <c r="EQ46" s="175">
        <f t="shared" si="238"/>
        <v>47.54</v>
      </c>
      <c r="ER46" s="177">
        <f t="shared" si="235"/>
        <v>561.30000000000007</v>
      </c>
      <c r="ES46" s="177">
        <f t="shared" si="236"/>
        <v>2447.62</v>
      </c>
      <c r="ET46" s="175">
        <f t="shared" si="237"/>
        <v>662.38000000000011</v>
      </c>
      <c r="EU46" s="227"/>
    </row>
    <row r="47" spans="2:158" ht="33" x14ac:dyDescent="0.15">
      <c r="B47" s="110">
        <v>42600</v>
      </c>
      <c r="C47" s="111" t="s">
        <v>160</v>
      </c>
      <c r="D47" s="111" t="s">
        <v>161</v>
      </c>
      <c r="E47" s="113" t="s">
        <v>158</v>
      </c>
      <c r="F47" s="113" t="s">
        <v>162</v>
      </c>
      <c r="G47" s="206">
        <v>640</v>
      </c>
      <c r="H47" s="175">
        <f t="shared" si="170"/>
        <v>64</v>
      </c>
      <c r="I47" s="175">
        <f t="shared" si="171"/>
        <v>576</v>
      </c>
      <c r="J47" s="206"/>
      <c r="K47" s="225"/>
      <c r="L47" s="225"/>
      <c r="M47" s="225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175"/>
      <c r="AZ47" s="206"/>
      <c r="BA47" s="206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>
        <f>ROUND((I47/5/365*13),2)</f>
        <v>4.0999999999999996</v>
      </c>
      <c r="CJ47" s="175">
        <f t="shared" si="176"/>
        <v>9.4700000000000006</v>
      </c>
      <c r="CK47" s="175">
        <f t="shared" si="177"/>
        <v>9.7799999999999994</v>
      </c>
      <c r="CL47" s="175">
        <f t="shared" si="178"/>
        <v>9.4700000000000006</v>
      </c>
      <c r="CM47" s="175">
        <f t="shared" si="179"/>
        <v>9.7799999999999994</v>
      </c>
      <c r="CN47" s="175">
        <f t="shared" si="180"/>
        <v>42.6</v>
      </c>
      <c r="CO47" s="177">
        <f t="shared" si="181"/>
        <v>42.6</v>
      </c>
      <c r="CP47" s="175">
        <f t="shared" si="182"/>
        <v>9.7799999999999994</v>
      </c>
      <c r="CQ47" s="175">
        <f t="shared" si="183"/>
        <v>8.84</v>
      </c>
      <c r="CR47" s="175">
        <f t="shared" si="184"/>
        <v>9.7799999999999994</v>
      </c>
      <c r="CS47" s="175">
        <f t="shared" si="185"/>
        <v>9.4700000000000006</v>
      </c>
      <c r="CT47" s="178">
        <f t="shared" si="186"/>
        <v>9.7799999999999994</v>
      </c>
      <c r="CU47" s="175">
        <f t="shared" si="187"/>
        <v>9.4700000000000006</v>
      </c>
      <c r="CV47" s="175">
        <f t="shared" si="188"/>
        <v>9.7799999999999994</v>
      </c>
      <c r="CW47" s="175">
        <f t="shared" si="189"/>
        <v>9.7799999999999994</v>
      </c>
      <c r="CX47" s="175">
        <f t="shared" si="190"/>
        <v>9.4700000000000006</v>
      </c>
      <c r="CY47" s="175">
        <f t="shared" si="191"/>
        <v>9.7799999999999994</v>
      </c>
      <c r="CZ47" s="175">
        <f t="shared" si="192"/>
        <v>9.4700000000000006</v>
      </c>
      <c r="DA47" s="175">
        <f t="shared" si="193"/>
        <v>9.7799999999999994</v>
      </c>
      <c r="DB47" s="177">
        <f t="shared" si="194"/>
        <v>115.17999999999999</v>
      </c>
      <c r="DC47" s="177">
        <f t="shared" si="195"/>
        <v>157.78</v>
      </c>
      <c r="DD47" s="175">
        <f t="shared" si="196"/>
        <v>9.7799999999999994</v>
      </c>
      <c r="DE47" s="175">
        <f t="shared" si="197"/>
        <v>8.84</v>
      </c>
      <c r="DF47" s="175">
        <f t="shared" si="198"/>
        <v>9.7799999999999994</v>
      </c>
      <c r="DG47" s="175">
        <f t="shared" si="199"/>
        <v>9.4700000000000006</v>
      </c>
      <c r="DH47" s="175">
        <f t="shared" si="200"/>
        <v>9.7799999999999994</v>
      </c>
      <c r="DI47" s="175">
        <f t="shared" si="201"/>
        <v>9.4700000000000006</v>
      </c>
      <c r="DJ47" s="175">
        <f t="shared" si="202"/>
        <v>9.7799999999999994</v>
      </c>
      <c r="DK47" s="175">
        <f t="shared" si="203"/>
        <v>9.7799999999999994</v>
      </c>
      <c r="DL47" s="175">
        <f t="shared" si="204"/>
        <v>9.4700000000000006</v>
      </c>
      <c r="DM47" s="175">
        <f t="shared" si="205"/>
        <v>9.7799999999999994</v>
      </c>
      <c r="DN47" s="175">
        <f t="shared" si="206"/>
        <v>9.4700000000000006</v>
      </c>
      <c r="DO47" s="175">
        <f t="shared" si="207"/>
        <v>9.7799999999999994</v>
      </c>
      <c r="DP47" s="177">
        <f t="shared" si="208"/>
        <v>115.17999999999999</v>
      </c>
      <c r="DQ47" s="177">
        <f t="shared" si="209"/>
        <v>272.95999999999998</v>
      </c>
      <c r="DR47" s="175">
        <f t="shared" si="210"/>
        <v>9.7799999999999994</v>
      </c>
      <c r="DS47" s="175">
        <f t="shared" si="211"/>
        <v>8.84</v>
      </c>
      <c r="DT47" s="175">
        <f t="shared" si="212"/>
        <v>9.7799999999999994</v>
      </c>
      <c r="DU47" s="175">
        <f t="shared" si="213"/>
        <v>9.4700000000000006</v>
      </c>
      <c r="DV47" s="179">
        <f t="shared" si="214"/>
        <v>9.7799999999999994</v>
      </c>
      <c r="DW47" s="179">
        <f t="shared" si="215"/>
        <v>9.4700000000000006</v>
      </c>
      <c r="DX47" s="180">
        <f t="shared" si="216"/>
        <v>9.7799999999999994</v>
      </c>
      <c r="DY47" s="180">
        <f t="shared" si="217"/>
        <v>9.7799999999999994</v>
      </c>
      <c r="DZ47" s="175">
        <f t="shared" si="218"/>
        <v>9.4700000000000006</v>
      </c>
      <c r="EA47" s="175">
        <f t="shared" si="219"/>
        <v>9.7799999999999994</v>
      </c>
      <c r="EB47" s="175">
        <f t="shared" si="220"/>
        <v>9.4700000000000006</v>
      </c>
      <c r="EC47" s="175">
        <f t="shared" si="221"/>
        <v>9.7799999999999994</v>
      </c>
      <c r="ED47" s="181">
        <f t="shared" si="222"/>
        <v>115.17999999999999</v>
      </c>
      <c r="EE47" s="177">
        <f t="shared" si="223"/>
        <v>388.14</v>
      </c>
      <c r="EF47" s="175">
        <f t="shared" si="224"/>
        <v>9.7799999999999994</v>
      </c>
      <c r="EG47" s="175">
        <f t="shared" si="225"/>
        <v>9.15</v>
      </c>
      <c r="EH47" s="175">
        <f t="shared" si="226"/>
        <v>9.7799999999999994</v>
      </c>
      <c r="EI47" s="175">
        <f t="shared" si="227"/>
        <v>9.4700000000000006</v>
      </c>
      <c r="EJ47" s="175">
        <f t="shared" si="228"/>
        <v>9.7799999999999994</v>
      </c>
      <c r="EK47" s="175">
        <f t="shared" si="229"/>
        <v>9.4700000000000006</v>
      </c>
      <c r="EL47" s="175">
        <f t="shared" si="230"/>
        <v>9.7799999999999994</v>
      </c>
      <c r="EM47" s="175">
        <f t="shared" si="231"/>
        <v>9.7799999999999994</v>
      </c>
      <c r="EN47" s="175">
        <f t="shared" si="232"/>
        <v>9.4700000000000006</v>
      </c>
      <c r="EO47" s="175">
        <f t="shared" si="233"/>
        <v>9.7799999999999994</v>
      </c>
      <c r="EP47" s="175">
        <f t="shared" si="234"/>
        <v>9.4700000000000006</v>
      </c>
      <c r="EQ47" s="175">
        <f t="shared" si="238"/>
        <v>9.7799999999999994</v>
      </c>
      <c r="ER47" s="177">
        <f t="shared" si="235"/>
        <v>115.49</v>
      </c>
      <c r="ES47" s="177">
        <f t="shared" si="236"/>
        <v>503.63</v>
      </c>
      <c r="ET47" s="175">
        <f t="shared" si="237"/>
        <v>136.37</v>
      </c>
      <c r="EU47" s="227"/>
    </row>
    <row r="48" spans="2:158" ht="66" x14ac:dyDescent="0.15">
      <c r="B48" s="110">
        <v>42713</v>
      </c>
      <c r="C48" s="111" t="s">
        <v>163</v>
      </c>
      <c r="D48" s="226" t="s">
        <v>164</v>
      </c>
      <c r="E48" s="112" t="s">
        <v>165</v>
      </c>
      <c r="F48" s="113" t="s">
        <v>166</v>
      </c>
      <c r="G48" s="114">
        <v>1150</v>
      </c>
      <c r="H48" s="175">
        <f t="shared" si="170"/>
        <v>115</v>
      </c>
      <c r="I48" s="175">
        <f t="shared" si="171"/>
        <v>1035</v>
      </c>
      <c r="J48" s="206"/>
      <c r="K48" s="225"/>
      <c r="L48" s="225"/>
      <c r="M48" s="225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175"/>
      <c r="AZ48" s="206"/>
      <c r="BA48" s="206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>
        <f>ROUND((I48/5/365*22),2)</f>
        <v>12.48</v>
      </c>
      <c r="CN48" s="175">
        <f t="shared" si="180"/>
        <v>12.48</v>
      </c>
      <c r="CO48" s="177">
        <f t="shared" si="181"/>
        <v>12.48</v>
      </c>
      <c r="CP48" s="175">
        <f t="shared" si="182"/>
        <v>17.579999999999998</v>
      </c>
      <c r="CQ48" s="175">
        <f t="shared" si="183"/>
        <v>15.88</v>
      </c>
      <c r="CR48" s="175">
        <f t="shared" si="184"/>
        <v>17.579999999999998</v>
      </c>
      <c r="CS48" s="175">
        <f t="shared" si="185"/>
        <v>17.010000000000002</v>
      </c>
      <c r="CT48" s="178">
        <f t="shared" si="186"/>
        <v>17.579999999999998</v>
      </c>
      <c r="CU48" s="175">
        <f t="shared" si="187"/>
        <v>17.010000000000002</v>
      </c>
      <c r="CV48" s="175">
        <f t="shared" si="188"/>
        <v>17.579999999999998</v>
      </c>
      <c r="CW48" s="175">
        <f t="shared" si="189"/>
        <v>17.579999999999998</v>
      </c>
      <c r="CX48" s="175">
        <f t="shared" si="190"/>
        <v>17.010000000000002</v>
      </c>
      <c r="CY48" s="175">
        <f t="shared" si="191"/>
        <v>17.579999999999998</v>
      </c>
      <c r="CZ48" s="175">
        <f t="shared" si="192"/>
        <v>17.010000000000002</v>
      </c>
      <c r="DA48" s="175">
        <f t="shared" si="193"/>
        <v>17.579999999999998</v>
      </c>
      <c r="DB48" s="177">
        <f t="shared" si="194"/>
        <v>206.97999999999996</v>
      </c>
      <c r="DC48" s="177">
        <f t="shared" si="195"/>
        <v>219.46</v>
      </c>
      <c r="DD48" s="175">
        <f t="shared" si="196"/>
        <v>17.579999999999998</v>
      </c>
      <c r="DE48" s="175">
        <f t="shared" si="197"/>
        <v>15.88</v>
      </c>
      <c r="DF48" s="175">
        <f t="shared" si="198"/>
        <v>17.579999999999998</v>
      </c>
      <c r="DG48" s="175">
        <f t="shared" si="199"/>
        <v>17.010000000000002</v>
      </c>
      <c r="DH48" s="175">
        <f t="shared" si="200"/>
        <v>17.579999999999998</v>
      </c>
      <c r="DI48" s="175">
        <f t="shared" si="201"/>
        <v>17.010000000000002</v>
      </c>
      <c r="DJ48" s="175">
        <f t="shared" si="202"/>
        <v>17.579999999999998</v>
      </c>
      <c r="DK48" s="175">
        <f t="shared" si="203"/>
        <v>17.579999999999998</v>
      </c>
      <c r="DL48" s="175">
        <f t="shared" si="204"/>
        <v>17.010000000000002</v>
      </c>
      <c r="DM48" s="175">
        <f t="shared" si="205"/>
        <v>17.579999999999998</v>
      </c>
      <c r="DN48" s="175">
        <f t="shared" si="206"/>
        <v>17.010000000000002</v>
      </c>
      <c r="DO48" s="175">
        <f t="shared" si="207"/>
        <v>17.579999999999998</v>
      </c>
      <c r="DP48" s="177">
        <f t="shared" si="208"/>
        <v>206.97999999999996</v>
      </c>
      <c r="DQ48" s="177">
        <f t="shared" si="209"/>
        <v>426.44</v>
      </c>
      <c r="DR48" s="175">
        <f t="shared" si="210"/>
        <v>17.579999999999998</v>
      </c>
      <c r="DS48" s="175">
        <f t="shared" si="211"/>
        <v>15.88</v>
      </c>
      <c r="DT48" s="175">
        <f t="shared" si="212"/>
        <v>17.579999999999998</v>
      </c>
      <c r="DU48" s="175">
        <f t="shared" si="213"/>
        <v>17.010000000000002</v>
      </c>
      <c r="DV48" s="179">
        <f t="shared" si="214"/>
        <v>17.579999999999998</v>
      </c>
      <c r="DW48" s="179">
        <f t="shared" si="215"/>
        <v>17.010000000000002</v>
      </c>
      <c r="DX48" s="180">
        <f t="shared" si="216"/>
        <v>17.579999999999998</v>
      </c>
      <c r="DY48" s="180">
        <f t="shared" si="217"/>
        <v>17.579999999999998</v>
      </c>
      <c r="DZ48" s="175">
        <f t="shared" si="218"/>
        <v>17.010000000000002</v>
      </c>
      <c r="EA48" s="175">
        <f t="shared" si="219"/>
        <v>17.579999999999998</v>
      </c>
      <c r="EB48" s="175">
        <f t="shared" si="220"/>
        <v>17.010000000000002</v>
      </c>
      <c r="EC48" s="175">
        <f t="shared" si="221"/>
        <v>17.579999999999998</v>
      </c>
      <c r="ED48" s="181">
        <f t="shared" si="222"/>
        <v>206.97999999999996</v>
      </c>
      <c r="EE48" s="177">
        <f t="shared" si="223"/>
        <v>633.41999999999996</v>
      </c>
      <c r="EF48" s="175">
        <f t="shared" si="224"/>
        <v>17.579999999999998</v>
      </c>
      <c r="EG48" s="175">
        <f t="shared" si="225"/>
        <v>16.45</v>
      </c>
      <c r="EH48" s="175">
        <f t="shared" si="226"/>
        <v>17.579999999999998</v>
      </c>
      <c r="EI48" s="175">
        <f t="shared" si="227"/>
        <v>17.010000000000002</v>
      </c>
      <c r="EJ48" s="175">
        <f t="shared" si="228"/>
        <v>17.579999999999998</v>
      </c>
      <c r="EK48" s="175">
        <f t="shared" si="229"/>
        <v>17.010000000000002</v>
      </c>
      <c r="EL48" s="175">
        <f t="shared" si="230"/>
        <v>17.579999999999998</v>
      </c>
      <c r="EM48" s="175">
        <f t="shared" si="231"/>
        <v>17.579999999999998</v>
      </c>
      <c r="EN48" s="175">
        <f t="shared" si="232"/>
        <v>17.010000000000002</v>
      </c>
      <c r="EO48" s="175">
        <f t="shared" si="233"/>
        <v>17.579999999999998</v>
      </c>
      <c r="EP48" s="175">
        <f t="shared" si="234"/>
        <v>17.010000000000002</v>
      </c>
      <c r="EQ48" s="175">
        <f t="shared" si="238"/>
        <v>17.579999999999998</v>
      </c>
      <c r="ER48" s="177">
        <f t="shared" si="235"/>
        <v>207.54999999999995</v>
      </c>
      <c r="ES48" s="177">
        <f t="shared" si="236"/>
        <v>840.97</v>
      </c>
      <c r="ET48" s="175">
        <f t="shared" si="237"/>
        <v>309.02999999999997</v>
      </c>
      <c r="EU48" s="227"/>
    </row>
    <row r="49" spans="2:157" ht="66" x14ac:dyDescent="0.15">
      <c r="B49" s="110">
        <v>42716</v>
      </c>
      <c r="C49" s="111" t="s">
        <v>163</v>
      </c>
      <c r="D49" s="226" t="s">
        <v>167</v>
      </c>
      <c r="E49" s="112" t="s">
        <v>122</v>
      </c>
      <c r="F49" s="113" t="s">
        <v>168</v>
      </c>
      <c r="G49" s="114">
        <v>805</v>
      </c>
      <c r="H49" s="175">
        <f t="shared" si="170"/>
        <v>80.5</v>
      </c>
      <c r="I49" s="175">
        <f t="shared" si="171"/>
        <v>724.5</v>
      </c>
      <c r="J49" s="206"/>
      <c r="K49" s="225"/>
      <c r="L49" s="225"/>
      <c r="M49" s="225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175"/>
      <c r="AZ49" s="206"/>
      <c r="BA49" s="206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>
        <f>ROUND((I49/5/365*19),2)</f>
        <v>7.54</v>
      </c>
      <c r="CN49" s="175">
        <f t="shared" si="180"/>
        <v>7.54</v>
      </c>
      <c r="CO49" s="177">
        <f t="shared" si="181"/>
        <v>7.54</v>
      </c>
      <c r="CP49" s="175">
        <f t="shared" si="182"/>
        <v>12.31</v>
      </c>
      <c r="CQ49" s="175">
        <f t="shared" si="183"/>
        <v>11.12</v>
      </c>
      <c r="CR49" s="175">
        <f t="shared" si="184"/>
        <v>12.31</v>
      </c>
      <c r="CS49" s="175">
        <f t="shared" si="185"/>
        <v>11.91</v>
      </c>
      <c r="CT49" s="178">
        <f t="shared" si="186"/>
        <v>12.31</v>
      </c>
      <c r="CU49" s="175">
        <f t="shared" si="187"/>
        <v>11.91</v>
      </c>
      <c r="CV49" s="175">
        <f t="shared" si="188"/>
        <v>12.31</v>
      </c>
      <c r="CW49" s="175">
        <f t="shared" si="189"/>
        <v>12.31</v>
      </c>
      <c r="CX49" s="175">
        <f t="shared" si="190"/>
        <v>11.91</v>
      </c>
      <c r="CY49" s="175">
        <f t="shared" si="191"/>
        <v>12.31</v>
      </c>
      <c r="CZ49" s="175">
        <f t="shared" si="192"/>
        <v>11.91</v>
      </c>
      <c r="DA49" s="175">
        <f t="shared" si="193"/>
        <v>12.31</v>
      </c>
      <c r="DB49" s="177">
        <f t="shared" si="194"/>
        <v>144.93</v>
      </c>
      <c r="DC49" s="177">
        <f t="shared" si="195"/>
        <v>152.47</v>
      </c>
      <c r="DD49" s="175">
        <f t="shared" si="196"/>
        <v>12.31</v>
      </c>
      <c r="DE49" s="175">
        <f t="shared" si="197"/>
        <v>11.12</v>
      </c>
      <c r="DF49" s="175">
        <f t="shared" si="198"/>
        <v>12.31</v>
      </c>
      <c r="DG49" s="175">
        <f t="shared" si="199"/>
        <v>11.91</v>
      </c>
      <c r="DH49" s="175">
        <f t="shared" si="200"/>
        <v>12.31</v>
      </c>
      <c r="DI49" s="175">
        <f t="shared" si="201"/>
        <v>11.91</v>
      </c>
      <c r="DJ49" s="175">
        <f t="shared" si="202"/>
        <v>12.31</v>
      </c>
      <c r="DK49" s="175">
        <f t="shared" si="203"/>
        <v>12.31</v>
      </c>
      <c r="DL49" s="175">
        <f t="shared" si="204"/>
        <v>11.91</v>
      </c>
      <c r="DM49" s="175">
        <f t="shared" si="205"/>
        <v>12.31</v>
      </c>
      <c r="DN49" s="175">
        <f t="shared" si="206"/>
        <v>11.91</v>
      </c>
      <c r="DO49" s="175">
        <f t="shared" si="207"/>
        <v>12.31</v>
      </c>
      <c r="DP49" s="177">
        <f t="shared" si="208"/>
        <v>144.93</v>
      </c>
      <c r="DQ49" s="177">
        <f t="shared" si="209"/>
        <v>297.39999999999998</v>
      </c>
      <c r="DR49" s="175">
        <f t="shared" si="210"/>
        <v>12.31</v>
      </c>
      <c r="DS49" s="175">
        <f t="shared" si="211"/>
        <v>11.12</v>
      </c>
      <c r="DT49" s="175">
        <f t="shared" si="212"/>
        <v>12.31</v>
      </c>
      <c r="DU49" s="175">
        <f t="shared" si="213"/>
        <v>11.91</v>
      </c>
      <c r="DV49" s="179">
        <f t="shared" si="214"/>
        <v>12.31</v>
      </c>
      <c r="DW49" s="179">
        <f t="shared" si="215"/>
        <v>11.91</v>
      </c>
      <c r="DX49" s="180">
        <f t="shared" si="216"/>
        <v>12.31</v>
      </c>
      <c r="DY49" s="180">
        <f t="shared" si="217"/>
        <v>12.31</v>
      </c>
      <c r="DZ49" s="175">
        <f t="shared" si="218"/>
        <v>11.91</v>
      </c>
      <c r="EA49" s="175">
        <f t="shared" si="219"/>
        <v>12.31</v>
      </c>
      <c r="EB49" s="175">
        <f t="shared" si="220"/>
        <v>11.91</v>
      </c>
      <c r="EC49" s="175">
        <f t="shared" si="221"/>
        <v>12.31</v>
      </c>
      <c r="ED49" s="181">
        <f t="shared" si="222"/>
        <v>144.93</v>
      </c>
      <c r="EE49" s="177">
        <f t="shared" si="223"/>
        <v>442.33</v>
      </c>
      <c r="EF49" s="175">
        <f t="shared" si="224"/>
        <v>12.31</v>
      </c>
      <c r="EG49" s="175">
        <f t="shared" si="225"/>
        <v>11.51</v>
      </c>
      <c r="EH49" s="175">
        <f t="shared" si="226"/>
        <v>12.31</v>
      </c>
      <c r="EI49" s="175">
        <f t="shared" si="227"/>
        <v>11.91</v>
      </c>
      <c r="EJ49" s="175">
        <f t="shared" si="228"/>
        <v>12.31</v>
      </c>
      <c r="EK49" s="175">
        <f t="shared" si="229"/>
        <v>11.91</v>
      </c>
      <c r="EL49" s="175">
        <f t="shared" si="230"/>
        <v>12.31</v>
      </c>
      <c r="EM49" s="175">
        <f t="shared" si="231"/>
        <v>12.31</v>
      </c>
      <c r="EN49" s="175">
        <f t="shared" si="232"/>
        <v>11.91</v>
      </c>
      <c r="EO49" s="175">
        <f t="shared" si="233"/>
        <v>12.31</v>
      </c>
      <c r="EP49" s="175">
        <f t="shared" si="234"/>
        <v>11.91</v>
      </c>
      <c r="EQ49" s="175">
        <f t="shared" si="238"/>
        <v>12.31</v>
      </c>
      <c r="ER49" s="177">
        <f t="shared" si="235"/>
        <v>145.32000000000002</v>
      </c>
      <c r="ES49" s="177">
        <f t="shared" si="236"/>
        <v>587.65</v>
      </c>
      <c r="ET49" s="175">
        <f t="shared" si="237"/>
        <v>217.35000000000002</v>
      </c>
      <c r="EU49" s="227"/>
    </row>
    <row r="50" spans="2:157" ht="66" x14ac:dyDescent="0.15">
      <c r="B50" s="110">
        <v>42716</v>
      </c>
      <c r="C50" s="111" t="s">
        <v>163</v>
      </c>
      <c r="D50" s="226" t="s">
        <v>169</v>
      </c>
      <c r="E50" s="112" t="s">
        <v>170</v>
      </c>
      <c r="F50" s="113" t="s">
        <v>171</v>
      </c>
      <c r="G50" s="114">
        <v>805</v>
      </c>
      <c r="H50" s="175">
        <f t="shared" si="170"/>
        <v>80.5</v>
      </c>
      <c r="I50" s="175">
        <f t="shared" si="171"/>
        <v>724.5</v>
      </c>
      <c r="J50" s="206"/>
      <c r="K50" s="225"/>
      <c r="L50" s="225"/>
      <c r="M50" s="225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175"/>
      <c r="AZ50" s="206"/>
      <c r="BA50" s="206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>
        <f>ROUND((I50/5/365*19),2)</f>
        <v>7.54</v>
      </c>
      <c r="CN50" s="175">
        <f t="shared" si="180"/>
        <v>7.54</v>
      </c>
      <c r="CO50" s="177">
        <f t="shared" si="181"/>
        <v>7.54</v>
      </c>
      <c r="CP50" s="175">
        <f t="shared" si="182"/>
        <v>12.31</v>
      </c>
      <c r="CQ50" s="175">
        <f t="shared" si="183"/>
        <v>11.12</v>
      </c>
      <c r="CR50" s="175">
        <f t="shared" si="184"/>
        <v>12.31</v>
      </c>
      <c r="CS50" s="175">
        <f t="shared" si="185"/>
        <v>11.91</v>
      </c>
      <c r="CT50" s="178">
        <f t="shared" si="186"/>
        <v>12.31</v>
      </c>
      <c r="CU50" s="175">
        <f t="shared" si="187"/>
        <v>11.91</v>
      </c>
      <c r="CV50" s="175">
        <f t="shared" si="188"/>
        <v>12.31</v>
      </c>
      <c r="CW50" s="175">
        <f t="shared" si="189"/>
        <v>12.31</v>
      </c>
      <c r="CX50" s="175">
        <f t="shared" si="190"/>
        <v>11.91</v>
      </c>
      <c r="CY50" s="175">
        <f t="shared" si="191"/>
        <v>12.31</v>
      </c>
      <c r="CZ50" s="175">
        <f t="shared" si="192"/>
        <v>11.91</v>
      </c>
      <c r="DA50" s="175">
        <f t="shared" si="193"/>
        <v>12.31</v>
      </c>
      <c r="DB50" s="177">
        <f t="shared" si="194"/>
        <v>144.93</v>
      </c>
      <c r="DC50" s="177">
        <f t="shared" si="195"/>
        <v>152.47</v>
      </c>
      <c r="DD50" s="175">
        <f t="shared" si="196"/>
        <v>12.31</v>
      </c>
      <c r="DE50" s="175">
        <f t="shared" si="197"/>
        <v>11.12</v>
      </c>
      <c r="DF50" s="175">
        <f t="shared" si="198"/>
        <v>12.31</v>
      </c>
      <c r="DG50" s="175">
        <f t="shared" si="199"/>
        <v>11.91</v>
      </c>
      <c r="DH50" s="175">
        <f t="shared" si="200"/>
        <v>12.31</v>
      </c>
      <c r="DI50" s="175">
        <f t="shared" si="201"/>
        <v>11.91</v>
      </c>
      <c r="DJ50" s="175">
        <f t="shared" si="202"/>
        <v>12.31</v>
      </c>
      <c r="DK50" s="175">
        <f t="shared" si="203"/>
        <v>12.31</v>
      </c>
      <c r="DL50" s="175">
        <f t="shared" si="204"/>
        <v>11.91</v>
      </c>
      <c r="DM50" s="175">
        <f t="shared" si="205"/>
        <v>12.31</v>
      </c>
      <c r="DN50" s="175">
        <f t="shared" si="206"/>
        <v>11.91</v>
      </c>
      <c r="DO50" s="175">
        <f t="shared" si="207"/>
        <v>12.31</v>
      </c>
      <c r="DP50" s="177">
        <f t="shared" si="208"/>
        <v>144.93</v>
      </c>
      <c r="DQ50" s="177">
        <f t="shared" si="209"/>
        <v>297.39999999999998</v>
      </c>
      <c r="DR50" s="175">
        <f t="shared" si="210"/>
        <v>12.31</v>
      </c>
      <c r="DS50" s="175">
        <f t="shared" si="211"/>
        <v>11.12</v>
      </c>
      <c r="DT50" s="175">
        <f t="shared" si="212"/>
        <v>12.31</v>
      </c>
      <c r="DU50" s="175">
        <f t="shared" si="213"/>
        <v>11.91</v>
      </c>
      <c r="DV50" s="179">
        <f t="shared" si="214"/>
        <v>12.31</v>
      </c>
      <c r="DW50" s="179">
        <f t="shared" si="215"/>
        <v>11.91</v>
      </c>
      <c r="DX50" s="180">
        <f t="shared" si="216"/>
        <v>12.31</v>
      </c>
      <c r="DY50" s="180">
        <f t="shared" si="217"/>
        <v>12.31</v>
      </c>
      <c r="DZ50" s="175">
        <f t="shared" si="218"/>
        <v>11.91</v>
      </c>
      <c r="EA50" s="175">
        <f t="shared" si="219"/>
        <v>12.31</v>
      </c>
      <c r="EB50" s="175">
        <f t="shared" si="220"/>
        <v>11.91</v>
      </c>
      <c r="EC50" s="175">
        <f t="shared" si="221"/>
        <v>12.31</v>
      </c>
      <c r="ED50" s="181">
        <f t="shared" si="222"/>
        <v>144.93</v>
      </c>
      <c r="EE50" s="177">
        <f t="shared" si="223"/>
        <v>442.33</v>
      </c>
      <c r="EF50" s="175">
        <f t="shared" si="224"/>
        <v>12.31</v>
      </c>
      <c r="EG50" s="175">
        <f t="shared" si="225"/>
        <v>11.51</v>
      </c>
      <c r="EH50" s="175">
        <f t="shared" si="226"/>
        <v>12.31</v>
      </c>
      <c r="EI50" s="175">
        <f t="shared" si="227"/>
        <v>11.91</v>
      </c>
      <c r="EJ50" s="175">
        <f t="shared" si="228"/>
        <v>12.31</v>
      </c>
      <c r="EK50" s="175">
        <f t="shared" si="229"/>
        <v>11.91</v>
      </c>
      <c r="EL50" s="175">
        <f t="shared" si="230"/>
        <v>12.31</v>
      </c>
      <c r="EM50" s="175">
        <f t="shared" si="231"/>
        <v>12.31</v>
      </c>
      <c r="EN50" s="175">
        <f t="shared" si="232"/>
        <v>11.91</v>
      </c>
      <c r="EO50" s="175">
        <f t="shared" si="233"/>
        <v>12.31</v>
      </c>
      <c r="EP50" s="175">
        <f t="shared" si="234"/>
        <v>11.91</v>
      </c>
      <c r="EQ50" s="175">
        <f t="shared" si="238"/>
        <v>12.31</v>
      </c>
      <c r="ER50" s="177">
        <f t="shared" si="235"/>
        <v>145.32000000000002</v>
      </c>
      <c r="ES50" s="177">
        <f t="shared" si="236"/>
        <v>587.65</v>
      </c>
      <c r="ET50" s="175">
        <f t="shared" si="237"/>
        <v>217.35000000000002</v>
      </c>
      <c r="EU50" s="227"/>
    </row>
    <row r="51" spans="2:157" ht="66" x14ac:dyDescent="0.15">
      <c r="B51" s="110">
        <v>42716</v>
      </c>
      <c r="C51" s="111" t="s">
        <v>163</v>
      </c>
      <c r="D51" s="226" t="s">
        <v>172</v>
      </c>
      <c r="E51" s="112" t="s">
        <v>173</v>
      </c>
      <c r="F51" s="113" t="s">
        <v>174</v>
      </c>
      <c r="G51" s="114">
        <v>805</v>
      </c>
      <c r="H51" s="175">
        <f t="shared" si="170"/>
        <v>80.5</v>
      </c>
      <c r="I51" s="175">
        <f t="shared" si="171"/>
        <v>724.5</v>
      </c>
      <c r="J51" s="206"/>
      <c r="K51" s="225"/>
      <c r="L51" s="225"/>
      <c r="M51" s="225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175"/>
      <c r="AZ51" s="206"/>
      <c r="BA51" s="206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175">
        <f>ROUND((I51/5/365*19),2)</f>
        <v>7.54</v>
      </c>
      <c r="CN51" s="175">
        <f t="shared" si="180"/>
        <v>7.54</v>
      </c>
      <c r="CO51" s="177">
        <f t="shared" si="181"/>
        <v>7.54</v>
      </c>
      <c r="CP51" s="175">
        <f t="shared" si="182"/>
        <v>12.31</v>
      </c>
      <c r="CQ51" s="175">
        <f t="shared" si="183"/>
        <v>11.12</v>
      </c>
      <c r="CR51" s="175">
        <f t="shared" si="184"/>
        <v>12.31</v>
      </c>
      <c r="CS51" s="175">
        <f t="shared" si="185"/>
        <v>11.91</v>
      </c>
      <c r="CT51" s="178">
        <f t="shared" si="186"/>
        <v>12.31</v>
      </c>
      <c r="CU51" s="175">
        <f t="shared" si="187"/>
        <v>11.91</v>
      </c>
      <c r="CV51" s="175">
        <f t="shared" si="188"/>
        <v>12.31</v>
      </c>
      <c r="CW51" s="175">
        <f t="shared" si="189"/>
        <v>12.31</v>
      </c>
      <c r="CX51" s="175">
        <f t="shared" si="190"/>
        <v>11.91</v>
      </c>
      <c r="CY51" s="175">
        <f t="shared" si="191"/>
        <v>12.31</v>
      </c>
      <c r="CZ51" s="175">
        <f t="shared" si="192"/>
        <v>11.91</v>
      </c>
      <c r="DA51" s="175">
        <f t="shared" si="193"/>
        <v>12.31</v>
      </c>
      <c r="DB51" s="177">
        <f t="shared" si="194"/>
        <v>144.93</v>
      </c>
      <c r="DC51" s="177">
        <f t="shared" si="195"/>
        <v>152.47</v>
      </c>
      <c r="DD51" s="175">
        <f t="shared" si="196"/>
        <v>12.31</v>
      </c>
      <c r="DE51" s="175">
        <f t="shared" si="197"/>
        <v>11.12</v>
      </c>
      <c r="DF51" s="175">
        <f t="shared" si="198"/>
        <v>12.31</v>
      </c>
      <c r="DG51" s="175">
        <f t="shared" si="199"/>
        <v>11.91</v>
      </c>
      <c r="DH51" s="175">
        <f t="shared" si="200"/>
        <v>12.31</v>
      </c>
      <c r="DI51" s="175">
        <f t="shared" si="201"/>
        <v>11.91</v>
      </c>
      <c r="DJ51" s="175">
        <f t="shared" si="202"/>
        <v>12.31</v>
      </c>
      <c r="DK51" s="175">
        <f t="shared" si="203"/>
        <v>12.31</v>
      </c>
      <c r="DL51" s="175">
        <f t="shared" si="204"/>
        <v>11.91</v>
      </c>
      <c r="DM51" s="175">
        <f t="shared" si="205"/>
        <v>12.31</v>
      </c>
      <c r="DN51" s="175">
        <f t="shared" si="206"/>
        <v>11.91</v>
      </c>
      <c r="DO51" s="175">
        <f t="shared" si="207"/>
        <v>12.31</v>
      </c>
      <c r="DP51" s="177">
        <f t="shared" si="208"/>
        <v>144.93</v>
      </c>
      <c r="DQ51" s="177">
        <f t="shared" si="209"/>
        <v>297.39999999999998</v>
      </c>
      <c r="DR51" s="175">
        <f t="shared" si="210"/>
        <v>12.31</v>
      </c>
      <c r="DS51" s="175">
        <f t="shared" si="211"/>
        <v>11.12</v>
      </c>
      <c r="DT51" s="175">
        <f t="shared" si="212"/>
        <v>12.31</v>
      </c>
      <c r="DU51" s="175">
        <f t="shared" si="213"/>
        <v>11.91</v>
      </c>
      <c r="DV51" s="179">
        <f t="shared" si="214"/>
        <v>12.31</v>
      </c>
      <c r="DW51" s="179">
        <f t="shared" si="215"/>
        <v>11.91</v>
      </c>
      <c r="DX51" s="180">
        <f t="shared" si="216"/>
        <v>12.31</v>
      </c>
      <c r="DY51" s="180">
        <f t="shared" si="217"/>
        <v>12.31</v>
      </c>
      <c r="DZ51" s="175">
        <f t="shared" si="218"/>
        <v>11.91</v>
      </c>
      <c r="EA51" s="175">
        <f t="shared" si="219"/>
        <v>12.31</v>
      </c>
      <c r="EB51" s="175">
        <f t="shared" si="220"/>
        <v>11.91</v>
      </c>
      <c r="EC51" s="175">
        <f t="shared" si="221"/>
        <v>12.31</v>
      </c>
      <c r="ED51" s="181">
        <f t="shared" si="222"/>
        <v>144.93</v>
      </c>
      <c r="EE51" s="177">
        <f t="shared" si="223"/>
        <v>442.33</v>
      </c>
      <c r="EF51" s="175">
        <f t="shared" si="224"/>
        <v>12.31</v>
      </c>
      <c r="EG51" s="175">
        <f t="shared" si="225"/>
        <v>11.51</v>
      </c>
      <c r="EH51" s="175">
        <f t="shared" si="226"/>
        <v>12.31</v>
      </c>
      <c r="EI51" s="175">
        <f t="shared" si="227"/>
        <v>11.91</v>
      </c>
      <c r="EJ51" s="175">
        <f t="shared" si="228"/>
        <v>12.31</v>
      </c>
      <c r="EK51" s="175">
        <f t="shared" si="229"/>
        <v>11.91</v>
      </c>
      <c r="EL51" s="175">
        <f t="shared" si="230"/>
        <v>12.31</v>
      </c>
      <c r="EM51" s="175">
        <f t="shared" si="231"/>
        <v>12.31</v>
      </c>
      <c r="EN51" s="175">
        <f t="shared" si="232"/>
        <v>11.91</v>
      </c>
      <c r="EO51" s="175">
        <f t="shared" si="233"/>
        <v>12.31</v>
      </c>
      <c r="EP51" s="175">
        <f t="shared" si="234"/>
        <v>11.91</v>
      </c>
      <c r="EQ51" s="175">
        <f t="shared" si="238"/>
        <v>12.31</v>
      </c>
      <c r="ER51" s="177">
        <f t="shared" si="235"/>
        <v>145.32000000000002</v>
      </c>
      <c r="ES51" s="177">
        <f t="shared" si="236"/>
        <v>587.65</v>
      </c>
      <c r="ET51" s="175">
        <f t="shared" si="237"/>
        <v>217.35000000000002</v>
      </c>
      <c r="EU51" s="227"/>
    </row>
    <row r="52" spans="2:157" ht="66" x14ac:dyDescent="0.15">
      <c r="B52" s="110">
        <v>42716</v>
      </c>
      <c r="C52" s="111" t="s">
        <v>163</v>
      </c>
      <c r="D52" s="226" t="s">
        <v>175</v>
      </c>
      <c r="E52" s="112" t="s">
        <v>176</v>
      </c>
      <c r="F52" s="113" t="s">
        <v>177</v>
      </c>
      <c r="G52" s="114">
        <v>805</v>
      </c>
      <c r="H52" s="175">
        <f t="shared" si="170"/>
        <v>80.5</v>
      </c>
      <c r="I52" s="175">
        <f t="shared" si="171"/>
        <v>724.5</v>
      </c>
      <c r="J52" s="206"/>
      <c r="K52" s="225"/>
      <c r="L52" s="225"/>
      <c r="M52" s="225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175"/>
      <c r="AZ52" s="206"/>
      <c r="BA52" s="206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>
        <f>ROUND((I52/5/365*19),2)</f>
        <v>7.54</v>
      </c>
      <c r="CN52" s="175">
        <f t="shared" si="180"/>
        <v>7.54</v>
      </c>
      <c r="CO52" s="177">
        <f t="shared" si="181"/>
        <v>7.54</v>
      </c>
      <c r="CP52" s="175">
        <f t="shared" si="182"/>
        <v>12.31</v>
      </c>
      <c r="CQ52" s="175">
        <f t="shared" si="183"/>
        <v>11.12</v>
      </c>
      <c r="CR52" s="175">
        <f t="shared" si="184"/>
        <v>12.31</v>
      </c>
      <c r="CS52" s="175">
        <f t="shared" si="185"/>
        <v>11.91</v>
      </c>
      <c r="CT52" s="178">
        <f t="shared" si="186"/>
        <v>12.31</v>
      </c>
      <c r="CU52" s="175">
        <f t="shared" si="187"/>
        <v>11.91</v>
      </c>
      <c r="CV52" s="175">
        <f t="shared" si="188"/>
        <v>12.31</v>
      </c>
      <c r="CW52" s="175">
        <f t="shared" si="189"/>
        <v>12.31</v>
      </c>
      <c r="CX52" s="175">
        <f t="shared" si="190"/>
        <v>11.91</v>
      </c>
      <c r="CY52" s="175">
        <f t="shared" si="191"/>
        <v>12.31</v>
      </c>
      <c r="CZ52" s="175">
        <f t="shared" si="192"/>
        <v>11.91</v>
      </c>
      <c r="DA52" s="175">
        <f t="shared" si="193"/>
        <v>12.31</v>
      </c>
      <c r="DB52" s="177">
        <f t="shared" si="194"/>
        <v>144.93</v>
      </c>
      <c r="DC52" s="177">
        <f t="shared" si="195"/>
        <v>152.47</v>
      </c>
      <c r="DD52" s="175">
        <f t="shared" si="196"/>
        <v>12.31</v>
      </c>
      <c r="DE52" s="175">
        <f t="shared" si="197"/>
        <v>11.12</v>
      </c>
      <c r="DF52" s="175">
        <f t="shared" si="198"/>
        <v>12.31</v>
      </c>
      <c r="DG52" s="175">
        <f t="shared" si="199"/>
        <v>11.91</v>
      </c>
      <c r="DH52" s="175">
        <f t="shared" si="200"/>
        <v>12.31</v>
      </c>
      <c r="DI52" s="175">
        <f t="shared" si="201"/>
        <v>11.91</v>
      </c>
      <c r="DJ52" s="175">
        <f t="shared" si="202"/>
        <v>12.31</v>
      </c>
      <c r="DK52" s="175">
        <f t="shared" si="203"/>
        <v>12.31</v>
      </c>
      <c r="DL52" s="175">
        <f t="shared" si="204"/>
        <v>11.91</v>
      </c>
      <c r="DM52" s="175">
        <f t="shared" si="205"/>
        <v>12.31</v>
      </c>
      <c r="DN52" s="175">
        <f t="shared" si="206"/>
        <v>11.91</v>
      </c>
      <c r="DO52" s="175">
        <f t="shared" si="207"/>
        <v>12.31</v>
      </c>
      <c r="DP52" s="177">
        <f t="shared" si="208"/>
        <v>144.93</v>
      </c>
      <c r="DQ52" s="177">
        <f t="shared" si="209"/>
        <v>297.39999999999998</v>
      </c>
      <c r="DR52" s="175">
        <f t="shared" si="210"/>
        <v>12.31</v>
      </c>
      <c r="DS52" s="175">
        <f t="shared" si="211"/>
        <v>11.12</v>
      </c>
      <c r="DT52" s="175">
        <f t="shared" si="212"/>
        <v>12.31</v>
      </c>
      <c r="DU52" s="175">
        <f t="shared" si="213"/>
        <v>11.91</v>
      </c>
      <c r="DV52" s="179">
        <f t="shared" si="214"/>
        <v>12.31</v>
      </c>
      <c r="DW52" s="179">
        <f t="shared" si="215"/>
        <v>11.91</v>
      </c>
      <c r="DX52" s="180">
        <f t="shared" si="216"/>
        <v>12.31</v>
      </c>
      <c r="DY52" s="180">
        <f t="shared" si="217"/>
        <v>12.31</v>
      </c>
      <c r="DZ52" s="175">
        <f t="shared" si="218"/>
        <v>11.91</v>
      </c>
      <c r="EA52" s="175">
        <f t="shared" si="219"/>
        <v>12.31</v>
      </c>
      <c r="EB52" s="175">
        <f t="shared" si="220"/>
        <v>11.91</v>
      </c>
      <c r="EC52" s="175">
        <f t="shared" si="221"/>
        <v>12.31</v>
      </c>
      <c r="ED52" s="181">
        <f t="shared" si="222"/>
        <v>144.93</v>
      </c>
      <c r="EE52" s="177">
        <f t="shared" si="223"/>
        <v>442.33</v>
      </c>
      <c r="EF52" s="175">
        <f t="shared" si="224"/>
        <v>12.31</v>
      </c>
      <c r="EG52" s="175">
        <f t="shared" si="225"/>
        <v>11.51</v>
      </c>
      <c r="EH52" s="175">
        <f t="shared" si="226"/>
        <v>12.31</v>
      </c>
      <c r="EI52" s="175">
        <f t="shared" si="227"/>
        <v>11.91</v>
      </c>
      <c r="EJ52" s="175">
        <f t="shared" si="228"/>
        <v>12.31</v>
      </c>
      <c r="EK52" s="175">
        <f t="shared" si="229"/>
        <v>11.91</v>
      </c>
      <c r="EL52" s="175">
        <f t="shared" si="230"/>
        <v>12.31</v>
      </c>
      <c r="EM52" s="175">
        <f t="shared" si="231"/>
        <v>12.31</v>
      </c>
      <c r="EN52" s="175">
        <f t="shared" si="232"/>
        <v>11.91</v>
      </c>
      <c r="EO52" s="175">
        <f t="shared" si="233"/>
        <v>12.31</v>
      </c>
      <c r="EP52" s="175">
        <f t="shared" si="234"/>
        <v>11.91</v>
      </c>
      <c r="EQ52" s="175">
        <f t="shared" si="238"/>
        <v>12.31</v>
      </c>
      <c r="ER52" s="177">
        <f t="shared" si="235"/>
        <v>145.32000000000002</v>
      </c>
      <c r="ES52" s="177">
        <f t="shared" si="236"/>
        <v>587.65</v>
      </c>
      <c r="ET52" s="175">
        <f t="shared" si="237"/>
        <v>217.35000000000002</v>
      </c>
      <c r="EU52" s="227"/>
    </row>
    <row r="53" spans="2:157" ht="43.5" customHeight="1" x14ac:dyDescent="0.15">
      <c r="B53" s="110">
        <v>42724</v>
      </c>
      <c r="C53" s="111" t="s">
        <v>178</v>
      </c>
      <c r="D53" s="111" t="s">
        <v>179</v>
      </c>
      <c r="E53" s="113" t="s">
        <v>180</v>
      </c>
      <c r="F53" s="228" t="s">
        <v>181</v>
      </c>
      <c r="G53" s="114">
        <v>683.85</v>
      </c>
      <c r="H53" s="175">
        <f t="shared" si="170"/>
        <v>68.385000000000005</v>
      </c>
      <c r="I53" s="175">
        <f t="shared" si="171"/>
        <v>615.46500000000003</v>
      </c>
      <c r="J53" s="206"/>
      <c r="K53" s="225"/>
      <c r="L53" s="225"/>
      <c r="M53" s="225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175"/>
      <c r="AZ53" s="206"/>
      <c r="BA53" s="206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>
        <f>ROUND((I53/5/365*11),2)</f>
        <v>3.71</v>
      </c>
      <c r="CN53" s="175">
        <f t="shared" si="180"/>
        <v>3.71</v>
      </c>
      <c r="CO53" s="177">
        <f t="shared" si="181"/>
        <v>3.71</v>
      </c>
      <c r="CP53" s="175">
        <f t="shared" si="182"/>
        <v>10.45</v>
      </c>
      <c r="CQ53" s="175">
        <f t="shared" si="183"/>
        <v>9.44</v>
      </c>
      <c r="CR53" s="175">
        <f t="shared" si="184"/>
        <v>10.45</v>
      </c>
      <c r="CS53" s="175">
        <f t="shared" si="185"/>
        <v>10.119999999999999</v>
      </c>
      <c r="CT53" s="178">
        <f t="shared" si="186"/>
        <v>10.45</v>
      </c>
      <c r="CU53" s="175">
        <f t="shared" si="187"/>
        <v>10.119999999999999</v>
      </c>
      <c r="CV53" s="175">
        <f t="shared" si="188"/>
        <v>10.45</v>
      </c>
      <c r="CW53" s="175">
        <f t="shared" si="189"/>
        <v>10.45</v>
      </c>
      <c r="CX53" s="175">
        <f t="shared" si="190"/>
        <v>10.119999999999999</v>
      </c>
      <c r="CY53" s="175">
        <f t="shared" si="191"/>
        <v>10.45</v>
      </c>
      <c r="CZ53" s="175">
        <f t="shared" si="192"/>
        <v>10.119999999999999</v>
      </c>
      <c r="DA53" s="175">
        <f t="shared" si="193"/>
        <v>10.45</v>
      </c>
      <c r="DB53" s="177">
        <f t="shared" si="194"/>
        <v>123.07000000000001</v>
      </c>
      <c r="DC53" s="177">
        <f t="shared" si="195"/>
        <v>126.78</v>
      </c>
      <c r="DD53" s="175">
        <f t="shared" si="196"/>
        <v>10.45</v>
      </c>
      <c r="DE53" s="175">
        <f t="shared" si="197"/>
        <v>9.44</v>
      </c>
      <c r="DF53" s="175">
        <f t="shared" si="198"/>
        <v>10.45</v>
      </c>
      <c r="DG53" s="175">
        <f t="shared" si="199"/>
        <v>10.119999999999999</v>
      </c>
      <c r="DH53" s="175">
        <f t="shared" si="200"/>
        <v>10.45</v>
      </c>
      <c r="DI53" s="175">
        <f t="shared" si="201"/>
        <v>10.119999999999999</v>
      </c>
      <c r="DJ53" s="175">
        <f t="shared" si="202"/>
        <v>10.45</v>
      </c>
      <c r="DK53" s="175">
        <f t="shared" si="203"/>
        <v>10.45</v>
      </c>
      <c r="DL53" s="175">
        <f t="shared" si="204"/>
        <v>10.119999999999999</v>
      </c>
      <c r="DM53" s="175">
        <f t="shared" si="205"/>
        <v>10.45</v>
      </c>
      <c r="DN53" s="175">
        <f t="shared" si="206"/>
        <v>10.119999999999999</v>
      </c>
      <c r="DO53" s="175">
        <f t="shared" si="207"/>
        <v>10.45</v>
      </c>
      <c r="DP53" s="177">
        <f t="shared" si="208"/>
        <v>123.07000000000001</v>
      </c>
      <c r="DQ53" s="177">
        <f t="shared" si="209"/>
        <v>249.85</v>
      </c>
      <c r="DR53" s="175">
        <f t="shared" si="210"/>
        <v>10.45</v>
      </c>
      <c r="DS53" s="175">
        <f t="shared" si="211"/>
        <v>9.44</v>
      </c>
      <c r="DT53" s="175">
        <f t="shared" si="212"/>
        <v>10.45</v>
      </c>
      <c r="DU53" s="175">
        <f t="shared" si="213"/>
        <v>10.119999999999999</v>
      </c>
      <c r="DV53" s="179">
        <f t="shared" si="214"/>
        <v>10.45</v>
      </c>
      <c r="DW53" s="179">
        <f t="shared" si="215"/>
        <v>10.119999999999999</v>
      </c>
      <c r="DX53" s="180">
        <f t="shared" si="216"/>
        <v>10.45</v>
      </c>
      <c r="DY53" s="180">
        <f t="shared" si="217"/>
        <v>10.45</v>
      </c>
      <c r="DZ53" s="175">
        <f t="shared" si="218"/>
        <v>10.119999999999999</v>
      </c>
      <c r="EA53" s="175">
        <f t="shared" si="219"/>
        <v>10.45</v>
      </c>
      <c r="EB53" s="175">
        <f t="shared" si="220"/>
        <v>10.119999999999999</v>
      </c>
      <c r="EC53" s="175">
        <f t="shared" si="221"/>
        <v>10.45</v>
      </c>
      <c r="ED53" s="181">
        <f t="shared" si="222"/>
        <v>123.07000000000001</v>
      </c>
      <c r="EE53" s="177">
        <f t="shared" si="223"/>
        <v>372.92</v>
      </c>
      <c r="EF53" s="175">
        <f t="shared" si="224"/>
        <v>10.45</v>
      </c>
      <c r="EG53" s="175">
        <f t="shared" si="225"/>
        <v>9.7799999999999994</v>
      </c>
      <c r="EH53" s="175">
        <f t="shared" si="226"/>
        <v>10.45</v>
      </c>
      <c r="EI53" s="175">
        <f t="shared" si="227"/>
        <v>10.119999999999999</v>
      </c>
      <c r="EJ53" s="175">
        <f t="shared" si="228"/>
        <v>10.45</v>
      </c>
      <c r="EK53" s="175">
        <f t="shared" si="229"/>
        <v>10.119999999999999</v>
      </c>
      <c r="EL53" s="175">
        <f t="shared" si="230"/>
        <v>10.45</v>
      </c>
      <c r="EM53" s="175">
        <f t="shared" si="231"/>
        <v>10.45</v>
      </c>
      <c r="EN53" s="175">
        <f t="shared" si="232"/>
        <v>10.119999999999999</v>
      </c>
      <c r="EO53" s="175">
        <f t="shared" si="233"/>
        <v>10.45</v>
      </c>
      <c r="EP53" s="175">
        <f t="shared" si="234"/>
        <v>10.119999999999999</v>
      </c>
      <c r="EQ53" s="175">
        <f t="shared" si="238"/>
        <v>10.45</v>
      </c>
      <c r="ER53" s="177">
        <f t="shared" si="235"/>
        <v>123.41000000000001</v>
      </c>
      <c r="ES53" s="177">
        <f t="shared" si="236"/>
        <v>496.33</v>
      </c>
      <c r="ET53" s="175">
        <f t="shared" si="237"/>
        <v>187.52000000000004</v>
      </c>
      <c r="EU53" s="227"/>
    </row>
    <row r="54" spans="2:157" ht="43.5" customHeight="1" x14ac:dyDescent="0.15">
      <c r="B54" s="110">
        <v>42724</v>
      </c>
      <c r="C54" s="111" t="s">
        <v>178</v>
      </c>
      <c r="D54" s="111" t="s">
        <v>179</v>
      </c>
      <c r="E54" s="113" t="s">
        <v>180</v>
      </c>
      <c r="F54" s="228" t="s">
        <v>182</v>
      </c>
      <c r="G54" s="114">
        <v>683.85</v>
      </c>
      <c r="H54" s="175">
        <f t="shared" si="170"/>
        <v>68.385000000000005</v>
      </c>
      <c r="I54" s="175">
        <f t="shared" si="171"/>
        <v>615.46500000000003</v>
      </c>
      <c r="J54" s="206"/>
      <c r="K54" s="225"/>
      <c r="L54" s="225"/>
      <c r="M54" s="225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175"/>
      <c r="AZ54" s="206"/>
      <c r="BA54" s="206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>
        <f>ROUND((I54/5/365*11),2)</f>
        <v>3.71</v>
      </c>
      <c r="CN54" s="175">
        <f t="shared" si="180"/>
        <v>3.71</v>
      </c>
      <c r="CO54" s="177">
        <f t="shared" si="181"/>
        <v>3.71</v>
      </c>
      <c r="CP54" s="175">
        <f t="shared" si="182"/>
        <v>10.45</v>
      </c>
      <c r="CQ54" s="175">
        <f t="shared" si="183"/>
        <v>9.44</v>
      </c>
      <c r="CR54" s="175">
        <f t="shared" si="184"/>
        <v>10.45</v>
      </c>
      <c r="CS54" s="175">
        <f t="shared" si="185"/>
        <v>10.119999999999999</v>
      </c>
      <c r="CT54" s="178">
        <f t="shared" si="186"/>
        <v>10.45</v>
      </c>
      <c r="CU54" s="175">
        <f t="shared" si="187"/>
        <v>10.119999999999999</v>
      </c>
      <c r="CV54" s="175">
        <f t="shared" si="188"/>
        <v>10.45</v>
      </c>
      <c r="CW54" s="175">
        <f t="shared" si="189"/>
        <v>10.45</v>
      </c>
      <c r="CX54" s="175">
        <f t="shared" si="190"/>
        <v>10.119999999999999</v>
      </c>
      <c r="CY54" s="175">
        <f t="shared" si="191"/>
        <v>10.45</v>
      </c>
      <c r="CZ54" s="175">
        <f t="shared" si="192"/>
        <v>10.119999999999999</v>
      </c>
      <c r="DA54" s="175">
        <f t="shared" si="193"/>
        <v>10.45</v>
      </c>
      <c r="DB54" s="177">
        <f t="shared" si="194"/>
        <v>123.07000000000001</v>
      </c>
      <c r="DC54" s="177">
        <f t="shared" si="195"/>
        <v>126.78</v>
      </c>
      <c r="DD54" s="175">
        <f t="shared" si="196"/>
        <v>10.45</v>
      </c>
      <c r="DE54" s="175">
        <f t="shared" si="197"/>
        <v>9.44</v>
      </c>
      <c r="DF54" s="175">
        <f t="shared" si="198"/>
        <v>10.45</v>
      </c>
      <c r="DG54" s="175">
        <f t="shared" si="199"/>
        <v>10.119999999999999</v>
      </c>
      <c r="DH54" s="175">
        <f t="shared" si="200"/>
        <v>10.45</v>
      </c>
      <c r="DI54" s="175">
        <f t="shared" si="201"/>
        <v>10.119999999999999</v>
      </c>
      <c r="DJ54" s="175">
        <f t="shared" si="202"/>
        <v>10.45</v>
      </c>
      <c r="DK54" s="175">
        <f t="shared" si="203"/>
        <v>10.45</v>
      </c>
      <c r="DL54" s="175">
        <f t="shared" si="204"/>
        <v>10.119999999999999</v>
      </c>
      <c r="DM54" s="175">
        <f t="shared" si="205"/>
        <v>10.45</v>
      </c>
      <c r="DN54" s="175">
        <f t="shared" si="206"/>
        <v>10.119999999999999</v>
      </c>
      <c r="DO54" s="175">
        <f t="shared" si="207"/>
        <v>10.45</v>
      </c>
      <c r="DP54" s="177">
        <f t="shared" si="208"/>
        <v>123.07000000000001</v>
      </c>
      <c r="DQ54" s="177">
        <f t="shared" si="209"/>
        <v>249.85</v>
      </c>
      <c r="DR54" s="175">
        <f t="shared" si="210"/>
        <v>10.45</v>
      </c>
      <c r="DS54" s="175">
        <f t="shared" si="211"/>
        <v>9.44</v>
      </c>
      <c r="DT54" s="175">
        <f t="shared" si="212"/>
        <v>10.45</v>
      </c>
      <c r="DU54" s="175">
        <f t="shared" si="213"/>
        <v>10.119999999999999</v>
      </c>
      <c r="DV54" s="179">
        <f t="shared" si="214"/>
        <v>10.45</v>
      </c>
      <c r="DW54" s="179">
        <f t="shared" si="215"/>
        <v>10.119999999999999</v>
      </c>
      <c r="DX54" s="180">
        <f t="shared" si="216"/>
        <v>10.45</v>
      </c>
      <c r="DY54" s="180">
        <f t="shared" si="217"/>
        <v>10.45</v>
      </c>
      <c r="DZ54" s="175">
        <f t="shared" si="218"/>
        <v>10.119999999999999</v>
      </c>
      <c r="EA54" s="175">
        <f t="shared" si="219"/>
        <v>10.45</v>
      </c>
      <c r="EB54" s="175">
        <f t="shared" si="220"/>
        <v>10.119999999999999</v>
      </c>
      <c r="EC54" s="175">
        <f t="shared" si="221"/>
        <v>10.45</v>
      </c>
      <c r="ED54" s="181">
        <f t="shared" si="222"/>
        <v>123.07000000000001</v>
      </c>
      <c r="EE54" s="177">
        <f t="shared" si="223"/>
        <v>372.92</v>
      </c>
      <c r="EF54" s="175">
        <f t="shared" si="224"/>
        <v>10.45</v>
      </c>
      <c r="EG54" s="175">
        <f t="shared" si="225"/>
        <v>9.7799999999999994</v>
      </c>
      <c r="EH54" s="175">
        <f t="shared" si="226"/>
        <v>10.45</v>
      </c>
      <c r="EI54" s="175">
        <f t="shared" si="227"/>
        <v>10.119999999999999</v>
      </c>
      <c r="EJ54" s="175">
        <f t="shared" si="228"/>
        <v>10.45</v>
      </c>
      <c r="EK54" s="175">
        <f t="shared" si="229"/>
        <v>10.119999999999999</v>
      </c>
      <c r="EL54" s="175">
        <f t="shared" si="230"/>
        <v>10.45</v>
      </c>
      <c r="EM54" s="175">
        <f t="shared" si="231"/>
        <v>10.45</v>
      </c>
      <c r="EN54" s="175">
        <f t="shared" si="232"/>
        <v>10.119999999999999</v>
      </c>
      <c r="EO54" s="175">
        <f t="shared" si="233"/>
        <v>10.45</v>
      </c>
      <c r="EP54" s="175">
        <f t="shared" si="234"/>
        <v>10.119999999999999</v>
      </c>
      <c r="EQ54" s="175">
        <f t="shared" si="238"/>
        <v>10.45</v>
      </c>
      <c r="ER54" s="177">
        <f t="shared" si="235"/>
        <v>123.41000000000001</v>
      </c>
      <c r="ES54" s="177">
        <f t="shared" si="236"/>
        <v>496.33</v>
      </c>
      <c r="ET54" s="175">
        <f t="shared" si="237"/>
        <v>187.52000000000004</v>
      </c>
      <c r="EU54" s="227"/>
    </row>
    <row r="55" spans="2:157" ht="24.75" x14ac:dyDescent="0.15">
      <c r="B55" s="110">
        <v>42727</v>
      </c>
      <c r="C55" s="117" t="s">
        <v>183</v>
      </c>
      <c r="D55" s="117" t="s">
        <v>184</v>
      </c>
      <c r="E55" s="113" t="s">
        <v>158</v>
      </c>
      <c r="F55" s="113" t="s">
        <v>185</v>
      </c>
      <c r="G55" s="114">
        <v>865</v>
      </c>
      <c r="H55" s="175">
        <f t="shared" si="170"/>
        <v>86.5</v>
      </c>
      <c r="I55" s="175">
        <f t="shared" si="171"/>
        <v>778.5</v>
      </c>
      <c r="J55" s="206"/>
      <c r="K55" s="225"/>
      <c r="L55" s="225"/>
      <c r="M55" s="225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175"/>
      <c r="AZ55" s="206"/>
      <c r="BA55" s="206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/>
      <c r="CK55" s="175"/>
      <c r="CL55" s="175"/>
      <c r="CM55" s="175">
        <f>ROUND((I55/5/365*8),2)</f>
        <v>3.41</v>
      </c>
      <c r="CN55" s="175">
        <f t="shared" si="180"/>
        <v>3.41</v>
      </c>
      <c r="CO55" s="177">
        <f t="shared" si="181"/>
        <v>3.41</v>
      </c>
      <c r="CP55" s="175">
        <f t="shared" si="182"/>
        <v>13.22</v>
      </c>
      <c r="CQ55" s="175">
        <f t="shared" si="183"/>
        <v>11.94</v>
      </c>
      <c r="CR55" s="175">
        <f t="shared" si="184"/>
        <v>13.22</v>
      </c>
      <c r="CS55" s="175">
        <f t="shared" si="185"/>
        <v>12.8</v>
      </c>
      <c r="CT55" s="178">
        <f t="shared" si="186"/>
        <v>13.22</v>
      </c>
      <c r="CU55" s="175">
        <f t="shared" si="187"/>
        <v>12.8</v>
      </c>
      <c r="CV55" s="175">
        <f t="shared" si="188"/>
        <v>13.22</v>
      </c>
      <c r="CW55" s="175">
        <f t="shared" si="189"/>
        <v>13.22</v>
      </c>
      <c r="CX55" s="175">
        <f t="shared" si="190"/>
        <v>12.8</v>
      </c>
      <c r="CY55" s="175">
        <f t="shared" si="191"/>
        <v>13.22</v>
      </c>
      <c r="CZ55" s="175">
        <f t="shared" si="192"/>
        <v>12.8</v>
      </c>
      <c r="DA55" s="175">
        <f t="shared" si="193"/>
        <v>13.22</v>
      </c>
      <c r="DB55" s="177">
        <f t="shared" si="194"/>
        <v>155.68</v>
      </c>
      <c r="DC55" s="177">
        <f t="shared" si="195"/>
        <v>159.09</v>
      </c>
      <c r="DD55" s="175">
        <f t="shared" si="196"/>
        <v>13.22</v>
      </c>
      <c r="DE55" s="175">
        <f t="shared" si="197"/>
        <v>11.94</v>
      </c>
      <c r="DF55" s="175">
        <f t="shared" si="198"/>
        <v>13.22</v>
      </c>
      <c r="DG55" s="175">
        <f t="shared" si="199"/>
        <v>12.8</v>
      </c>
      <c r="DH55" s="175">
        <f t="shared" si="200"/>
        <v>13.22</v>
      </c>
      <c r="DI55" s="175">
        <f t="shared" si="201"/>
        <v>12.8</v>
      </c>
      <c r="DJ55" s="175">
        <f t="shared" si="202"/>
        <v>13.22</v>
      </c>
      <c r="DK55" s="175">
        <f t="shared" si="203"/>
        <v>13.22</v>
      </c>
      <c r="DL55" s="175">
        <f t="shared" si="204"/>
        <v>12.8</v>
      </c>
      <c r="DM55" s="175">
        <f t="shared" si="205"/>
        <v>13.22</v>
      </c>
      <c r="DN55" s="175">
        <f t="shared" si="206"/>
        <v>12.8</v>
      </c>
      <c r="DO55" s="175">
        <f t="shared" si="207"/>
        <v>13.22</v>
      </c>
      <c r="DP55" s="177">
        <f t="shared" si="208"/>
        <v>155.68</v>
      </c>
      <c r="DQ55" s="177">
        <f t="shared" si="209"/>
        <v>314.77</v>
      </c>
      <c r="DR55" s="175">
        <f t="shared" si="210"/>
        <v>13.22</v>
      </c>
      <c r="DS55" s="175">
        <f t="shared" si="211"/>
        <v>11.94</v>
      </c>
      <c r="DT55" s="175">
        <f t="shared" si="212"/>
        <v>13.22</v>
      </c>
      <c r="DU55" s="175">
        <f t="shared" si="213"/>
        <v>12.8</v>
      </c>
      <c r="DV55" s="179">
        <f t="shared" si="214"/>
        <v>13.22</v>
      </c>
      <c r="DW55" s="179">
        <f t="shared" si="215"/>
        <v>12.8</v>
      </c>
      <c r="DX55" s="180">
        <f t="shared" si="216"/>
        <v>13.22</v>
      </c>
      <c r="DY55" s="180">
        <f t="shared" si="217"/>
        <v>13.22</v>
      </c>
      <c r="DZ55" s="175">
        <f t="shared" si="218"/>
        <v>12.8</v>
      </c>
      <c r="EA55" s="175">
        <f t="shared" si="219"/>
        <v>13.22</v>
      </c>
      <c r="EB55" s="175">
        <f t="shared" si="220"/>
        <v>12.8</v>
      </c>
      <c r="EC55" s="175">
        <f t="shared" si="221"/>
        <v>13.22</v>
      </c>
      <c r="ED55" s="181">
        <f t="shared" si="222"/>
        <v>155.68</v>
      </c>
      <c r="EE55" s="177">
        <f t="shared" si="223"/>
        <v>470.45</v>
      </c>
      <c r="EF55" s="175">
        <f t="shared" si="224"/>
        <v>13.22</v>
      </c>
      <c r="EG55" s="175">
        <f t="shared" si="225"/>
        <v>12.37</v>
      </c>
      <c r="EH55" s="175">
        <f t="shared" si="226"/>
        <v>13.22</v>
      </c>
      <c r="EI55" s="175">
        <f t="shared" si="227"/>
        <v>12.8</v>
      </c>
      <c r="EJ55" s="175">
        <f t="shared" si="228"/>
        <v>13.22</v>
      </c>
      <c r="EK55" s="175">
        <f t="shared" si="229"/>
        <v>12.8</v>
      </c>
      <c r="EL55" s="175">
        <f t="shared" si="230"/>
        <v>13.22</v>
      </c>
      <c r="EM55" s="175">
        <f t="shared" si="231"/>
        <v>13.22</v>
      </c>
      <c r="EN55" s="175">
        <f t="shared" si="232"/>
        <v>12.8</v>
      </c>
      <c r="EO55" s="175">
        <f t="shared" si="233"/>
        <v>13.22</v>
      </c>
      <c r="EP55" s="175">
        <f t="shared" si="234"/>
        <v>12.8</v>
      </c>
      <c r="EQ55" s="175">
        <f t="shared" si="238"/>
        <v>13.22</v>
      </c>
      <c r="ER55" s="177">
        <f t="shared" si="235"/>
        <v>156.11000000000001</v>
      </c>
      <c r="ES55" s="177">
        <f t="shared" si="236"/>
        <v>626.55999999999995</v>
      </c>
      <c r="ET55" s="175">
        <f t="shared" si="237"/>
        <v>238.44000000000005</v>
      </c>
      <c r="EU55" s="227"/>
    </row>
    <row r="56" spans="2:157" ht="33" x14ac:dyDescent="0.15">
      <c r="B56" s="110">
        <v>42860</v>
      </c>
      <c r="C56" s="111" t="s">
        <v>163</v>
      </c>
      <c r="D56" s="111" t="s">
        <v>186</v>
      </c>
      <c r="E56" s="112" t="s">
        <v>187</v>
      </c>
      <c r="F56" s="113" t="s">
        <v>188</v>
      </c>
      <c r="G56" s="114">
        <v>805</v>
      </c>
      <c r="H56" s="175">
        <f t="shared" si="170"/>
        <v>80.5</v>
      </c>
      <c r="I56" s="175">
        <f t="shared" si="171"/>
        <v>724.5</v>
      </c>
      <c r="J56" s="206"/>
      <c r="K56" s="225"/>
      <c r="L56" s="225"/>
      <c r="M56" s="225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175"/>
      <c r="AZ56" s="206"/>
      <c r="BA56" s="206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7"/>
      <c r="CP56" s="175"/>
      <c r="CQ56" s="175"/>
      <c r="CR56" s="175"/>
      <c r="CS56" s="175"/>
      <c r="CT56" s="178">
        <f>ROUND((I56/5/365*26),2)</f>
        <v>10.32</v>
      </c>
      <c r="CU56" s="175">
        <f t="shared" si="187"/>
        <v>11.91</v>
      </c>
      <c r="CV56" s="175">
        <f t="shared" si="188"/>
        <v>12.31</v>
      </c>
      <c r="CW56" s="175">
        <f t="shared" si="189"/>
        <v>12.31</v>
      </c>
      <c r="CX56" s="175">
        <f t="shared" si="190"/>
        <v>11.91</v>
      </c>
      <c r="CY56" s="175">
        <f t="shared" si="191"/>
        <v>12.31</v>
      </c>
      <c r="CZ56" s="175">
        <f t="shared" si="192"/>
        <v>11.91</v>
      </c>
      <c r="DA56" s="175">
        <f t="shared" si="193"/>
        <v>12.31</v>
      </c>
      <c r="DB56" s="177">
        <f t="shared" si="194"/>
        <v>95.29</v>
      </c>
      <c r="DC56" s="177">
        <f t="shared" si="195"/>
        <v>95.29</v>
      </c>
      <c r="DD56" s="175">
        <f t="shared" si="196"/>
        <v>12.31</v>
      </c>
      <c r="DE56" s="175">
        <f t="shared" si="197"/>
        <v>11.12</v>
      </c>
      <c r="DF56" s="175">
        <f t="shared" si="198"/>
        <v>12.31</v>
      </c>
      <c r="DG56" s="175">
        <f t="shared" si="199"/>
        <v>11.91</v>
      </c>
      <c r="DH56" s="175">
        <f t="shared" si="200"/>
        <v>12.31</v>
      </c>
      <c r="DI56" s="175">
        <f t="shared" si="201"/>
        <v>11.91</v>
      </c>
      <c r="DJ56" s="175">
        <f t="shared" si="202"/>
        <v>12.31</v>
      </c>
      <c r="DK56" s="175">
        <f t="shared" si="203"/>
        <v>12.31</v>
      </c>
      <c r="DL56" s="175">
        <f t="shared" si="204"/>
        <v>11.91</v>
      </c>
      <c r="DM56" s="175">
        <f t="shared" si="205"/>
        <v>12.31</v>
      </c>
      <c r="DN56" s="175">
        <f t="shared" si="206"/>
        <v>11.91</v>
      </c>
      <c r="DO56" s="175">
        <f t="shared" si="207"/>
        <v>12.31</v>
      </c>
      <c r="DP56" s="177">
        <f t="shared" si="208"/>
        <v>144.93</v>
      </c>
      <c r="DQ56" s="177">
        <f t="shared" si="209"/>
        <v>240.22</v>
      </c>
      <c r="DR56" s="175">
        <f t="shared" si="210"/>
        <v>12.31</v>
      </c>
      <c r="DS56" s="175">
        <f t="shared" si="211"/>
        <v>11.12</v>
      </c>
      <c r="DT56" s="175">
        <f t="shared" si="212"/>
        <v>12.31</v>
      </c>
      <c r="DU56" s="175">
        <f t="shared" si="213"/>
        <v>11.91</v>
      </c>
      <c r="DV56" s="179">
        <f t="shared" si="214"/>
        <v>12.31</v>
      </c>
      <c r="DW56" s="179">
        <f t="shared" si="215"/>
        <v>11.91</v>
      </c>
      <c r="DX56" s="180">
        <f t="shared" si="216"/>
        <v>12.31</v>
      </c>
      <c r="DY56" s="180">
        <f t="shared" si="217"/>
        <v>12.31</v>
      </c>
      <c r="DZ56" s="175">
        <f t="shared" si="218"/>
        <v>11.91</v>
      </c>
      <c r="EA56" s="175">
        <f t="shared" si="219"/>
        <v>12.31</v>
      </c>
      <c r="EB56" s="175">
        <f t="shared" si="220"/>
        <v>11.91</v>
      </c>
      <c r="EC56" s="175">
        <f t="shared" si="221"/>
        <v>12.31</v>
      </c>
      <c r="ED56" s="181">
        <f t="shared" si="222"/>
        <v>144.93</v>
      </c>
      <c r="EE56" s="177">
        <f t="shared" si="223"/>
        <v>385.15</v>
      </c>
      <c r="EF56" s="175">
        <f t="shared" si="224"/>
        <v>12.31</v>
      </c>
      <c r="EG56" s="175">
        <f t="shared" si="225"/>
        <v>11.51</v>
      </c>
      <c r="EH56" s="175">
        <f t="shared" si="226"/>
        <v>12.31</v>
      </c>
      <c r="EI56" s="175">
        <f t="shared" si="227"/>
        <v>11.91</v>
      </c>
      <c r="EJ56" s="175">
        <f t="shared" si="228"/>
        <v>12.31</v>
      </c>
      <c r="EK56" s="175">
        <f t="shared" si="229"/>
        <v>11.91</v>
      </c>
      <c r="EL56" s="175">
        <f t="shared" si="230"/>
        <v>12.31</v>
      </c>
      <c r="EM56" s="175">
        <f t="shared" si="231"/>
        <v>12.31</v>
      </c>
      <c r="EN56" s="175">
        <f t="shared" si="232"/>
        <v>11.91</v>
      </c>
      <c r="EO56" s="175">
        <f t="shared" si="233"/>
        <v>12.31</v>
      </c>
      <c r="EP56" s="175">
        <f t="shared" si="234"/>
        <v>11.91</v>
      </c>
      <c r="EQ56" s="175">
        <f t="shared" si="238"/>
        <v>12.31</v>
      </c>
      <c r="ER56" s="177">
        <f t="shared" si="235"/>
        <v>145.32000000000002</v>
      </c>
      <c r="ES56" s="177">
        <f t="shared" si="236"/>
        <v>530.47</v>
      </c>
      <c r="ET56" s="175">
        <f t="shared" si="237"/>
        <v>274.52999999999997</v>
      </c>
      <c r="FA56" s="116"/>
    </row>
    <row r="57" spans="2:157" ht="49.5" x14ac:dyDescent="0.15">
      <c r="B57" s="110">
        <v>42972</v>
      </c>
      <c r="C57" s="111" t="s">
        <v>189</v>
      </c>
      <c r="D57" s="111" t="s">
        <v>190</v>
      </c>
      <c r="E57" s="112" t="s">
        <v>191</v>
      </c>
      <c r="F57" s="113" t="s">
        <v>192</v>
      </c>
      <c r="G57" s="114">
        <v>950</v>
      </c>
      <c r="H57" s="175">
        <f t="shared" si="170"/>
        <v>95</v>
      </c>
      <c r="I57" s="175">
        <f t="shared" si="171"/>
        <v>855</v>
      </c>
      <c r="J57" s="206"/>
      <c r="K57" s="225"/>
      <c r="L57" s="225"/>
      <c r="M57" s="225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175"/>
      <c r="AZ57" s="206"/>
      <c r="BA57" s="206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7"/>
      <c r="CP57" s="175"/>
      <c r="CQ57" s="175"/>
      <c r="CR57" s="175"/>
      <c r="CS57" s="175"/>
      <c r="CT57" s="178"/>
      <c r="CU57" s="175"/>
      <c r="CV57" s="175"/>
      <c r="CW57" s="175">
        <f>ROUND((I57/5/365*6),2)</f>
        <v>2.81</v>
      </c>
      <c r="CX57" s="175">
        <f t="shared" si="190"/>
        <v>14.05</v>
      </c>
      <c r="CY57" s="175">
        <f t="shared" si="191"/>
        <v>14.52</v>
      </c>
      <c r="CZ57" s="175">
        <f t="shared" si="192"/>
        <v>14.05</v>
      </c>
      <c r="DA57" s="175">
        <f t="shared" si="193"/>
        <v>14.52</v>
      </c>
      <c r="DB57" s="177">
        <f t="shared" si="194"/>
        <v>59.95</v>
      </c>
      <c r="DC57" s="177">
        <f t="shared" si="195"/>
        <v>59.95</v>
      </c>
      <c r="DD57" s="175">
        <f t="shared" si="196"/>
        <v>14.52</v>
      </c>
      <c r="DE57" s="175">
        <f t="shared" si="197"/>
        <v>13.12</v>
      </c>
      <c r="DF57" s="175">
        <f t="shared" si="198"/>
        <v>14.52</v>
      </c>
      <c r="DG57" s="175">
        <f t="shared" si="199"/>
        <v>14.05</v>
      </c>
      <c r="DH57" s="175">
        <f t="shared" si="200"/>
        <v>14.52</v>
      </c>
      <c r="DI57" s="175">
        <f t="shared" si="201"/>
        <v>14.05</v>
      </c>
      <c r="DJ57" s="175">
        <f t="shared" si="202"/>
        <v>14.52</v>
      </c>
      <c r="DK57" s="175">
        <f t="shared" si="203"/>
        <v>14.52</v>
      </c>
      <c r="DL57" s="175">
        <f t="shared" si="204"/>
        <v>14.05</v>
      </c>
      <c r="DM57" s="175">
        <f t="shared" si="205"/>
        <v>14.52</v>
      </c>
      <c r="DN57" s="175">
        <f t="shared" si="206"/>
        <v>14.05</v>
      </c>
      <c r="DO57" s="175">
        <f t="shared" si="207"/>
        <v>14.52</v>
      </c>
      <c r="DP57" s="177">
        <f t="shared" si="208"/>
        <v>170.96</v>
      </c>
      <c r="DQ57" s="177">
        <f t="shared" si="209"/>
        <v>230.91</v>
      </c>
      <c r="DR57" s="175">
        <f t="shared" si="210"/>
        <v>14.52</v>
      </c>
      <c r="DS57" s="175">
        <f t="shared" si="211"/>
        <v>13.12</v>
      </c>
      <c r="DT57" s="175">
        <f t="shared" si="212"/>
        <v>14.52</v>
      </c>
      <c r="DU57" s="175">
        <f t="shared" si="213"/>
        <v>14.05</v>
      </c>
      <c r="DV57" s="179">
        <f t="shared" si="214"/>
        <v>14.52</v>
      </c>
      <c r="DW57" s="179">
        <f t="shared" si="215"/>
        <v>14.05</v>
      </c>
      <c r="DX57" s="180">
        <f t="shared" si="216"/>
        <v>14.52</v>
      </c>
      <c r="DY57" s="180">
        <f t="shared" si="217"/>
        <v>14.52</v>
      </c>
      <c r="DZ57" s="175">
        <f t="shared" si="218"/>
        <v>14.05</v>
      </c>
      <c r="EA57" s="175">
        <f t="shared" si="219"/>
        <v>14.52</v>
      </c>
      <c r="EB57" s="175">
        <f t="shared" si="220"/>
        <v>14.05</v>
      </c>
      <c r="EC57" s="175">
        <f t="shared" si="221"/>
        <v>14.52</v>
      </c>
      <c r="ED57" s="181">
        <f t="shared" si="222"/>
        <v>170.96</v>
      </c>
      <c r="EE57" s="177">
        <f t="shared" si="223"/>
        <v>401.87</v>
      </c>
      <c r="EF57" s="175">
        <f t="shared" si="224"/>
        <v>14.52</v>
      </c>
      <c r="EG57" s="175">
        <f t="shared" si="225"/>
        <v>13.59</v>
      </c>
      <c r="EH57" s="175">
        <f t="shared" si="226"/>
        <v>14.52</v>
      </c>
      <c r="EI57" s="175">
        <f t="shared" si="227"/>
        <v>14.05</v>
      </c>
      <c r="EJ57" s="175">
        <f t="shared" si="228"/>
        <v>14.52</v>
      </c>
      <c r="EK57" s="175">
        <f t="shared" si="229"/>
        <v>14.05</v>
      </c>
      <c r="EL57" s="175">
        <f t="shared" si="230"/>
        <v>14.52</v>
      </c>
      <c r="EM57" s="175">
        <f t="shared" si="231"/>
        <v>14.52</v>
      </c>
      <c r="EN57" s="175">
        <f t="shared" si="232"/>
        <v>14.05</v>
      </c>
      <c r="EO57" s="175">
        <f t="shared" si="233"/>
        <v>14.52</v>
      </c>
      <c r="EP57" s="175">
        <f t="shared" si="234"/>
        <v>14.05</v>
      </c>
      <c r="EQ57" s="175">
        <f t="shared" si="238"/>
        <v>14.52</v>
      </c>
      <c r="ER57" s="177">
        <f t="shared" si="235"/>
        <v>171.43</v>
      </c>
      <c r="ES57" s="177">
        <f t="shared" si="236"/>
        <v>573.29999999999995</v>
      </c>
      <c r="ET57" s="175">
        <f t="shared" si="237"/>
        <v>376.70000000000005</v>
      </c>
      <c r="EU57" s="229"/>
      <c r="FA57" s="116"/>
    </row>
    <row r="58" spans="2:157" ht="132" x14ac:dyDescent="0.15">
      <c r="B58" s="110">
        <v>42972</v>
      </c>
      <c r="C58" s="111" t="s">
        <v>193</v>
      </c>
      <c r="D58" s="111" t="s">
        <v>194</v>
      </c>
      <c r="E58" s="112" t="s">
        <v>129</v>
      </c>
      <c r="F58" s="112" t="s">
        <v>195</v>
      </c>
      <c r="G58" s="114">
        <v>900</v>
      </c>
      <c r="H58" s="175">
        <f t="shared" si="170"/>
        <v>90</v>
      </c>
      <c r="I58" s="175">
        <f t="shared" si="171"/>
        <v>810</v>
      </c>
      <c r="J58" s="206"/>
      <c r="K58" s="225"/>
      <c r="L58" s="225"/>
      <c r="M58" s="225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175"/>
      <c r="AZ58" s="206"/>
      <c r="BA58" s="206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7"/>
      <c r="CP58" s="175"/>
      <c r="CQ58" s="175"/>
      <c r="CR58" s="175"/>
      <c r="CS58" s="175"/>
      <c r="CT58" s="178"/>
      <c r="CU58" s="175"/>
      <c r="CV58" s="175"/>
      <c r="CW58" s="175">
        <f>ROUND((I58/5/365*6),2)</f>
        <v>2.66</v>
      </c>
      <c r="CX58" s="175">
        <f t="shared" si="190"/>
        <v>13.32</v>
      </c>
      <c r="CY58" s="175">
        <f t="shared" si="191"/>
        <v>13.76</v>
      </c>
      <c r="CZ58" s="175">
        <f t="shared" si="192"/>
        <v>13.32</v>
      </c>
      <c r="DA58" s="175">
        <f t="shared" si="193"/>
        <v>13.76</v>
      </c>
      <c r="DB58" s="177">
        <f t="shared" si="194"/>
        <v>56.82</v>
      </c>
      <c r="DC58" s="177">
        <f t="shared" si="195"/>
        <v>56.82</v>
      </c>
      <c r="DD58" s="175">
        <f t="shared" si="196"/>
        <v>13.76</v>
      </c>
      <c r="DE58" s="175">
        <f t="shared" si="197"/>
        <v>12.43</v>
      </c>
      <c r="DF58" s="175">
        <f t="shared" si="198"/>
        <v>13.76</v>
      </c>
      <c r="DG58" s="175">
        <f t="shared" si="199"/>
        <v>13.32</v>
      </c>
      <c r="DH58" s="175">
        <f t="shared" si="200"/>
        <v>13.76</v>
      </c>
      <c r="DI58" s="175">
        <f t="shared" si="201"/>
        <v>13.32</v>
      </c>
      <c r="DJ58" s="175">
        <f t="shared" si="202"/>
        <v>13.76</v>
      </c>
      <c r="DK58" s="175">
        <f t="shared" si="203"/>
        <v>13.76</v>
      </c>
      <c r="DL58" s="175">
        <f t="shared" si="204"/>
        <v>13.32</v>
      </c>
      <c r="DM58" s="175">
        <f t="shared" si="205"/>
        <v>13.76</v>
      </c>
      <c r="DN58" s="175">
        <f t="shared" si="206"/>
        <v>13.32</v>
      </c>
      <c r="DO58" s="175">
        <f t="shared" si="207"/>
        <v>13.76</v>
      </c>
      <c r="DP58" s="177">
        <f t="shared" si="208"/>
        <v>162.02999999999997</v>
      </c>
      <c r="DQ58" s="177">
        <f t="shared" si="209"/>
        <v>218.85</v>
      </c>
      <c r="DR58" s="175">
        <f t="shared" si="210"/>
        <v>13.76</v>
      </c>
      <c r="DS58" s="175">
        <f t="shared" si="211"/>
        <v>12.43</v>
      </c>
      <c r="DT58" s="175">
        <f t="shared" si="212"/>
        <v>13.76</v>
      </c>
      <c r="DU58" s="175">
        <f t="shared" si="213"/>
        <v>13.32</v>
      </c>
      <c r="DV58" s="179">
        <f t="shared" si="214"/>
        <v>13.76</v>
      </c>
      <c r="DW58" s="179">
        <f t="shared" si="215"/>
        <v>13.32</v>
      </c>
      <c r="DX58" s="180">
        <f t="shared" si="216"/>
        <v>13.76</v>
      </c>
      <c r="DY58" s="180">
        <f t="shared" si="217"/>
        <v>13.76</v>
      </c>
      <c r="DZ58" s="175">
        <f t="shared" si="218"/>
        <v>13.32</v>
      </c>
      <c r="EA58" s="175">
        <f t="shared" si="219"/>
        <v>13.76</v>
      </c>
      <c r="EB58" s="175">
        <f t="shared" si="220"/>
        <v>13.32</v>
      </c>
      <c r="EC58" s="175">
        <f t="shared" si="221"/>
        <v>13.76</v>
      </c>
      <c r="ED58" s="181">
        <f t="shared" si="222"/>
        <v>162.02999999999997</v>
      </c>
      <c r="EE58" s="177">
        <f t="shared" si="223"/>
        <v>380.88</v>
      </c>
      <c r="EF58" s="175">
        <f t="shared" si="224"/>
        <v>13.76</v>
      </c>
      <c r="EG58" s="175">
        <f t="shared" si="225"/>
        <v>12.87</v>
      </c>
      <c r="EH58" s="175">
        <f t="shared" si="226"/>
        <v>13.76</v>
      </c>
      <c r="EI58" s="175">
        <f t="shared" si="227"/>
        <v>13.32</v>
      </c>
      <c r="EJ58" s="175">
        <f t="shared" si="228"/>
        <v>13.76</v>
      </c>
      <c r="EK58" s="175">
        <f t="shared" si="229"/>
        <v>13.32</v>
      </c>
      <c r="EL58" s="175">
        <f t="shared" si="230"/>
        <v>13.76</v>
      </c>
      <c r="EM58" s="175">
        <f t="shared" si="231"/>
        <v>13.76</v>
      </c>
      <c r="EN58" s="175">
        <f t="shared" si="232"/>
        <v>13.32</v>
      </c>
      <c r="EO58" s="175">
        <f t="shared" si="233"/>
        <v>13.76</v>
      </c>
      <c r="EP58" s="175">
        <f t="shared" si="234"/>
        <v>13.32</v>
      </c>
      <c r="EQ58" s="175">
        <f t="shared" si="238"/>
        <v>13.76</v>
      </c>
      <c r="ER58" s="177">
        <f t="shared" si="235"/>
        <v>162.46999999999997</v>
      </c>
      <c r="ES58" s="177">
        <f t="shared" si="236"/>
        <v>543.35</v>
      </c>
      <c r="ET58" s="175">
        <f t="shared" si="237"/>
        <v>356.65</v>
      </c>
      <c r="FA58" s="116"/>
    </row>
    <row r="59" spans="2:157" ht="60.75" customHeight="1" x14ac:dyDescent="0.15">
      <c r="B59" s="110">
        <v>43017</v>
      </c>
      <c r="C59" s="111" t="s">
        <v>163</v>
      </c>
      <c r="D59" s="111" t="s">
        <v>196</v>
      </c>
      <c r="E59" s="112" t="s">
        <v>197</v>
      </c>
      <c r="F59" s="113" t="s">
        <v>198</v>
      </c>
      <c r="G59" s="114">
        <v>750</v>
      </c>
      <c r="H59" s="175">
        <f t="shared" si="170"/>
        <v>75</v>
      </c>
      <c r="I59" s="175">
        <f t="shared" si="171"/>
        <v>675</v>
      </c>
      <c r="J59" s="206"/>
      <c r="K59" s="225"/>
      <c r="L59" s="225"/>
      <c r="M59" s="225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175"/>
      <c r="AZ59" s="206"/>
      <c r="BA59" s="206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175"/>
      <c r="CN59" s="175"/>
      <c r="CO59" s="177"/>
      <c r="CP59" s="175"/>
      <c r="CQ59" s="175"/>
      <c r="CR59" s="175"/>
      <c r="CS59" s="175"/>
      <c r="CT59" s="178"/>
      <c r="CU59" s="175"/>
      <c r="CV59" s="175"/>
      <c r="CW59" s="175"/>
      <c r="CX59" s="175"/>
      <c r="CY59" s="175">
        <f>ROUND((I59/5/365*22),2)</f>
        <v>8.14</v>
      </c>
      <c r="CZ59" s="175">
        <f t="shared" si="192"/>
        <v>11.1</v>
      </c>
      <c r="DA59" s="175">
        <f t="shared" si="193"/>
        <v>11.47</v>
      </c>
      <c r="DB59" s="177">
        <f t="shared" si="194"/>
        <v>30.71</v>
      </c>
      <c r="DC59" s="177">
        <f t="shared" si="195"/>
        <v>30.71</v>
      </c>
      <c r="DD59" s="175">
        <f t="shared" si="196"/>
        <v>11.47</v>
      </c>
      <c r="DE59" s="175">
        <f t="shared" si="197"/>
        <v>10.36</v>
      </c>
      <c r="DF59" s="175">
        <f t="shared" si="198"/>
        <v>11.47</v>
      </c>
      <c r="DG59" s="175">
        <f t="shared" si="199"/>
        <v>11.1</v>
      </c>
      <c r="DH59" s="175">
        <f t="shared" si="200"/>
        <v>11.47</v>
      </c>
      <c r="DI59" s="175">
        <f t="shared" si="201"/>
        <v>11.1</v>
      </c>
      <c r="DJ59" s="175">
        <f t="shared" si="202"/>
        <v>11.47</v>
      </c>
      <c r="DK59" s="175">
        <f t="shared" si="203"/>
        <v>11.47</v>
      </c>
      <c r="DL59" s="175">
        <f t="shared" si="204"/>
        <v>11.1</v>
      </c>
      <c r="DM59" s="175">
        <f t="shared" si="205"/>
        <v>11.47</v>
      </c>
      <c r="DN59" s="175">
        <f t="shared" si="206"/>
        <v>11.1</v>
      </c>
      <c r="DO59" s="175">
        <f t="shared" si="207"/>
        <v>11.47</v>
      </c>
      <c r="DP59" s="177">
        <f t="shared" si="208"/>
        <v>135.04999999999998</v>
      </c>
      <c r="DQ59" s="177">
        <f t="shared" si="209"/>
        <v>165.76</v>
      </c>
      <c r="DR59" s="175">
        <f t="shared" si="210"/>
        <v>11.47</v>
      </c>
      <c r="DS59" s="175">
        <f t="shared" si="211"/>
        <v>10.36</v>
      </c>
      <c r="DT59" s="175">
        <f t="shared" si="212"/>
        <v>11.47</v>
      </c>
      <c r="DU59" s="175">
        <f t="shared" si="213"/>
        <v>11.1</v>
      </c>
      <c r="DV59" s="179">
        <f t="shared" si="214"/>
        <v>11.47</v>
      </c>
      <c r="DW59" s="179">
        <f t="shared" si="215"/>
        <v>11.1</v>
      </c>
      <c r="DX59" s="180">
        <f t="shared" si="216"/>
        <v>11.47</v>
      </c>
      <c r="DY59" s="180">
        <f t="shared" si="217"/>
        <v>11.47</v>
      </c>
      <c r="DZ59" s="175">
        <f t="shared" si="218"/>
        <v>11.1</v>
      </c>
      <c r="EA59" s="175">
        <f t="shared" si="219"/>
        <v>11.47</v>
      </c>
      <c r="EB59" s="175">
        <f t="shared" si="220"/>
        <v>11.1</v>
      </c>
      <c r="EC59" s="175">
        <f t="shared" si="221"/>
        <v>11.47</v>
      </c>
      <c r="ED59" s="181">
        <f t="shared" si="222"/>
        <v>135.04999999999998</v>
      </c>
      <c r="EE59" s="177">
        <f t="shared" si="223"/>
        <v>300.81</v>
      </c>
      <c r="EF59" s="175">
        <f t="shared" si="224"/>
        <v>11.47</v>
      </c>
      <c r="EG59" s="175">
        <f t="shared" si="225"/>
        <v>10.73</v>
      </c>
      <c r="EH59" s="175">
        <f t="shared" si="226"/>
        <v>11.47</v>
      </c>
      <c r="EI59" s="175">
        <f t="shared" si="227"/>
        <v>11.1</v>
      </c>
      <c r="EJ59" s="175">
        <f t="shared" si="228"/>
        <v>11.47</v>
      </c>
      <c r="EK59" s="175">
        <f t="shared" si="229"/>
        <v>11.1</v>
      </c>
      <c r="EL59" s="175">
        <f t="shared" si="230"/>
        <v>11.47</v>
      </c>
      <c r="EM59" s="175">
        <f t="shared" si="231"/>
        <v>11.47</v>
      </c>
      <c r="EN59" s="175">
        <f t="shared" si="232"/>
        <v>11.1</v>
      </c>
      <c r="EO59" s="175">
        <f t="shared" si="233"/>
        <v>11.47</v>
      </c>
      <c r="EP59" s="175">
        <f t="shared" si="234"/>
        <v>11.1</v>
      </c>
      <c r="EQ59" s="175">
        <f t="shared" si="238"/>
        <v>11.47</v>
      </c>
      <c r="ER59" s="177">
        <f t="shared" si="235"/>
        <v>135.41999999999999</v>
      </c>
      <c r="ES59" s="177">
        <f t="shared" si="236"/>
        <v>436.23</v>
      </c>
      <c r="ET59" s="175">
        <f t="shared" si="237"/>
        <v>313.77</v>
      </c>
      <c r="FA59" s="116"/>
    </row>
    <row r="60" spans="2:157" ht="59.25" customHeight="1" x14ac:dyDescent="0.15">
      <c r="B60" s="110">
        <v>43017</v>
      </c>
      <c r="C60" s="111" t="s">
        <v>163</v>
      </c>
      <c r="D60" s="111" t="s">
        <v>199</v>
      </c>
      <c r="E60" s="112" t="s">
        <v>200</v>
      </c>
      <c r="F60" s="113" t="s">
        <v>201</v>
      </c>
      <c r="G60" s="114">
        <v>650</v>
      </c>
      <c r="H60" s="175">
        <f t="shared" si="170"/>
        <v>65</v>
      </c>
      <c r="I60" s="175">
        <f t="shared" si="171"/>
        <v>585</v>
      </c>
      <c r="J60" s="206"/>
      <c r="K60" s="225"/>
      <c r="L60" s="225"/>
      <c r="M60" s="225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175"/>
      <c r="AZ60" s="206"/>
      <c r="BA60" s="206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75"/>
      <c r="CN60" s="175"/>
      <c r="CO60" s="177"/>
      <c r="CP60" s="175"/>
      <c r="CQ60" s="175"/>
      <c r="CR60" s="175"/>
      <c r="CS60" s="175"/>
      <c r="CT60" s="178"/>
      <c r="CU60" s="175"/>
      <c r="CV60" s="175"/>
      <c r="CW60" s="175"/>
      <c r="CX60" s="175"/>
      <c r="CY60" s="175">
        <f>ROUND((I60/5/365*22),2)</f>
        <v>7.05</v>
      </c>
      <c r="CZ60" s="175">
        <f t="shared" si="192"/>
        <v>9.6199999999999992</v>
      </c>
      <c r="DA60" s="175">
        <f t="shared" si="193"/>
        <v>9.94</v>
      </c>
      <c r="DB60" s="177">
        <f t="shared" si="194"/>
        <v>26.61</v>
      </c>
      <c r="DC60" s="177">
        <f t="shared" si="195"/>
        <v>26.61</v>
      </c>
      <c r="DD60" s="175">
        <f t="shared" si="196"/>
        <v>9.94</v>
      </c>
      <c r="DE60" s="175">
        <f t="shared" si="197"/>
        <v>8.98</v>
      </c>
      <c r="DF60" s="175">
        <f t="shared" si="198"/>
        <v>9.94</v>
      </c>
      <c r="DG60" s="175">
        <f t="shared" si="199"/>
        <v>9.6199999999999992</v>
      </c>
      <c r="DH60" s="175">
        <f t="shared" si="200"/>
        <v>9.94</v>
      </c>
      <c r="DI60" s="175">
        <f t="shared" si="201"/>
        <v>9.6199999999999992</v>
      </c>
      <c r="DJ60" s="175">
        <f t="shared" si="202"/>
        <v>9.94</v>
      </c>
      <c r="DK60" s="175">
        <f t="shared" si="203"/>
        <v>9.94</v>
      </c>
      <c r="DL60" s="175">
        <f t="shared" si="204"/>
        <v>9.6199999999999992</v>
      </c>
      <c r="DM60" s="175">
        <f t="shared" si="205"/>
        <v>9.94</v>
      </c>
      <c r="DN60" s="175">
        <f t="shared" si="206"/>
        <v>9.6199999999999992</v>
      </c>
      <c r="DO60" s="175">
        <f t="shared" si="207"/>
        <v>9.94</v>
      </c>
      <c r="DP60" s="177">
        <f t="shared" si="208"/>
        <v>117.03999999999999</v>
      </c>
      <c r="DQ60" s="177">
        <f t="shared" si="209"/>
        <v>143.65</v>
      </c>
      <c r="DR60" s="175">
        <f t="shared" si="210"/>
        <v>9.94</v>
      </c>
      <c r="DS60" s="175">
        <f t="shared" si="211"/>
        <v>8.98</v>
      </c>
      <c r="DT60" s="175">
        <f t="shared" si="212"/>
        <v>9.94</v>
      </c>
      <c r="DU60" s="175">
        <f t="shared" si="213"/>
        <v>9.6199999999999992</v>
      </c>
      <c r="DV60" s="179">
        <f t="shared" si="214"/>
        <v>9.94</v>
      </c>
      <c r="DW60" s="179">
        <f t="shared" si="215"/>
        <v>9.6199999999999992</v>
      </c>
      <c r="DX60" s="180">
        <f t="shared" si="216"/>
        <v>9.94</v>
      </c>
      <c r="DY60" s="180">
        <f t="shared" si="217"/>
        <v>9.94</v>
      </c>
      <c r="DZ60" s="175">
        <f t="shared" si="218"/>
        <v>9.6199999999999992</v>
      </c>
      <c r="EA60" s="175">
        <f t="shared" si="219"/>
        <v>9.94</v>
      </c>
      <c r="EB60" s="175">
        <f t="shared" si="220"/>
        <v>9.6199999999999992</v>
      </c>
      <c r="EC60" s="175">
        <f t="shared" si="221"/>
        <v>9.94</v>
      </c>
      <c r="ED60" s="181">
        <f t="shared" si="222"/>
        <v>117.03999999999999</v>
      </c>
      <c r="EE60" s="177">
        <f t="shared" si="223"/>
        <v>260.69</v>
      </c>
      <c r="EF60" s="175">
        <f t="shared" si="224"/>
        <v>9.94</v>
      </c>
      <c r="EG60" s="175">
        <f t="shared" si="225"/>
        <v>9.3000000000000007</v>
      </c>
      <c r="EH60" s="175">
        <f t="shared" si="226"/>
        <v>9.94</v>
      </c>
      <c r="EI60" s="175">
        <f t="shared" si="227"/>
        <v>9.6199999999999992</v>
      </c>
      <c r="EJ60" s="175">
        <f t="shared" si="228"/>
        <v>9.94</v>
      </c>
      <c r="EK60" s="175">
        <f t="shared" si="229"/>
        <v>9.6199999999999992</v>
      </c>
      <c r="EL60" s="175">
        <f t="shared" si="230"/>
        <v>9.94</v>
      </c>
      <c r="EM60" s="175">
        <f t="shared" si="231"/>
        <v>9.94</v>
      </c>
      <c r="EN60" s="175">
        <f t="shared" si="232"/>
        <v>9.6199999999999992</v>
      </c>
      <c r="EO60" s="175">
        <f t="shared" si="233"/>
        <v>9.94</v>
      </c>
      <c r="EP60" s="175">
        <f t="shared" si="234"/>
        <v>9.6199999999999992</v>
      </c>
      <c r="EQ60" s="175">
        <f t="shared" si="238"/>
        <v>9.94</v>
      </c>
      <c r="ER60" s="177">
        <f t="shared" si="235"/>
        <v>117.36</v>
      </c>
      <c r="ES60" s="177">
        <f t="shared" si="236"/>
        <v>378.05</v>
      </c>
      <c r="ET60" s="175">
        <f t="shared" si="237"/>
        <v>271.95</v>
      </c>
      <c r="FA60" s="116"/>
    </row>
    <row r="61" spans="2:157" ht="66" x14ac:dyDescent="0.15">
      <c r="B61" s="110">
        <v>43052</v>
      </c>
      <c r="C61" s="111" t="s">
        <v>163</v>
      </c>
      <c r="D61" s="111" t="s">
        <v>202</v>
      </c>
      <c r="E61" s="112" t="s">
        <v>203</v>
      </c>
      <c r="F61" s="113" t="s">
        <v>204</v>
      </c>
      <c r="G61" s="114">
        <v>1250</v>
      </c>
      <c r="H61" s="175">
        <f t="shared" si="170"/>
        <v>125</v>
      </c>
      <c r="I61" s="175">
        <f t="shared" si="171"/>
        <v>1125</v>
      </c>
      <c r="J61" s="206"/>
      <c r="K61" s="225"/>
      <c r="L61" s="225"/>
      <c r="M61" s="225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175"/>
      <c r="AZ61" s="206"/>
      <c r="BA61" s="206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75"/>
      <c r="CL61" s="175"/>
      <c r="CM61" s="175"/>
      <c r="CN61" s="175"/>
      <c r="CO61" s="177"/>
      <c r="CP61" s="175"/>
      <c r="CQ61" s="175"/>
      <c r="CR61" s="175"/>
      <c r="CS61" s="175"/>
      <c r="CT61" s="178"/>
      <c r="CU61" s="175"/>
      <c r="CV61" s="175"/>
      <c r="CW61" s="175"/>
      <c r="CX61" s="175"/>
      <c r="CY61" s="175"/>
      <c r="CZ61" s="175">
        <f>ROUND((I61/5/365*17),2)</f>
        <v>10.48</v>
      </c>
      <c r="DA61" s="175">
        <f t="shared" si="193"/>
        <v>19.11</v>
      </c>
      <c r="DB61" s="177">
        <f t="shared" si="194"/>
        <v>29.59</v>
      </c>
      <c r="DC61" s="177">
        <f t="shared" si="195"/>
        <v>29.59</v>
      </c>
      <c r="DD61" s="175">
        <f t="shared" si="196"/>
        <v>19.11</v>
      </c>
      <c r="DE61" s="175">
        <f t="shared" si="197"/>
        <v>17.260000000000002</v>
      </c>
      <c r="DF61" s="175">
        <f t="shared" si="198"/>
        <v>19.11</v>
      </c>
      <c r="DG61" s="175">
        <f t="shared" si="199"/>
        <v>18.489999999999998</v>
      </c>
      <c r="DH61" s="175">
        <f t="shared" si="200"/>
        <v>19.11</v>
      </c>
      <c r="DI61" s="175">
        <f t="shared" si="201"/>
        <v>18.489999999999998</v>
      </c>
      <c r="DJ61" s="175">
        <f t="shared" si="202"/>
        <v>19.11</v>
      </c>
      <c r="DK61" s="175">
        <f t="shared" si="203"/>
        <v>19.11</v>
      </c>
      <c r="DL61" s="175">
        <f t="shared" si="204"/>
        <v>18.489999999999998</v>
      </c>
      <c r="DM61" s="175">
        <f t="shared" si="205"/>
        <v>19.11</v>
      </c>
      <c r="DN61" s="175">
        <f t="shared" si="206"/>
        <v>18.489999999999998</v>
      </c>
      <c r="DO61" s="175">
        <f t="shared" si="207"/>
        <v>19.11</v>
      </c>
      <c r="DP61" s="177">
        <f t="shared" si="208"/>
        <v>224.99000000000007</v>
      </c>
      <c r="DQ61" s="177">
        <f t="shared" si="209"/>
        <v>254.58</v>
      </c>
      <c r="DR61" s="175">
        <f t="shared" si="210"/>
        <v>19.11</v>
      </c>
      <c r="DS61" s="175">
        <f t="shared" si="211"/>
        <v>17.260000000000002</v>
      </c>
      <c r="DT61" s="175">
        <f t="shared" si="212"/>
        <v>19.11</v>
      </c>
      <c r="DU61" s="175">
        <f t="shared" si="213"/>
        <v>18.489999999999998</v>
      </c>
      <c r="DV61" s="179">
        <f t="shared" si="214"/>
        <v>19.11</v>
      </c>
      <c r="DW61" s="179">
        <f t="shared" si="215"/>
        <v>18.489999999999998</v>
      </c>
      <c r="DX61" s="180">
        <f t="shared" si="216"/>
        <v>19.11</v>
      </c>
      <c r="DY61" s="180">
        <f t="shared" si="217"/>
        <v>19.11</v>
      </c>
      <c r="DZ61" s="175">
        <f t="shared" si="218"/>
        <v>18.489999999999998</v>
      </c>
      <c r="EA61" s="175">
        <f t="shared" si="219"/>
        <v>19.11</v>
      </c>
      <c r="EB61" s="175">
        <f t="shared" si="220"/>
        <v>18.489999999999998</v>
      </c>
      <c r="EC61" s="175">
        <f t="shared" si="221"/>
        <v>19.11</v>
      </c>
      <c r="ED61" s="181">
        <f t="shared" si="222"/>
        <v>224.99000000000007</v>
      </c>
      <c r="EE61" s="177">
        <f t="shared" si="223"/>
        <v>479.57</v>
      </c>
      <c r="EF61" s="175">
        <f t="shared" si="224"/>
        <v>19.11</v>
      </c>
      <c r="EG61" s="175">
        <f t="shared" si="225"/>
        <v>17.88</v>
      </c>
      <c r="EH61" s="175">
        <f t="shared" si="226"/>
        <v>19.11</v>
      </c>
      <c r="EI61" s="175">
        <f t="shared" si="227"/>
        <v>18.489999999999998</v>
      </c>
      <c r="EJ61" s="175">
        <f t="shared" si="228"/>
        <v>19.11</v>
      </c>
      <c r="EK61" s="175">
        <f t="shared" si="229"/>
        <v>18.489999999999998</v>
      </c>
      <c r="EL61" s="175">
        <f t="shared" si="230"/>
        <v>19.11</v>
      </c>
      <c r="EM61" s="175">
        <f t="shared" si="231"/>
        <v>19.11</v>
      </c>
      <c r="EN61" s="175">
        <f t="shared" si="232"/>
        <v>18.489999999999998</v>
      </c>
      <c r="EO61" s="175">
        <f t="shared" si="233"/>
        <v>19.11</v>
      </c>
      <c r="EP61" s="175">
        <f t="shared" si="234"/>
        <v>18.489999999999998</v>
      </c>
      <c r="EQ61" s="175">
        <f t="shared" si="238"/>
        <v>19.11</v>
      </c>
      <c r="ER61" s="177">
        <f t="shared" si="235"/>
        <v>225.61</v>
      </c>
      <c r="ES61" s="177">
        <f t="shared" si="236"/>
        <v>705.18</v>
      </c>
      <c r="ET61" s="175">
        <f t="shared" si="237"/>
        <v>544.82000000000005</v>
      </c>
      <c r="FA61" s="116"/>
    </row>
    <row r="62" spans="2:157" ht="49.5" x14ac:dyDescent="0.15">
      <c r="B62" s="110">
        <v>43172</v>
      </c>
      <c r="C62" s="111" t="s">
        <v>163</v>
      </c>
      <c r="D62" s="111" t="s">
        <v>205</v>
      </c>
      <c r="E62" s="112" t="s">
        <v>170</v>
      </c>
      <c r="F62" s="113" t="s">
        <v>206</v>
      </c>
      <c r="G62" s="114">
        <v>694.57</v>
      </c>
      <c r="H62" s="175">
        <f t="shared" si="170"/>
        <v>69.457000000000008</v>
      </c>
      <c r="I62" s="175">
        <f t="shared" si="171"/>
        <v>625.11300000000006</v>
      </c>
      <c r="J62" s="206"/>
      <c r="K62" s="225"/>
      <c r="L62" s="225"/>
      <c r="M62" s="225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175"/>
      <c r="AZ62" s="206"/>
      <c r="BA62" s="206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7"/>
      <c r="CP62" s="175"/>
      <c r="CQ62" s="175"/>
      <c r="CR62" s="175"/>
      <c r="CS62" s="175"/>
      <c r="CT62" s="178"/>
      <c r="CU62" s="175"/>
      <c r="CV62" s="175"/>
      <c r="CW62" s="175"/>
      <c r="CX62" s="175"/>
      <c r="CY62" s="175"/>
      <c r="CZ62" s="175"/>
      <c r="DA62" s="175"/>
      <c r="DB62" s="177"/>
      <c r="DC62" s="177"/>
      <c r="DD62" s="175"/>
      <c r="DE62" s="175"/>
      <c r="DF62" s="175">
        <f>ROUND((I62/5/365*18),2)</f>
        <v>6.17</v>
      </c>
      <c r="DG62" s="175">
        <f t="shared" si="199"/>
        <v>10.28</v>
      </c>
      <c r="DH62" s="175">
        <f t="shared" si="200"/>
        <v>10.62</v>
      </c>
      <c r="DI62" s="175">
        <f t="shared" si="201"/>
        <v>10.28</v>
      </c>
      <c r="DJ62" s="175">
        <f t="shared" si="202"/>
        <v>10.62</v>
      </c>
      <c r="DK62" s="175">
        <f t="shared" si="203"/>
        <v>10.62</v>
      </c>
      <c r="DL62" s="175">
        <f t="shared" si="204"/>
        <v>10.28</v>
      </c>
      <c r="DM62" s="175">
        <f t="shared" si="205"/>
        <v>10.62</v>
      </c>
      <c r="DN62" s="175">
        <f t="shared" si="206"/>
        <v>10.28</v>
      </c>
      <c r="DO62" s="175">
        <f t="shared" si="207"/>
        <v>10.62</v>
      </c>
      <c r="DP62" s="177">
        <f t="shared" si="208"/>
        <v>100.39</v>
      </c>
      <c r="DQ62" s="177">
        <f t="shared" si="209"/>
        <v>100.39</v>
      </c>
      <c r="DR62" s="175">
        <f t="shared" si="210"/>
        <v>10.62</v>
      </c>
      <c r="DS62" s="175">
        <f t="shared" si="211"/>
        <v>9.59</v>
      </c>
      <c r="DT62" s="175">
        <f t="shared" si="212"/>
        <v>10.62</v>
      </c>
      <c r="DU62" s="175">
        <f t="shared" si="213"/>
        <v>10.28</v>
      </c>
      <c r="DV62" s="179">
        <f t="shared" si="214"/>
        <v>10.62</v>
      </c>
      <c r="DW62" s="179">
        <f t="shared" si="215"/>
        <v>10.28</v>
      </c>
      <c r="DX62" s="180">
        <f t="shared" si="216"/>
        <v>10.62</v>
      </c>
      <c r="DY62" s="180">
        <f t="shared" si="217"/>
        <v>10.62</v>
      </c>
      <c r="DZ62" s="175">
        <f t="shared" si="218"/>
        <v>10.28</v>
      </c>
      <c r="EA62" s="175">
        <f t="shared" si="219"/>
        <v>10.62</v>
      </c>
      <c r="EB62" s="175">
        <f t="shared" si="220"/>
        <v>10.28</v>
      </c>
      <c r="EC62" s="175">
        <f t="shared" si="221"/>
        <v>10.62</v>
      </c>
      <c r="ED62" s="181">
        <f t="shared" si="222"/>
        <v>125.05000000000001</v>
      </c>
      <c r="EE62" s="177">
        <f t="shared" si="223"/>
        <v>225.44</v>
      </c>
      <c r="EF62" s="175">
        <f t="shared" si="224"/>
        <v>10.62</v>
      </c>
      <c r="EG62" s="175">
        <f t="shared" si="225"/>
        <v>9.93</v>
      </c>
      <c r="EH62" s="175">
        <f t="shared" si="226"/>
        <v>10.62</v>
      </c>
      <c r="EI62" s="175">
        <f t="shared" si="227"/>
        <v>10.28</v>
      </c>
      <c r="EJ62" s="175">
        <f t="shared" si="228"/>
        <v>10.62</v>
      </c>
      <c r="EK62" s="175">
        <f t="shared" si="229"/>
        <v>10.28</v>
      </c>
      <c r="EL62" s="175">
        <f t="shared" si="230"/>
        <v>10.62</v>
      </c>
      <c r="EM62" s="175">
        <f t="shared" si="231"/>
        <v>10.62</v>
      </c>
      <c r="EN62" s="175">
        <f t="shared" si="232"/>
        <v>10.28</v>
      </c>
      <c r="EO62" s="175">
        <f t="shared" si="233"/>
        <v>10.62</v>
      </c>
      <c r="EP62" s="175">
        <f t="shared" si="234"/>
        <v>10.28</v>
      </c>
      <c r="EQ62" s="175">
        <f t="shared" si="238"/>
        <v>10.62</v>
      </c>
      <c r="ER62" s="177">
        <f t="shared" si="235"/>
        <v>125.39000000000001</v>
      </c>
      <c r="ES62" s="177">
        <f t="shared" si="236"/>
        <v>350.83</v>
      </c>
      <c r="ET62" s="175">
        <f t="shared" si="237"/>
        <v>343.74000000000007</v>
      </c>
      <c r="FA62" s="116"/>
    </row>
    <row r="63" spans="2:157" ht="49.5" x14ac:dyDescent="0.15">
      <c r="B63" s="110">
        <v>43172</v>
      </c>
      <c r="C63" s="111" t="s">
        <v>163</v>
      </c>
      <c r="D63" s="111" t="s">
        <v>207</v>
      </c>
      <c r="E63" s="112" t="s">
        <v>203</v>
      </c>
      <c r="F63" s="113" t="s">
        <v>208</v>
      </c>
      <c r="G63" s="114">
        <v>694.57</v>
      </c>
      <c r="H63" s="175">
        <f t="shared" si="170"/>
        <v>69.457000000000008</v>
      </c>
      <c r="I63" s="175">
        <f t="shared" si="171"/>
        <v>625.11300000000006</v>
      </c>
      <c r="J63" s="206"/>
      <c r="K63" s="225"/>
      <c r="L63" s="225"/>
      <c r="M63" s="225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175"/>
      <c r="AZ63" s="206"/>
      <c r="BA63" s="206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  <c r="CH63" s="175"/>
      <c r="CI63" s="175"/>
      <c r="CJ63" s="175"/>
      <c r="CK63" s="175"/>
      <c r="CL63" s="175"/>
      <c r="CM63" s="175"/>
      <c r="CN63" s="175"/>
      <c r="CO63" s="177"/>
      <c r="CP63" s="175"/>
      <c r="CQ63" s="175"/>
      <c r="CR63" s="175"/>
      <c r="CS63" s="175"/>
      <c r="CT63" s="178"/>
      <c r="CU63" s="175"/>
      <c r="CV63" s="175"/>
      <c r="CW63" s="175"/>
      <c r="CX63" s="175"/>
      <c r="CY63" s="175"/>
      <c r="CZ63" s="175"/>
      <c r="DA63" s="175"/>
      <c r="DB63" s="177"/>
      <c r="DC63" s="177"/>
      <c r="DD63" s="175"/>
      <c r="DE63" s="175"/>
      <c r="DF63" s="175">
        <f>ROUND((I63/5/365*18),2)</f>
        <v>6.17</v>
      </c>
      <c r="DG63" s="175">
        <f t="shared" si="199"/>
        <v>10.28</v>
      </c>
      <c r="DH63" s="175">
        <f t="shared" si="200"/>
        <v>10.62</v>
      </c>
      <c r="DI63" s="175">
        <f t="shared" si="201"/>
        <v>10.28</v>
      </c>
      <c r="DJ63" s="175">
        <f t="shared" si="202"/>
        <v>10.62</v>
      </c>
      <c r="DK63" s="175">
        <f t="shared" si="203"/>
        <v>10.62</v>
      </c>
      <c r="DL63" s="175">
        <f t="shared" si="204"/>
        <v>10.28</v>
      </c>
      <c r="DM63" s="175">
        <f t="shared" si="205"/>
        <v>10.62</v>
      </c>
      <c r="DN63" s="175">
        <f t="shared" si="206"/>
        <v>10.28</v>
      </c>
      <c r="DO63" s="175">
        <f t="shared" si="207"/>
        <v>10.62</v>
      </c>
      <c r="DP63" s="177">
        <f t="shared" si="208"/>
        <v>100.39</v>
      </c>
      <c r="DQ63" s="177">
        <f t="shared" si="209"/>
        <v>100.39</v>
      </c>
      <c r="DR63" s="175">
        <f t="shared" si="210"/>
        <v>10.62</v>
      </c>
      <c r="DS63" s="175">
        <f t="shared" si="211"/>
        <v>9.59</v>
      </c>
      <c r="DT63" s="175">
        <f t="shared" si="212"/>
        <v>10.62</v>
      </c>
      <c r="DU63" s="175">
        <f t="shared" si="213"/>
        <v>10.28</v>
      </c>
      <c r="DV63" s="179">
        <f t="shared" si="214"/>
        <v>10.62</v>
      </c>
      <c r="DW63" s="179">
        <f t="shared" si="215"/>
        <v>10.28</v>
      </c>
      <c r="DX63" s="180">
        <f t="shared" si="216"/>
        <v>10.62</v>
      </c>
      <c r="DY63" s="180">
        <f t="shared" si="217"/>
        <v>10.62</v>
      </c>
      <c r="DZ63" s="175">
        <f t="shared" si="218"/>
        <v>10.28</v>
      </c>
      <c r="EA63" s="175">
        <f t="shared" si="219"/>
        <v>10.62</v>
      </c>
      <c r="EB63" s="175">
        <f t="shared" si="220"/>
        <v>10.28</v>
      </c>
      <c r="EC63" s="175">
        <f t="shared" si="221"/>
        <v>10.62</v>
      </c>
      <c r="ED63" s="181">
        <f t="shared" si="222"/>
        <v>125.05000000000001</v>
      </c>
      <c r="EE63" s="177">
        <f t="shared" si="223"/>
        <v>225.44</v>
      </c>
      <c r="EF63" s="175">
        <f t="shared" si="224"/>
        <v>10.62</v>
      </c>
      <c r="EG63" s="175">
        <f t="shared" si="225"/>
        <v>9.93</v>
      </c>
      <c r="EH63" s="175">
        <f t="shared" si="226"/>
        <v>10.62</v>
      </c>
      <c r="EI63" s="175">
        <f t="shared" si="227"/>
        <v>10.28</v>
      </c>
      <c r="EJ63" s="175">
        <f t="shared" si="228"/>
        <v>10.62</v>
      </c>
      <c r="EK63" s="175">
        <f t="shared" si="229"/>
        <v>10.28</v>
      </c>
      <c r="EL63" s="175">
        <f t="shared" si="230"/>
        <v>10.62</v>
      </c>
      <c r="EM63" s="175">
        <f t="shared" si="231"/>
        <v>10.62</v>
      </c>
      <c r="EN63" s="175">
        <f t="shared" si="232"/>
        <v>10.28</v>
      </c>
      <c r="EO63" s="175">
        <f t="shared" si="233"/>
        <v>10.62</v>
      </c>
      <c r="EP63" s="175">
        <f t="shared" si="234"/>
        <v>10.28</v>
      </c>
      <c r="EQ63" s="175">
        <f t="shared" si="238"/>
        <v>10.62</v>
      </c>
      <c r="ER63" s="177">
        <f t="shared" si="235"/>
        <v>125.39000000000001</v>
      </c>
      <c r="ES63" s="177">
        <f t="shared" si="236"/>
        <v>350.83</v>
      </c>
      <c r="ET63" s="175">
        <f t="shared" si="237"/>
        <v>343.74000000000007</v>
      </c>
      <c r="FA63" s="116"/>
    </row>
    <row r="64" spans="2:157" ht="82.5" x14ac:dyDescent="0.15">
      <c r="B64" s="110">
        <v>43258</v>
      </c>
      <c r="C64" s="111" t="s">
        <v>163</v>
      </c>
      <c r="D64" s="230" t="s">
        <v>209</v>
      </c>
      <c r="E64" s="112" t="s">
        <v>210</v>
      </c>
      <c r="F64" s="113" t="s">
        <v>211</v>
      </c>
      <c r="G64" s="114">
        <v>670</v>
      </c>
      <c r="H64" s="175">
        <f t="shared" si="170"/>
        <v>67</v>
      </c>
      <c r="I64" s="175">
        <f t="shared" si="171"/>
        <v>603</v>
      </c>
      <c r="J64" s="206"/>
      <c r="K64" s="225"/>
      <c r="L64" s="225"/>
      <c r="M64" s="225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175"/>
      <c r="AZ64" s="206"/>
      <c r="BA64" s="206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7"/>
      <c r="CP64" s="175"/>
      <c r="CQ64" s="175"/>
      <c r="CR64" s="175"/>
      <c r="CS64" s="175"/>
      <c r="CT64" s="178"/>
      <c r="CU64" s="175"/>
      <c r="CV64" s="175"/>
      <c r="CW64" s="175"/>
      <c r="CX64" s="175"/>
      <c r="CY64" s="175"/>
      <c r="CZ64" s="175"/>
      <c r="DA64" s="175"/>
      <c r="DB64" s="177"/>
      <c r="DC64" s="177"/>
      <c r="DD64" s="175"/>
      <c r="DE64" s="175"/>
      <c r="DF64" s="175"/>
      <c r="DG64" s="175"/>
      <c r="DH64" s="175"/>
      <c r="DI64" s="175">
        <f>ROUND((I64/5/365*23),2)</f>
        <v>7.6</v>
      </c>
      <c r="DJ64" s="175">
        <f t="shared" si="202"/>
        <v>10.24</v>
      </c>
      <c r="DK64" s="175">
        <f t="shared" si="203"/>
        <v>10.24</v>
      </c>
      <c r="DL64" s="175">
        <f t="shared" si="204"/>
        <v>9.91</v>
      </c>
      <c r="DM64" s="175">
        <f t="shared" si="205"/>
        <v>10.24</v>
      </c>
      <c r="DN64" s="175">
        <f t="shared" si="206"/>
        <v>9.91</v>
      </c>
      <c r="DO64" s="175">
        <f t="shared" si="207"/>
        <v>10.24</v>
      </c>
      <c r="DP64" s="177">
        <f t="shared" si="208"/>
        <v>68.38</v>
      </c>
      <c r="DQ64" s="177">
        <f t="shared" si="209"/>
        <v>68.38</v>
      </c>
      <c r="DR64" s="175">
        <f t="shared" si="210"/>
        <v>10.24</v>
      </c>
      <c r="DS64" s="175">
        <f t="shared" si="211"/>
        <v>9.25</v>
      </c>
      <c r="DT64" s="175">
        <f t="shared" si="212"/>
        <v>10.24</v>
      </c>
      <c r="DU64" s="175">
        <f t="shared" si="213"/>
        <v>9.91</v>
      </c>
      <c r="DV64" s="179">
        <f t="shared" si="214"/>
        <v>10.24</v>
      </c>
      <c r="DW64" s="179">
        <f t="shared" si="215"/>
        <v>9.91</v>
      </c>
      <c r="DX64" s="180">
        <f t="shared" si="216"/>
        <v>10.24</v>
      </c>
      <c r="DY64" s="180">
        <f t="shared" si="217"/>
        <v>10.24</v>
      </c>
      <c r="DZ64" s="175">
        <f t="shared" si="218"/>
        <v>9.91</v>
      </c>
      <c r="EA64" s="175">
        <f t="shared" si="219"/>
        <v>10.24</v>
      </c>
      <c r="EB64" s="175">
        <f t="shared" si="220"/>
        <v>9.91</v>
      </c>
      <c r="EC64" s="175">
        <f t="shared" si="221"/>
        <v>10.24</v>
      </c>
      <c r="ED64" s="181">
        <f t="shared" si="222"/>
        <v>120.56999999999998</v>
      </c>
      <c r="EE64" s="177">
        <f t="shared" si="223"/>
        <v>188.95</v>
      </c>
      <c r="EF64" s="175">
        <f t="shared" si="224"/>
        <v>10.24</v>
      </c>
      <c r="EG64" s="175">
        <f t="shared" si="225"/>
        <v>9.58</v>
      </c>
      <c r="EH64" s="175">
        <f t="shared" si="226"/>
        <v>10.24</v>
      </c>
      <c r="EI64" s="175">
        <f t="shared" si="227"/>
        <v>9.91</v>
      </c>
      <c r="EJ64" s="175">
        <f t="shared" si="228"/>
        <v>10.24</v>
      </c>
      <c r="EK64" s="175">
        <f t="shared" si="229"/>
        <v>9.91</v>
      </c>
      <c r="EL64" s="175">
        <f t="shared" si="230"/>
        <v>10.24</v>
      </c>
      <c r="EM64" s="175">
        <f t="shared" si="231"/>
        <v>10.24</v>
      </c>
      <c r="EN64" s="175">
        <f t="shared" si="232"/>
        <v>9.91</v>
      </c>
      <c r="EO64" s="175">
        <f t="shared" si="233"/>
        <v>10.24</v>
      </c>
      <c r="EP64" s="175">
        <f t="shared" si="234"/>
        <v>9.91</v>
      </c>
      <c r="EQ64" s="175">
        <f t="shared" si="238"/>
        <v>10.24</v>
      </c>
      <c r="ER64" s="177">
        <f t="shared" si="235"/>
        <v>120.89999999999998</v>
      </c>
      <c r="ES64" s="177">
        <f t="shared" si="236"/>
        <v>309.85000000000002</v>
      </c>
      <c r="ET64" s="175">
        <f t="shared" si="237"/>
        <v>360.15</v>
      </c>
      <c r="FA64" s="116"/>
    </row>
    <row r="65" spans="2:157" ht="90.75" x14ac:dyDescent="0.15">
      <c r="B65" s="110">
        <v>43269</v>
      </c>
      <c r="C65" s="111" t="s">
        <v>163</v>
      </c>
      <c r="D65" s="230" t="s">
        <v>212</v>
      </c>
      <c r="E65" s="112" t="s">
        <v>213</v>
      </c>
      <c r="F65" s="113" t="s">
        <v>214</v>
      </c>
      <c r="G65" s="114">
        <v>900</v>
      </c>
      <c r="H65" s="175">
        <f t="shared" si="170"/>
        <v>90</v>
      </c>
      <c r="I65" s="175">
        <f t="shared" si="171"/>
        <v>810</v>
      </c>
      <c r="J65" s="206"/>
      <c r="K65" s="225"/>
      <c r="L65" s="225"/>
      <c r="M65" s="225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175"/>
      <c r="AZ65" s="206"/>
      <c r="BA65" s="206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  <c r="CH65" s="175"/>
      <c r="CI65" s="175"/>
      <c r="CJ65" s="175"/>
      <c r="CK65" s="175"/>
      <c r="CL65" s="175"/>
      <c r="CM65" s="175"/>
      <c r="CN65" s="175"/>
      <c r="CO65" s="177"/>
      <c r="CP65" s="175"/>
      <c r="CQ65" s="175"/>
      <c r="CR65" s="175"/>
      <c r="CS65" s="175"/>
      <c r="CT65" s="178"/>
      <c r="CU65" s="175"/>
      <c r="CV65" s="175"/>
      <c r="CW65" s="175"/>
      <c r="CX65" s="175"/>
      <c r="CY65" s="175"/>
      <c r="CZ65" s="175"/>
      <c r="DA65" s="175"/>
      <c r="DB65" s="177"/>
      <c r="DC65" s="177"/>
      <c r="DD65" s="175"/>
      <c r="DE65" s="175"/>
      <c r="DF65" s="175"/>
      <c r="DG65" s="175"/>
      <c r="DH65" s="175"/>
      <c r="DI65" s="175">
        <f>ROUND((I65/5/365*12),2)</f>
        <v>5.33</v>
      </c>
      <c r="DJ65" s="175">
        <f t="shared" si="202"/>
        <v>13.76</v>
      </c>
      <c r="DK65" s="175">
        <f t="shared" si="203"/>
        <v>13.76</v>
      </c>
      <c r="DL65" s="175">
        <f t="shared" si="204"/>
        <v>13.32</v>
      </c>
      <c r="DM65" s="175">
        <f t="shared" si="205"/>
        <v>13.76</v>
      </c>
      <c r="DN65" s="175">
        <f t="shared" si="206"/>
        <v>13.32</v>
      </c>
      <c r="DO65" s="175">
        <f t="shared" si="207"/>
        <v>13.76</v>
      </c>
      <c r="DP65" s="177">
        <f t="shared" si="208"/>
        <v>87.01</v>
      </c>
      <c r="DQ65" s="177">
        <f t="shared" si="209"/>
        <v>87.01</v>
      </c>
      <c r="DR65" s="175">
        <f t="shared" si="210"/>
        <v>13.76</v>
      </c>
      <c r="DS65" s="175">
        <f t="shared" si="211"/>
        <v>12.43</v>
      </c>
      <c r="DT65" s="175">
        <f t="shared" si="212"/>
        <v>13.76</v>
      </c>
      <c r="DU65" s="175">
        <f t="shared" si="213"/>
        <v>13.32</v>
      </c>
      <c r="DV65" s="179">
        <f t="shared" si="214"/>
        <v>13.76</v>
      </c>
      <c r="DW65" s="179">
        <f t="shared" si="215"/>
        <v>13.32</v>
      </c>
      <c r="DX65" s="180">
        <f t="shared" si="216"/>
        <v>13.76</v>
      </c>
      <c r="DY65" s="180">
        <f t="shared" si="217"/>
        <v>13.76</v>
      </c>
      <c r="DZ65" s="175">
        <f t="shared" si="218"/>
        <v>13.32</v>
      </c>
      <c r="EA65" s="175">
        <f t="shared" si="219"/>
        <v>13.76</v>
      </c>
      <c r="EB65" s="175">
        <f t="shared" si="220"/>
        <v>13.32</v>
      </c>
      <c r="EC65" s="175">
        <f t="shared" si="221"/>
        <v>13.76</v>
      </c>
      <c r="ED65" s="181">
        <f t="shared" si="222"/>
        <v>162.02999999999997</v>
      </c>
      <c r="EE65" s="177">
        <f t="shared" si="223"/>
        <v>249.04</v>
      </c>
      <c r="EF65" s="175">
        <f t="shared" si="224"/>
        <v>13.76</v>
      </c>
      <c r="EG65" s="175">
        <f t="shared" si="225"/>
        <v>12.87</v>
      </c>
      <c r="EH65" s="175">
        <f t="shared" si="226"/>
        <v>13.76</v>
      </c>
      <c r="EI65" s="175">
        <f t="shared" si="227"/>
        <v>13.32</v>
      </c>
      <c r="EJ65" s="175">
        <f t="shared" si="228"/>
        <v>13.76</v>
      </c>
      <c r="EK65" s="175">
        <f t="shared" si="229"/>
        <v>13.32</v>
      </c>
      <c r="EL65" s="175">
        <f t="shared" si="230"/>
        <v>13.76</v>
      </c>
      <c r="EM65" s="175">
        <f t="shared" si="231"/>
        <v>13.76</v>
      </c>
      <c r="EN65" s="175">
        <f t="shared" si="232"/>
        <v>13.32</v>
      </c>
      <c r="EO65" s="175">
        <f t="shared" si="233"/>
        <v>13.76</v>
      </c>
      <c r="EP65" s="175">
        <f t="shared" si="234"/>
        <v>13.32</v>
      </c>
      <c r="EQ65" s="175">
        <f t="shared" si="238"/>
        <v>13.76</v>
      </c>
      <c r="ER65" s="177">
        <f t="shared" si="235"/>
        <v>162.46999999999997</v>
      </c>
      <c r="ES65" s="177">
        <f t="shared" si="236"/>
        <v>411.51</v>
      </c>
      <c r="ET65" s="175">
        <f t="shared" si="237"/>
        <v>488.49</v>
      </c>
      <c r="FA65" s="116"/>
    </row>
    <row r="66" spans="2:157" ht="90.75" x14ac:dyDescent="0.15">
      <c r="B66" s="110">
        <v>43269</v>
      </c>
      <c r="C66" s="111" t="s">
        <v>163</v>
      </c>
      <c r="D66" s="230" t="s">
        <v>215</v>
      </c>
      <c r="E66" s="112" t="s">
        <v>216</v>
      </c>
      <c r="F66" s="113" t="s">
        <v>217</v>
      </c>
      <c r="G66" s="114">
        <v>900</v>
      </c>
      <c r="H66" s="175">
        <f t="shared" si="170"/>
        <v>90</v>
      </c>
      <c r="I66" s="175">
        <f t="shared" si="171"/>
        <v>810</v>
      </c>
      <c r="J66" s="206"/>
      <c r="K66" s="225"/>
      <c r="L66" s="225"/>
      <c r="M66" s="225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175"/>
      <c r="AZ66" s="206"/>
      <c r="BA66" s="206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7"/>
      <c r="CP66" s="175"/>
      <c r="CQ66" s="175"/>
      <c r="CR66" s="175"/>
      <c r="CS66" s="175"/>
      <c r="CT66" s="178"/>
      <c r="CU66" s="175"/>
      <c r="CV66" s="175"/>
      <c r="CW66" s="175"/>
      <c r="CX66" s="175"/>
      <c r="CY66" s="175"/>
      <c r="CZ66" s="175"/>
      <c r="DA66" s="175"/>
      <c r="DB66" s="177"/>
      <c r="DC66" s="177"/>
      <c r="DD66" s="175"/>
      <c r="DE66" s="175"/>
      <c r="DF66" s="175"/>
      <c r="DG66" s="175"/>
      <c r="DH66" s="175"/>
      <c r="DI66" s="175">
        <f>ROUND((I66/5/365*12),2)</f>
        <v>5.33</v>
      </c>
      <c r="DJ66" s="175">
        <f t="shared" si="202"/>
        <v>13.76</v>
      </c>
      <c r="DK66" s="175">
        <f t="shared" si="203"/>
        <v>13.76</v>
      </c>
      <c r="DL66" s="175">
        <f t="shared" si="204"/>
        <v>13.32</v>
      </c>
      <c r="DM66" s="175">
        <f t="shared" si="205"/>
        <v>13.76</v>
      </c>
      <c r="DN66" s="175">
        <f t="shared" si="206"/>
        <v>13.32</v>
      </c>
      <c r="DO66" s="175">
        <f t="shared" si="207"/>
        <v>13.76</v>
      </c>
      <c r="DP66" s="177">
        <f t="shared" si="208"/>
        <v>87.01</v>
      </c>
      <c r="DQ66" s="177">
        <f t="shared" si="209"/>
        <v>87.01</v>
      </c>
      <c r="DR66" s="175">
        <v>13.76</v>
      </c>
      <c r="DS66" s="175">
        <f t="shared" si="211"/>
        <v>12.43</v>
      </c>
      <c r="DT66" s="175">
        <f t="shared" si="212"/>
        <v>13.76</v>
      </c>
      <c r="DU66" s="175">
        <f t="shared" si="213"/>
        <v>13.32</v>
      </c>
      <c r="DV66" s="179">
        <f t="shared" si="214"/>
        <v>13.76</v>
      </c>
      <c r="DW66" s="179">
        <f t="shared" si="215"/>
        <v>13.32</v>
      </c>
      <c r="DX66" s="180">
        <f t="shared" si="216"/>
        <v>13.76</v>
      </c>
      <c r="DY66" s="180">
        <f t="shared" si="217"/>
        <v>13.76</v>
      </c>
      <c r="DZ66" s="175">
        <f t="shared" si="218"/>
        <v>13.32</v>
      </c>
      <c r="EA66" s="175">
        <f t="shared" si="219"/>
        <v>13.76</v>
      </c>
      <c r="EB66" s="175">
        <f t="shared" si="220"/>
        <v>13.32</v>
      </c>
      <c r="EC66" s="175">
        <f t="shared" si="221"/>
        <v>13.76</v>
      </c>
      <c r="ED66" s="181">
        <f t="shared" si="222"/>
        <v>162.02999999999997</v>
      </c>
      <c r="EE66" s="177">
        <f t="shared" si="223"/>
        <v>249.04</v>
      </c>
      <c r="EF66" s="175">
        <f t="shared" si="224"/>
        <v>13.76</v>
      </c>
      <c r="EG66" s="175">
        <f t="shared" si="225"/>
        <v>12.87</v>
      </c>
      <c r="EH66" s="175">
        <f t="shared" si="226"/>
        <v>13.76</v>
      </c>
      <c r="EI66" s="175">
        <f t="shared" si="227"/>
        <v>13.32</v>
      </c>
      <c r="EJ66" s="175">
        <f t="shared" si="228"/>
        <v>13.76</v>
      </c>
      <c r="EK66" s="175">
        <f t="shared" si="229"/>
        <v>13.32</v>
      </c>
      <c r="EL66" s="175">
        <f t="shared" si="230"/>
        <v>13.76</v>
      </c>
      <c r="EM66" s="175">
        <f t="shared" si="231"/>
        <v>13.76</v>
      </c>
      <c r="EN66" s="175">
        <f t="shared" si="232"/>
        <v>13.32</v>
      </c>
      <c r="EO66" s="175">
        <f t="shared" si="233"/>
        <v>13.76</v>
      </c>
      <c r="EP66" s="175">
        <f t="shared" si="234"/>
        <v>13.32</v>
      </c>
      <c r="EQ66" s="175">
        <f t="shared" si="238"/>
        <v>13.76</v>
      </c>
      <c r="ER66" s="177">
        <f t="shared" si="235"/>
        <v>162.46999999999997</v>
      </c>
      <c r="ES66" s="177">
        <f t="shared" si="236"/>
        <v>411.51</v>
      </c>
      <c r="ET66" s="175">
        <f t="shared" si="237"/>
        <v>488.49</v>
      </c>
      <c r="FA66" s="116"/>
    </row>
    <row r="67" spans="2:157" ht="66" x14ac:dyDescent="0.15">
      <c r="B67" s="110">
        <v>43490</v>
      </c>
      <c r="C67" s="111" t="s">
        <v>218</v>
      </c>
      <c r="D67" s="111" t="s">
        <v>219</v>
      </c>
      <c r="E67" s="112" t="s">
        <v>220</v>
      </c>
      <c r="F67" s="113" t="s">
        <v>221</v>
      </c>
      <c r="G67" s="114">
        <v>847.5</v>
      </c>
      <c r="H67" s="175">
        <f t="shared" si="170"/>
        <v>84.75</v>
      </c>
      <c r="I67" s="175">
        <f t="shared" si="171"/>
        <v>762.75</v>
      </c>
      <c r="J67" s="206"/>
      <c r="K67" s="225"/>
      <c r="L67" s="225"/>
      <c r="M67" s="225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175"/>
      <c r="AZ67" s="206"/>
      <c r="BA67" s="206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  <c r="CH67" s="175"/>
      <c r="CI67" s="175"/>
      <c r="CJ67" s="175"/>
      <c r="CK67" s="175"/>
      <c r="CL67" s="175"/>
      <c r="CM67" s="175"/>
      <c r="CN67" s="175"/>
      <c r="CO67" s="177"/>
      <c r="CP67" s="175"/>
      <c r="CQ67" s="175"/>
      <c r="CR67" s="175"/>
      <c r="CS67" s="175"/>
      <c r="CT67" s="178"/>
      <c r="CU67" s="175"/>
      <c r="CV67" s="175"/>
      <c r="CW67" s="175"/>
      <c r="CX67" s="175"/>
      <c r="CY67" s="175"/>
      <c r="CZ67" s="175"/>
      <c r="DA67" s="175"/>
      <c r="DB67" s="177"/>
      <c r="DC67" s="177"/>
      <c r="DD67" s="175"/>
      <c r="DE67" s="175"/>
      <c r="DF67" s="175"/>
      <c r="DG67" s="175"/>
      <c r="DH67" s="175"/>
      <c r="DI67" s="175"/>
      <c r="DJ67" s="175"/>
      <c r="DK67" s="175"/>
      <c r="DL67" s="175"/>
      <c r="DM67" s="175"/>
      <c r="DN67" s="175"/>
      <c r="DO67" s="175"/>
      <c r="DP67" s="177"/>
      <c r="DQ67" s="177"/>
      <c r="DR67" s="175"/>
      <c r="DS67" s="175">
        <f>ROUND((I67/5/365*34),2)</f>
        <v>14.21</v>
      </c>
      <c r="DT67" s="175">
        <f t="shared" si="212"/>
        <v>12.96</v>
      </c>
      <c r="DU67" s="175">
        <f t="shared" si="213"/>
        <v>12.54</v>
      </c>
      <c r="DV67" s="179">
        <f t="shared" si="214"/>
        <v>12.96</v>
      </c>
      <c r="DW67" s="179">
        <f t="shared" si="215"/>
        <v>12.54</v>
      </c>
      <c r="DX67" s="180">
        <f t="shared" si="216"/>
        <v>12.96</v>
      </c>
      <c r="DY67" s="180">
        <f t="shared" si="217"/>
        <v>12.96</v>
      </c>
      <c r="DZ67" s="175">
        <f t="shared" si="218"/>
        <v>12.54</v>
      </c>
      <c r="EA67" s="175">
        <f t="shared" si="219"/>
        <v>12.96</v>
      </c>
      <c r="EB67" s="175">
        <f t="shared" si="220"/>
        <v>12.54</v>
      </c>
      <c r="EC67" s="175">
        <f t="shared" si="221"/>
        <v>12.96</v>
      </c>
      <c r="ED67" s="181">
        <f t="shared" si="222"/>
        <v>142.13000000000002</v>
      </c>
      <c r="EE67" s="177">
        <f t="shared" si="223"/>
        <v>142.13</v>
      </c>
      <c r="EF67" s="175">
        <f t="shared" si="224"/>
        <v>12.96</v>
      </c>
      <c r="EG67" s="175">
        <f t="shared" si="225"/>
        <v>12.12</v>
      </c>
      <c r="EH67" s="175">
        <f t="shared" si="226"/>
        <v>12.96</v>
      </c>
      <c r="EI67" s="175">
        <f t="shared" si="227"/>
        <v>12.54</v>
      </c>
      <c r="EJ67" s="175">
        <f t="shared" si="228"/>
        <v>12.96</v>
      </c>
      <c r="EK67" s="175">
        <f t="shared" si="229"/>
        <v>12.54</v>
      </c>
      <c r="EL67" s="175">
        <f t="shared" si="230"/>
        <v>12.96</v>
      </c>
      <c r="EM67" s="175">
        <f t="shared" si="231"/>
        <v>12.96</v>
      </c>
      <c r="EN67" s="175">
        <f t="shared" si="232"/>
        <v>12.54</v>
      </c>
      <c r="EO67" s="175">
        <f t="shared" si="233"/>
        <v>12.96</v>
      </c>
      <c r="EP67" s="175">
        <f t="shared" si="234"/>
        <v>12.54</v>
      </c>
      <c r="EQ67" s="175">
        <f t="shared" si="238"/>
        <v>12.96</v>
      </c>
      <c r="ER67" s="177">
        <f t="shared" si="235"/>
        <v>153</v>
      </c>
      <c r="ES67" s="177">
        <f t="shared" si="236"/>
        <v>295.13</v>
      </c>
      <c r="ET67" s="175">
        <f t="shared" si="237"/>
        <v>552.37</v>
      </c>
      <c r="FA67" s="116"/>
    </row>
    <row r="68" spans="2:157" ht="75.75" customHeight="1" x14ac:dyDescent="0.15">
      <c r="B68" s="110">
        <v>43479</v>
      </c>
      <c r="C68" s="111" t="s">
        <v>137</v>
      </c>
      <c r="D68" s="231" t="s">
        <v>222</v>
      </c>
      <c r="E68" s="112" t="s">
        <v>139</v>
      </c>
      <c r="F68" s="114" t="s">
        <v>223</v>
      </c>
      <c r="G68" s="206">
        <v>3525.7</v>
      </c>
      <c r="H68" s="175">
        <f t="shared" si="170"/>
        <v>352.57</v>
      </c>
      <c r="I68" s="175">
        <f t="shared" si="171"/>
        <v>3173.13</v>
      </c>
      <c r="J68" s="206"/>
      <c r="K68" s="225"/>
      <c r="L68" s="225"/>
      <c r="M68" s="225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175"/>
      <c r="AZ68" s="206"/>
      <c r="BA68" s="206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7"/>
      <c r="CP68" s="175"/>
      <c r="CQ68" s="175"/>
      <c r="CR68" s="175"/>
      <c r="CS68" s="175"/>
      <c r="CT68" s="178"/>
      <c r="CU68" s="175"/>
      <c r="CV68" s="175"/>
      <c r="CW68" s="175"/>
      <c r="CX68" s="175"/>
      <c r="CY68" s="175"/>
      <c r="CZ68" s="175"/>
      <c r="DA68" s="175"/>
      <c r="DB68" s="177"/>
      <c r="DC68" s="177"/>
      <c r="DD68" s="175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177"/>
      <c r="DQ68" s="177"/>
      <c r="DR68" s="175"/>
      <c r="DS68" s="175">
        <f>ROUND((I68/5/365*45),2)</f>
        <v>78.239999999999995</v>
      </c>
      <c r="DT68" s="175">
        <f t="shared" si="212"/>
        <v>53.9</v>
      </c>
      <c r="DU68" s="175">
        <f t="shared" si="213"/>
        <v>52.16</v>
      </c>
      <c r="DV68" s="179">
        <f t="shared" si="214"/>
        <v>53.9</v>
      </c>
      <c r="DW68" s="179">
        <f t="shared" si="215"/>
        <v>52.16</v>
      </c>
      <c r="DX68" s="180">
        <f t="shared" si="216"/>
        <v>53.9</v>
      </c>
      <c r="DY68" s="180">
        <f t="shared" si="217"/>
        <v>53.9</v>
      </c>
      <c r="DZ68" s="175">
        <f t="shared" si="218"/>
        <v>52.16</v>
      </c>
      <c r="EA68" s="175">
        <f t="shared" si="219"/>
        <v>53.9</v>
      </c>
      <c r="EB68" s="175">
        <f t="shared" si="220"/>
        <v>52.16</v>
      </c>
      <c r="EC68" s="175">
        <f t="shared" si="221"/>
        <v>53.9</v>
      </c>
      <c r="ED68" s="181">
        <f t="shared" si="222"/>
        <v>610.27999999999986</v>
      </c>
      <c r="EE68" s="177">
        <f t="shared" si="223"/>
        <v>610.28</v>
      </c>
      <c r="EF68" s="175">
        <f t="shared" si="224"/>
        <v>53.9</v>
      </c>
      <c r="EG68" s="175">
        <f t="shared" si="225"/>
        <v>50.42</v>
      </c>
      <c r="EH68" s="175">
        <f t="shared" si="226"/>
        <v>53.9</v>
      </c>
      <c r="EI68" s="175">
        <f t="shared" si="227"/>
        <v>52.16</v>
      </c>
      <c r="EJ68" s="175">
        <f t="shared" si="228"/>
        <v>53.9</v>
      </c>
      <c r="EK68" s="175">
        <f t="shared" si="229"/>
        <v>52.16</v>
      </c>
      <c r="EL68" s="175">
        <f t="shared" si="230"/>
        <v>53.9</v>
      </c>
      <c r="EM68" s="175">
        <f t="shared" si="231"/>
        <v>53.9</v>
      </c>
      <c r="EN68" s="175">
        <f t="shared" si="232"/>
        <v>52.16</v>
      </c>
      <c r="EO68" s="175">
        <f t="shared" si="233"/>
        <v>53.9</v>
      </c>
      <c r="EP68" s="175">
        <f t="shared" si="234"/>
        <v>52.16</v>
      </c>
      <c r="EQ68" s="175">
        <f t="shared" si="238"/>
        <v>53.9</v>
      </c>
      <c r="ER68" s="177">
        <f t="shared" si="235"/>
        <v>636.35999999999979</v>
      </c>
      <c r="ES68" s="177">
        <f t="shared" si="236"/>
        <v>1246.6400000000001</v>
      </c>
      <c r="ET68" s="175">
        <f t="shared" si="237"/>
        <v>2279.0599999999995</v>
      </c>
      <c r="FA68" s="116"/>
    </row>
    <row r="69" spans="2:157" ht="76.5" customHeight="1" x14ac:dyDescent="0.15">
      <c r="B69" s="110">
        <v>43480</v>
      </c>
      <c r="C69" s="111" t="s">
        <v>137</v>
      </c>
      <c r="D69" s="231" t="s">
        <v>222</v>
      </c>
      <c r="E69" s="112" t="s">
        <v>139</v>
      </c>
      <c r="F69" s="114" t="s">
        <v>224</v>
      </c>
      <c r="G69" s="206">
        <v>3525.7</v>
      </c>
      <c r="H69" s="175">
        <f t="shared" si="170"/>
        <v>352.57</v>
      </c>
      <c r="I69" s="175">
        <f t="shared" si="171"/>
        <v>3173.13</v>
      </c>
      <c r="J69" s="206"/>
      <c r="K69" s="225"/>
      <c r="L69" s="225"/>
      <c r="M69" s="225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175"/>
      <c r="AZ69" s="206"/>
      <c r="BA69" s="206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7"/>
      <c r="CP69" s="175"/>
      <c r="CQ69" s="175"/>
      <c r="CR69" s="175"/>
      <c r="CS69" s="175"/>
      <c r="CT69" s="178"/>
      <c r="CU69" s="175"/>
      <c r="CV69" s="175"/>
      <c r="CW69" s="175"/>
      <c r="CX69" s="175"/>
      <c r="CY69" s="175"/>
      <c r="CZ69" s="175"/>
      <c r="DA69" s="175"/>
      <c r="DB69" s="177"/>
      <c r="DC69" s="177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7"/>
      <c r="DQ69" s="177"/>
      <c r="DR69" s="175"/>
      <c r="DS69" s="175">
        <f>ROUND((I69/5/365*45),2)</f>
        <v>78.239999999999995</v>
      </c>
      <c r="DT69" s="175">
        <f t="shared" si="212"/>
        <v>53.9</v>
      </c>
      <c r="DU69" s="175">
        <f t="shared" si="213"/>
        <v>52.16</v>
      </c>
      <c r="DV69" s="179">
        <f t="shared" si="214"/>
        <v>53.9</v>
      </c>
      <c r="DW69" s="179">
        <f t="shared" si="215"/>
        <v>52.16</v>
      </c>
      <c r="DX69" s="180">
        <f t="shared" si="216"/>
        <v>53.9</v>
      </c>
      <c r="DY69" s="180">
        <f t="shared" si="217"/>
        <v>53.9</v>
      </c>
      <c r="DZ69" s="175">
        <f t="shared" si="218"/>
        <v>52.16</v>
      </c>
      <c r="EA69" s="175">
        <f t="shared" si="219"/>
        <v>53.9</v>
      </c>
      <c r="EB69" s="175">
        <f t="shared" si="220"/>
        <v>52.16</v>
      </c>
      <c r="EC69" s="175">
        <f t="shared" si="221"/>
        <v>53.9</v>
      </c>
      <c r="ED69" s="181">
        <f t="shared" si="222"/>
        <v>610.27999999999986</v>
      </c>
      <c r="EE69" s="177">
        <f t="shared" si="223"/>
        <v>610.28</v>
      </c>
      <c r="EF69" s="175">
        <f t="shared" si="224"/>
        <v>53.9</v>
      </c>
      <c r="EG69" s="175">
        <f t="shared" si="225"/>
        <v>50.42</v>
      </c>
      <c r="EH69" s="175">
        <f t="shared" si="226"/>
        <v>53.9</v>
      </c>
      <c r="EI69" s="175">
        <f t="shared" si="227"/>
        <v>52.16</v>
      </c>
      <c r="EJ69" s="175">
        <f t="shared" si="228"/>
        <v>53.9</v>
      </c>
      <c r="EK69" s="175">
        <f t="shared" si="229"/>
        <v>52.16</v>
      </c>
      <c r="EL69" s="175">
        <f t="shared" si="230"/>
        <v>53.9</v>
      </c>
      <c r="EM69" s="175">
        <f t="shared" si="231"/>
        <v>53.9</v>
      </c>
      <c r="EN69" s="175">
        <f t="shared" si="232"/>
        <v>52.16</v>
      </c>
      <c r="EO69" s="175">
        <f t="shared" si="233"/>
        <v>53.9</v>
      </c>
      <c r="EP69" s="175">
        <f t="shared" si="234"/>
        <v>52.16</v>
      </c>
      <c r="EQ69" s="175">
        <f t="shared" si="238"/>
        <v>53.9</v>
      </c>
      <c r="ER69" s="177">
        <f t="shared" si="235"/>
        <v>636.35999999999979</v>
      </c>
      <c r="ES69" s="177">
        <f t="shared" si="236"/>
        <v>1246.6400000000001</v>
      </c>
      <c r="ET69" s="175">
        <f t="shared" si="237"/>
        <v>2279.0599999999995</v>
      </c>
      <c r="FA69" s="116"/>
    </row>
    <row r="70" spans="2:157" ht="57.75" x14ac:dyDescent="0.15">
      <c r="B70" s="126">
        <v>43528</v>
      </c>
      <c r="C70" s="115" t="s">
        <v>225</v>
      </c>
      <c r="D70" s="115" t="s">
        <v>226</v>
      </c>
      <c r="E70" s="112" t="s">
        <v>227</v>
      </c>
      <c r="F70" s="232" t="s">
        <v>228</v>
      </c>
      <c r="G70" s="206">
        <v>791</v>
      </c>
      <c r="H70" s="175">
        <f t="shared" si="170"/>
        <v>79.100000000000009</v>
      </c>
      <c r="I70" s="175">
        <f t="shared" si="171"/>
        <v>711.9</v>
      </c>
      <c r="J70" s="206"/>
      <c r="K70" s="225"/>
      <c r="L70" s="225"/>
      <c r="M70" s="225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175"/>
      <c r="AZ70" s="206"/>
      <c r="BA70" s="206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7"/>
      <c r="CP70" s="175"/>
      <c r="CQ70" s="175"/>
      <c r="CR70" s="175"/>
      <c r="CS70" s="175"/>
      <c r="CT70" s="178"/>
      <c r="CU70" s="175"/>
      <c r="CV70" s="175"/>
      <c r="CW70" s="175"/>
      <c r="CX70" s="175"/>
      <c r="CY70" s="175"/>
      <c r="CZ70" s="175"/>
      <c r="DA70" s="175"/>
      <c r="DB70" s="177"/>
      <c r="DC70" s="177"/>
      <c r="DD70" s="175"/>
      <c r="DE70" s="175"/>
      <c r="DF70" s="175"/>
      <c r="DG70" s="175"/>
      <c r="DH70" s="175"/>
      <c r="DI70" s="175"/>
      <c r="DJ70" s="175"/>
      <c r="DK70" s="175"/>
      <c r="DL70" s="175"/>
      <c r="DM70" s="175"/>
      <c r="DN70" s="175"/>
      <c r="DO70" s="175"/>
      <c r="DP70" s="177"/>
      <c r="DQ70" s="177"/>
      <c r="DR70" s="175"/>
      <c r="DS70" s="175"/>
      <c r="DT70" s="175">
        <f>ROUND((I70/5/365*27),2)</f>
        <v>10.53</v>
      </c>
      <c r="DU70" s="175">
        <f t="shared" si="213"/>
        <v>11.7</v>
      </c>
      <c r="DV70" s="179">
        <f t="shared" si="214"/>
        <v>12.09</v>
      </c>
      <c r="DW70" s="179">
        <f t="shared" si="215"/>
        <v>11.7</v>
      </c>
      <c r="DX70" s="180">
        <f t="shared" si="216"/>
        <v>12.09</v>
      </c>
      <c r="DY70" s="180">
        <f t="shared" si="217"/>
        <v>12.09</v>
      </c>
      <c r="DZ70" s="175">
        <f t="shared" si="218"/>
        <v>11.7</v>
      </c>
      <c r="EA70" s="175">
        <f t="shared" si="219"/>
        <v>12.09</v>
      </c>
      <c r="EB70" s="175">
        <f t="shared" si="220"/>
        <v>11.7</v>
      </c>
      <c r="EC70" s="175">
        <f t="shared" si="221"/>
        <v>12.09</v>
      </c>
      <c r="ED70" s="181">
        <f t="shared" si="222"/>
        <v>117.78000000000002</v>
      </c>
      <c r="EE70" s="177">
        <f t="shared" si="223"/>
        <v>117.78</v>
      </c>
      <c r="EF70" s="175">
        <f t="shared" si="224"/>
        <v>12.09</v>
      </c>
      <c r="EG70" s="175">
        <f t="shared" si="225"/>
        <v>11.31</v>
      </c>
      <c r="EH70" s="175">
        <f t="shared" si="226"/>
        <v>12.09</v>
      </c>
      <c r="EI70" s="175">
        <f t="shared" si="227"/>
        <v>11.7</v>
      </c>
      <c r="EJ70" s="175">
        <f t="shared" si="228"/>
        <v>12.09</v>
      </c>
      <c r="EK70" s="175">
        <f t="shared" si="229"/>
        <v>11.7</v>
      </c>
      <c r="EL70" s="175">
        <f t="shared" si="230"/>
        <v>12.09</v>
      </c>
      <c r="EM70" s="175">
        <f t="shared" si="231"/>
        <v>12.09</v>
      </c>
      <c r="EN70" s="175">
        <f t="shared" si="232"/>
        <v>11.7</v>
      </c>
      <c r="EO70" s="175">
        <f t="shared" si="233"/>
        <v>12.09</v>
      </c>
      <c r="EP70" s="175">
        <f t="shared" si="234"/>
        <v>11.7</v>
      </c>
      <c r="EQ70" s="175">
        <f t="shared" si="238"/>
        <v>12.09</v>
      </c>
      <c r="ER70" s="177">
        <f t="shared" si="235"/>
        <v>142.74</v>
      </c>
      <c r="ES70" s="177">
        <f t="shared" si="236"/>
        <v>260.52</v>
      </c>
      <c r="ET70" s="175">
        <f t="shared" si="237"/>
        <v>530.48</v>
      </c>
      <c r="FA70" s="116"/>
    </row>
    <row r="71" spans="2:157" ht="41.25" x14ac:dyDescent="0.15">
      <c r="B71" s="110">
        <v>43710</v>
      </c>
      <c r="C71" s="111" t="s">
        <v>163</v>
      </c>
      <c r="D71" s="111" t="s">
        <v>229</v>
      </c>
      <c r="E71" s="113" t="s">
        <v>230</v>
      </c>
      <c r="F71" s="113" t="s">
        <v>231</v>
      </c>
      <c r="G71" s="114">
        <v>950</v>
      </c>
      <c r="H71" s="175">
        <f t="shared" si="170"/>
        <v>95</v>
      </c>
      <c r="I71" s="175">
        <f t="shared" si="171"/>
        <v>855</v>
      </c>
      <c r="J71" s="206"/>
      <c r="K71" s="225"/>
      <c r="L71" s="225"/>
      <c r="M71" s="225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175"/>
      <c r="AZ71" s="206"/>
      <c r="BA71" s="206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  <c r="CH71" s="175"/>
      <c r="CI71" s="175"/>
      <c r="CJ71" s="175"/>
      <c r="CK71" s="175"/>
      <c r="CL71" s="175"/>
      <c r="CM71" s="175"/>
      <c r="CN71" s="175"/>
      <c r="CO71" s="177"/>
      <c r="CP71" s="175"/>
      <c r="CQ71" s="175"/>
      <c r="CR71" s="175"/>
      <c r="CS71" s="175"/>
      <c r="CT71" s="178"/>
      <c r="CU71" s="175"/>
      <c r="CV71" s="175"/>
      <c r="CW71" s="175"/>
      <c r="CX71" s="175"/>
      <c r="CY71" s="175"/>
      <c r="CZ71" s="175"/>
      <c r="DA71" s="175"/>
      <c r="DB71" s="177"/>
      <c r="DC71" s="177"/>
      <c r="DD71" s="175"/>
      <c r="DE71" s="175"/>
      <c r="DF71" s="175"/>
      <c r="DG71" s="175"/>
      <c r="DH71" s="175"/>
      <c r="DI71" s="175"/>
      <c r="DJ71" s="175"/>
      <c r="DK71" s="175"/>
      <c r="DL71" s="175"/>
      <c r="DM71" s="175"/>
      <c r="DN71" s="175"/>
      <c r="DO71" s="175"/>
      <c r="DP71" s="177"/>
      <c r="DQ71" s="177"/>
      <c r="DR71" s="175"/>
      <c r="DS71" s="175"/>
      <c r="DT71" s="175"/>
      <c r="DU71" s="175"/>
      <c r="DV71" s="179"/>
      <c r="DW71" s="179"/>
      <c r="DX71" s="180"/>
      <c r="DY71" s="180"/>
      <c r="DZ71" s="175">
        <f>ROUND((I71/5/365*29),2)</f>
        <v>13.59</v>
      </c>
      <c r="EA71" s="175">
        <f t="shared" si="219"/>
        <v>14.52</v>
      </c>
      <c r="EB71" s="175">
        <f t="shared" si="220"/>
        <v>14.05</v>
      </c>
      <c r="EC71" s="175">
        <f t="shared" si="221"/>
        <v>14.52</v>
      </c>
      <c r="ED71" s="181">
        <f t="shared" si="222"/>
        <v>56.679999999999993</v>
      </c>
      <c r="EE71" s="177">
        <f t="shared" si="223"/>
        <v>56.68</v>
      </c>
      <c r="EF71" s="175">
        <f t="shared" si="224"/>
        <v>14.52</v>
      </c>
      <c r="EG71" s="175">
        <f t="shared" si="225"/>
        <v>13.59</v>
      </c>
      <c r="EH71" s="175">
        <f t="shared" si="226"/>
        <v>14.52</v>
      </c>
      <c r="EI71" s="175">
        <f t="shared" si="227"/>
        <v>14.05</v>
      </c>
      <c r="EJ71" s="175">
        <f t="shared" si="228"/>
        <v>14.52</v>
      </c>
      <c r="EK71" s="175">
        <f t="shared" si="229"/>
        <v>14.05</v>
      </c>
      <c r="EL71" s="175">
        <f t="shared" si="230"/>
        <v>14.52</v>
      </c>
      <c r="EM71" s="175">
        <f t="shared" si="231"/>
        <v>14.52</v>
      </c>
      <c r="EN71" s="175">
        <f t="shared" si="232"/>
        <v>14.05</v>
      </c>
      <c r="EO71" s="175">
        <f t="shared" si="233"/>
        <v>14.52</v>
      </c>
      <c r="EP71" s="175">
        <f t="shared" si="234"/>
        <v>14.05</v>
      </c>
      <c r="EQ71" s="175">
        <f t="shared" si="238"/>
        <v>14.52</v>
      </c>
      <c r="ER71" s="177">
        <f t="shared" si="235"/>
        <v>171.43</v>
      </c>
      <c r="ES71" s="177">
        <f t="shared" si="236"/>
        <v>228.11</v>
      </c>
      <c r="ET71" s="175">
        <f t="shared" si="237"/>
        <v>721.89</v>
      </c>
      <c r="FA71" s="116"/>
    </row>
    <row r="72" spans="2:157" ht="41.25" x14ac:dyDescent="0.15">
      <c r="B72" s="110">
        <v>43710</v>
      </c>
      <c r="C72" s="111" t="s">
        <v>163</v>
      </c>
      <c r="D72" s="111" t="s">
        <v>232</v>
      </c>
      <c r="E72" s="113" t="s">
        <v>180</v>
      </c>
      <c r="F72" s="113" t="s">
        <v>233</v>
      </c>
      <c r="G72" s="114">
        <v>950</v>
      </c>
      <c r="H72" s="175">
        <f t="shared" si="170"/>
        <v>95</v>
      </c>
      <c r="I72" s="175">
        <f t="shared" si="171"/>
        <v>855</v>
      </c>
      <c r="J72" s="206"/>
      <c r="K72" s="225"/>
      <c r="L72" s="225"/>
      <c r="M72" s="225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175"/>
      <c r="AZ72" s="206"/>
      <c r="BA72" s="206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7"/>
      <c r="CP72" s="175"/>
      <c r="CQ72" s="175"/>
      <c r="CR72" s="175"/>
      <c r="CS72" s="175"/>
      <c r="CT72" s="178"/>
      <c r="CU72" s="175"/>
      <c r="CV72" s="175"/>
      <c r="CW72" s="175"/>
      <c r="CX72" s="175"/>
      <c r="CY72" s="175"/>
      <c r="CZ72" s="175"/>
      <c r="DA72" s="175"/>
      <c r="DB72" s="177"/>
      <c r="DC72" s="177"/>
      <c r="DD72" s="175"/>
      <c r="DE72" s="175"/>
      <c r="DF72" s="175"/>
      <c r="DG72" s="175"/>
      <c r="DH72" s="175"/>
      <c r="DI72" s="175"/>
      <c r="DJ72" s="175"/>
      <c r="DK72" s="175"/>
      <c r="DL72" s="175"/>
      <c r="DM72" s="175"/>
      <c r="DN72" s="175"/>
      <c r="DO72" s="175"/>
      <c r="DP72" s="177"/>
      <c r="DQ72" s="177"/>
      <c r="DR72" s="175"/>
      <c r="DS72" s="175"/>
      <c r="DT72" s="175"/>
      <c r="DU72" s="175"/>
      <c r="DV72" s="179"/>
      <c r="DW72" s="179"/>
      <c r="DX72" s="180"/>
      <c r="DY72" s="180"/>
      <c r="DZ72" s="175">
        <f>ROUND((I72/5/365*29),2)</f>
        <v>13.59</v>
      </c>
      <c r="EA72" s="175">
        <f t="shared" si="219"/>
        <v>14.52</v>
      </c>
      <c r="EB72" s="175">
        <f t="shared" si="220"/>
        <v>14.05</v>
      </c>
      <c r="EC72" s="175">
        <f t="shared" si="221"/>
        <v>14.52</v>
      </c>
      <c r="ED72" s="181">
        <f t="shared" si="222"/>
        <v>56.679999999999993</v>
      </c>
      <c r="EE72" s="177">
        <f t="shared" si="223"/>
        <v>56.68</v>
      </c>
      <c r="EF72" s="175">
        <f t="shared" si="224"/>
        <v>14.52</v>
      </c>
      <c r="EG72" s="175">
        <f t="shared" si="225"/>
        <v>13.59</v>
      </c>
      <c r="EH72" s="175">
        <f t="shared" si="226"/>
        <v>14.52</v>
      </c>
      <c r="EI72" s="175">
        <f t="shared" si="227"/>
        <v>14.05</v>
      </c>
      <c r="EJ72" s="175">
        <f t="shared" si="228"/>
        <v>14.52</v>
      </c>
      <c r="EK72" s="175">
        <f t="shared" si="229"/>
        <v>14.05</v>
      </c>
      <c r="EL72" s="175">
        <f t="shared" si="230"/>
        <v>14.52</v>
      </c>
      <c r="EM72" s="175">
        <f t="shared" si="231"/>
        <v>14.52</v>
      </c>
      <c r="EN72" s="175">
        <f t="shared" si="232"/>
        <v>14.05</v>
      </c>
      <c r="EO72" s="175">
        <f t="shared" si="233"/>
        <v>14.52</v>
      </c>
      <c r="EP72" s="175">
        <f t="shared" si="234"/>
        <v>14.05</v>
      </c>
      <c r="EQ72" s="175">
        <f t="shared" si="238"/>
        <v>14.52</v>
      </c>
      <c r="ER72" s="177">
        <f t="shared" si="235"/>
        <v>171.43</v>
      </c>
      <c r="ES72" s="177">
        <f t="shared" si="236"/>
        <v>228.11</v>
      </c>
      <c r="ET72" s="175">
        <f t="shared" si="237"/>
        <v>721.89</v>
      </c>
      <c r="FA72" s="116"/>
    </row>
    <row r="73" spans="2:157" ht="66" x14ac:dyDescent="0.15">
      <c r="B73" s="8">
        <v>43872</v>
      </c>
      <c r="C73" s="111" t="s">
        <v>234</v>
      </c>
      <c r="D73" s="111" t="s">
        <v>235</v>
      </c>
      <c r="E73" s="117" t="s">
        <v>176</v>
      </c>
      <c r="F73" s="117" t="s">
        <v>236</v>
      </c>
      <c r="G73" s="114">
        <v>795</v>
      </c>
      <c r="H73" s="175">
        <f t="shared" si="170"/>
        <v>79.5</v>
      </c>
      <c r="I73" s="175">
        <f t="shared" si="171"/>
        <v>715.5</v>
      </c>
      <c r="J73" s="206"/>
      <c r="K73" s="225"/>
      <c r="L73" s="225"/>
      <c r="M73" s="225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175"/>
      <c r="AZ73" s="206"/>
      <c r="BA73" s="206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  <c r="CH73" s="175"/>
      <c r="CI73" s="175"/>
      <c r="CJ73" s="175"/>
      <c r="CK73" s="175"/>
      <c r="CL73" s="175"/>
      <c r="CM73" s="175"/>
      <c r="CN73" s="175"/>
      <c r="CO73" s="177"/>
      <c r="CP73" s="175"/>
      <c r="CQ73" s="175"/>
      <c r="CR73" s="175"/>
      <c r="CS73" s="175"/>
      <c r="CT73" s="178"/>
      <c r="CU73" s="175"/>
      <c r="CV73" s="175"/>
      <c r="CW73" s="175"/>
      <c r="CX73" s="175"/>
      <c r="CY73" s="175"/>
      <c r="CZ73" s="175"/>
      <c r="DA73" s="175"/>
      <c r="DB73" s="177"/>
      <c r="DC73" s="177"/>
      <c r="DD73" s="175"/>
      <c r="DE73" s="175"/>
      <c r="DF73" s="175"/>
      <c r="DG73" s="175"/>
      <c r="DH73" s="175"/>
      <c r="DI73" s="175"/>
      <c r="DJ73" s="175"/>
      <c r="DK73" s="175"/>
      <c r="DL73" s="175"/>
      <c r="DM73" s="175"/>
      <c r="DN73" s="175"/>
      <c r="DO73" s="175"/>
      <c r="DP73" s="177"/>
      <c r="DQ73" s="177"/>
      <c r="DR73" s="175"/>
      <c r="DS73" s="175"/>
      <c r="DT73" s="175"/>
      <c r="DU73" s="175"/>
      <c r="DV73" s="179"/>
      <c r="DW73" s="179"/>
      <c r="DX73" s="180"/>
      <c r="DY73" s="180"/>
      <c r="DZ73" s="175"/>
      <c r="EA73" s="175"/>
      <c r="EB73" s="175"/>
      <c r="EC73" s="175"/>
      <c r="ED73" s="181"/>
      <c r="EE73" s="177"/>
      <c r="EF73" s="175"/>
      <c r="EG73" s="175">
        <f>ROUND((I73/5/365*18),2)</f>
        <v>7.06</v>
      </c>
      <c r="EH73" s="175">
        <f t="shared" si="226"/>
        <v>12.15</v>
      </c>
      <c r="EI73" s="175">
        <f t="shared" si="227"/>
        <v>11.76</v>
      </c>
      <c r="EJ73" s="175">
        <f t="shared" si="228"/>
        <v>12.15</v>
      </c>
      <c r="EK73" s="175">
        <f t="shared" si="229"/>
        <v>11.76</v>
      </c>
      <c r="EL73" s="175">
        <f t="shared" si="230"/>
        <v>12.15</v>
      </c>
      <c r="EM73" s="175">
        <f t="shared" si="231"/>
        <v>12.15</v>
      </c>
      <c r="EN73" s="175">
        <f t="shared" si="232"/>
        <v>11.76</v>
      </c>
      <c r="EO73" s="175">
        <f t="shared" si="233"/>
        <v>12.15</v>
      </c>
      <c r="EP73" s="175">
        <f t="shared" si="234"/>
        <v>11.76</v>
      </c>
      <c r="EQ73" s="175">
        <f t="shared" si="238"/>
        <v>12.15</v>
      </c>
      <c r="ER73" s="177">
        <f t="shared" si="235"/>
        <v>127.00000000000003</v>
      </c>
      <c r="ES73" s="177">
        <f t="shared" si="236"/>
        <v>127</v>
      </c>
      <c r="ET73" s="175">
        <f t="shared" si="237"/>
        <v>668</v>
      </c>
      <c r="FA73" s="116"/>
    </row>
    <row r="74" spans="2:157" ht="74.25" x14ac:dyDescent="0.15">
      <c r="B74" s="8">
        <v>43880</v>
      </c>
      <c r="C74" s="117" t="s">
        <v>237</v>
      </c>
      <c r="D74" s="117" t="s">
        <v>238</v>
      </c>
      <c r="E74" s="112" t="s">
        <v>143</v>
      </c>
      <c r="F74" s="114" t="s">
        <v>239</v>
      </c>
      <c r="G74" s="114">
        <v>3668.7</v>
      </c>
      <c r="H74" s="175">
        <f t="shared" si="170"/>
        <v>366.87</v>
      </c>
      <c r="I74" s="175">
        <f t="shared" si="171"/>
        <v>3301.83</v>
      </c>
      <c r="J74" s="206"/>
      <c r="K74" s="225"/>
      <c r="L74" s="225"/>
      <c r="M74" s="225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175"/>
      <c r="AZ74" s="206"/>
      <c r="BA74" s="206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7"/>
      <c r="CP74" s="175"/>
      <c r="CQ74" s="175"/>
      <c r="CR74" s="175"/>
      <c r="CS74" s="175"/>
      <c r="CT74" s="178"/>
      <c r="CU74" s="175"/>
      <c r="CV74" s="175"/>
      <c r="CW74" s="175"/>
      <c r="CX74" s="175"/>
      <c r="CY74" s="175"/>
      <c r="CZ74" s="175"/>
      <c r="DA74" s="175"/>
      <c r="DB74" s="177"/>
      <c r="DC74" s="177"/>
      <c r="DD74" s="175"/>
      <c r="DE74" s="175"/>
      <c r="DF74" s="175"/>
      <c r="DG74" s="175"/>
      <c r="DH74" s="175"/>
      <c r="DI74" s="175"/>
      <c r="DJ74" s="175"/>
      <c r="DK74" s="175"/>
      <c r="DL74" s="175"/>
      <c r="DM74" s="175"/>
      <c r="DN74" s="175"/>
      <c r="DO74" s="175"/>
      <c r="DP74" s="177"/>
      <c r="DQ74" s="177"/>
      <c r="DR74" s="175"/>
      <c r="DS74" s="175"/>
      <c r="DT74" s="175"/>
      <c r="DU74" s="175"/>
      <c r="DV74" s="179"/>
      <c r="DW74" s="179"/>
      <c r="DX74" s="180"/>
      <c r="DY74" s="180"/>
      <c r="DZ74" s="175"/>
      <c r="EA74" s="175"/>
      <c r="EB74" s="175"/>
      <c r="EC74" s="175"/>
      <c r="ED74" s="181"/>
      <c r="EE74" s="177"/>
      <c r="EF74" s="175"/>
      <c r="EG74" s="175">
        <f>ROUND((I74/5/365*10),2)</f>
        <v>18.09</v>
      </c>
      <c r="EH74" s="175">
        <f t="shared" si="226"/>
        <v>56.09</v>
      </c>
      <c r="EI74" s="175">
        <f t="shared" si="227"/>
        <v>54.28</v>
      </c>
      <c r="EJ74" s="175">
        <f t="shared" si="228"/>
        <v>56.09</v>
      </c>
      <c r="EK74" s="175">
        <f t="shared" si="229"/>
        <v>54.28</v>
      </c>
      <c r="EL74" s="175">
        <f t="shared" si="230"/>
        <v>56.09</v>
      </c>
      <c r="EM74" s="175">
        <f t="shared" si="231"/>
        <v>56.09</v>
      </c>
      <c r="EN74" s="175">
        <f t="shared" si="232"/>
        <v>54.28</v>
      </c>
      <c r="EO74" s="175">
        <f t="shared" si="233"/>
        <v>56.09</v>
      </c>
      <c r="EP74" s="175">
        <f t="shared" si="234"/>
        <v>54.28</v>
      </c>
      <c r="EQ74" s="175">
        <f t="shared" si="238"/>
        <v>56.09</v>
      </c>
      <c r="ER74" s="177">
        <f t="shared" si="235"/>
        <v>571.75</v>
      </c>
      <c r="ES74" s="177">
        <f t="shared" si="236"/>
        <v>571.75</v>
      </c>
      <c r="ET74" s="175">
        <f t="shared" si="237"/>
        <v>3096.95</v>
      </c>
      <c r="FA74" s="116"/>
    </row>
    <row r="75" spans="2:157" ht="74.25" x14ac:dyDescent="0.15">
      <c r="B75" s="8">
        <v>43880</v>
      </c>
      <c r="C75" s="117" t="s">
        <v>237</v>
      </c>
      <c r="D75" s="117" t="s">
        <v>238</v>
      </c>
      <c r="E75" s="112" t="s">
        <v>143</v>
      </c>
      <c r="F75" s="114" t="s">
        <v>240</v>
      </c>
      <c r="G75" s="114">
        <v>3668.7</v>
      </c>
      <c r="H75" s="175">
        <f t="shared" si="170"/>
        <v>366.87</v>
      </c>
      <c r="I75" s="175">
        <f t="shared" si="171"/>
        <v>3301.83</v>
      </c>
      <c r="J75" s="206"/>
      <c r="K75" s="225"/>
      <c r="L75" s="225"/>
      <c r="M75" s="225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175"/>
      <c r="AZ75" s="206"/>
      <c r="BA75" s="206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7"/>
      <c r="CP75" s="175"/>
      <c r="CQ75" s="175"/>
      <c r="CR75" s="175"/>
      <c r="CS75" s="175"/>
      <c r="CT75" s="178"/>
      <c r="CU75" s="175"/>
      <c r="CV75" s="175"/>
      <c r="CW75" s="175"/>
      <c r="CX75" s="175"/>
      <c r="CY75" s="175"/>
      <c r="CZ75" s="175"/>
      <c r="DA75" s="175"/>
      <c r="DB75" s="177"/>
      <c r="DC75" s="177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177"/>
      <c r="DQ75" s="177"/>
      <c r="DR75" s="175"/>
      <c r="DS75" s="175"/>
      <c r="DT75" s="175"/>
      <c r="DU75" s="175"/>
      <c r="DV75" s="179"/>
      <c r="DW75" s="179"/>
      <c r="DX75" s="180"/>
      <c r="DY75" s="180"/>
      <c r="DZ75" s="175"/>
      <c r="EA75" s="175"/>
      <c r="EB75" s="175"/>
      <c r="EC75" s="175"/>
      <c r="ED75" s="181"/>
      <c r="EE75" s="177"/>
      <c r="EF75" s="175"/>
      <c r="EG75" s="175">
        <f>ROUND((I75/5/365*10),2)</f>
        <v>18.09</v>
      </c>
      <c r="EH75" s="175">
        <f t="shared" si="226"/>
        <v>56.09</v>
      </c>
      <c r="EI75" s="175">
        <f t="shared" si="227"/>
        <v>54.28</v>
      </c>
      <c r="EJ75" s="175">
        <f t="shared" si="228"/>
        <v>56.09</v>
      </c>
      <c r="EK75" s="175">
        <f t="shared" si="229"/>
        <v>54.28</v>
      </c>
      <c r="EL75" s="175">
        <f t="shared" si="230"/>
        <v>56.09</v>
      </c>
      <c r="EM75" s="175">
        <f t="shared" si="231"/>
        <v>56.09</v>
      </c>
      <c r="EN75" s="175">
        <f t="shared" si="232"/>
        <v>54.28</v>
      </c>
      <c r="EO75" s="175">
        <f t="shared" si="233"/>
        <v>56.09</v>
      </c>
      <c r="EP75" s="175">
        <f t="shared" si="234"/>
        <v>54.28</v>
      </c>
      <c r="EQ75" s="175">
        <f t="shared" si="238"/>
        <v>56.09</v>
      </c>
      <c r="ER75" s="177">
        <f t="shared" si="235"/>
        <v>571.75</v>
      </c>
      <c r="ES75" s="177">
        <f t="shared" si="236"/>
        <v>571.75</v>
      </c>
      <c r="ET75" s="175">
        <f t="shared" si="237"/>
        <v>3096.95</v>
      </c>
      <c r="FA75" s="116"/>
    </row>
    <row r="76" spans="2:157" ht="78" customHeight="1" thickBot="1" x14ac:dyDescent="0.2">
      <c r="B76" s="9">
        <v>43880</v>
      </c>
      <c r="C76" s="121" t="s">
        <v>237</v>
      </c>
      <c r="D76" s="121" t="s">
        <v>238</v>
      </c>
      <c r="E76" s="123" t="s">
        <v>143</v>
      </c>
      <c r="F76" s="122" t="s">
        <v>241</v>
      </c>
      <c r="G76" s="122">
        <v>3668.7</v>
      </c>
      <c r="H76" s="187">
        <f t="shared" si="170"/>
        <v>366.87</v>
      </c>
      <c r="I76" s="187">
        <f t="shared" si="171"/>
        <v>3301.83</v>
      </c>
      <c r="J76" s="210"/>
      <c r="K76" s="233"/>
      <c r="L76" s="233"/>
      <c r="M76" s="233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187"/>
      <c r="AZ76" s="210"/>
      <c r="BA76" s="210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91"/>
      <c r="CP76" s="187"/>
      <c r="CQ76" s="187"/>
      <c r="CR76" s="187"/>
      <c r="CS76" s="187"/>
      <c r="CT76" s="190"/>
      <c r="CU76" s="187"/>
      <c r="CV76" s="187"/>
      <c r="CW76" s="187"/>
      <c r="CX76" s="187"/>
      <c r="CY76" s="187"/>
      <c r="CZ76" s="187"/>
      <c r="DA76" s="187"/>
      <c r="DB76" s="191"/>
      <c r="DC76" s="191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91"/>
      <c r="DQ76" s="191"/>
      <c r="DR76" s="187"/>
      <c r="DS76" s="187"/>
      <c r="DT76" s="187"/>
      <c r="DU76" s="187"/>
      <c r="DV76" s="192"/>
      <c r="DW76" s="192"/>
      <c r="DX76" s="193"/>
      <c r="DY76" s="193"/>
      <c r="DZ76" s="187"/>
      <c r="EA76" s="187"/>
      <c r="EB76" s="187"/>
      <c r="EC76" s="187"/>
      <c r="ED76" s="194"/>
      <c r="EE76" s="191"/>
      <c r="EF76" s="187"/>
      <c r="EG76" s="187">
        <f>ROUND((I76/5/365*10),2)</f>
        <v>18.09</v>
      </c>
      <c r="EH76" s="187">
        <f t="shared" si="226"/>
        <v>56.09</v>
      </c>
      <c r="EI76" s="187">
        <f t="shared" si="227"/>
        <v>54.28</v>
      </c>
      <c r="EJ76" s="187">
        <f t="shared" si="228"/>
        <v>56.09</v>
      </c>
      <c r="EK76" s="187">
        <f t="shared" si="229"/>
        <v>54.28</v>
      </c>
      <c r="EL76" s="187">
        <f t="shared" si="230"/>
        <v>56.09</v>
      </c>
      <c r="EM76" s="187">
        <f t="shared" si="231"/>
        <v>56.09</v>
      </c>
      <c r="EN76" s="187">
        <f t="shared" si="232"/>
        <v>54.28</v>
      </c>
      <c r="EO76" s="175">
        <f t="shared" si="233"/>
        <v>56.09</v>
      </c>
      <c r="EP76" s="175">
        <f t="shared" si="234"/>
        <v>54.28</v>
      </c>
      <c r="EQ76" s="175">
        <f t="shared" si="238"/>
        <v>56.09</v>
      </c>
      <c r="ER76" s="177">
        <f t="shared" si="235"/>
        <v>571.75</v>
      </c>
      <c r="ES76" s="191">
        <f t="shared" si="236"/>
        <v>571.75</v>
      </c>
      <c r="ET76" s="187">
        <f t="shared" si="237"/>
        <v>3096.95</v>
      </c>
      <c r="FA76" s="116"/>
    </row>
    <row r="77" spans="2:157" s="139" customFormat="1" ht="15" customHeight="1" x14ac:dyDescent="0.2">
      <c r="B77" s="234" t="s">
        <v>242</v>
      </c>
      <c r="C77" s="235"/>
      <c r="D77" s="235"/>
      <c r="E77" s="236"/>
      <c r="F77" s="236"/>
      <c r="G77" s="197">
        <f t="shared" ref="G77:BR77" si="239">SUM(G37:G76)</f>
        <v>68692.179999999978</v>
      </c>
      <c r="H77" s="197">
        <f t="shared" si="239"/>
        <v>6869.2179999999998</v>
      </c>
      <c r="I77" s="197">
        <f t="shared" si="239"/>
        <v>61822.962</v>
      </c>
      <c r="J77" s="197">
        <f t="shared" si="239"/>
        <v>0</v>
      </c>
      <c r="K77" s="197">
        <f t="shared" si="239"/>
        <v>0</v>
      </c>
      <c r="L77" s="197">
        <f t="shared" si="239"/>
        <v>0</v>
      </c>
      <c r="M77" s="197">
        <f t="shared" si="239"/>
        <v>0</v>
      </c>
      <c r="N77" s="197">
        <f t="shared" si="239"/>
        <v>0</v>
      </c>
      <c r="O77" s="197">
        <f t="shared" si="239"/>
        <v>0</v>
      </c>
      <c r="P77" s="197">
        <f t="shared" si="239"/>
        <v>0</v>
      </c>
      <c r="Q77" s="197">
        <f t="shared" si="239"/>
        <v>0</v>
      </c>
      <c r="R77" s="197">
        <f t="shared" si="239"/>
        <v>0</v>
      </c>
      <c r="S77" s="197">
        <f t="shared" si="239"/>
        <v>0</v>
      </c>
      <c r="T77" s="197">
        <f t="shared" si="239"/>
        <v>0</v>
      </c>
      <c r="U77" s="197">
        <f t="shared" si="239"/>
        <v>0</v>
      </c>
      <c r="V77" s="197">
        <f t="shared" si="239"/>
        <v>0</v>
      </c>
      <c r="W77" s="197">
        <f t="shared" si="239"/>
        <v>0</v>
      </c>
      <c r="X77" s="197">
        <f t="shared" si="239"/>
        <v>0</v>
      </c>
      <c r="Y77" s="197">
        <f t="shared" si="239"/>
        <v>0</v>
      </c>
      <c r="Z77" s="197">
        <f t="shared" si="239"/>
        <v>0</v>
      </c>
      <c r="AA77" s="197">
        <f t="shared" si="239"/>
        <v>0</v>
      </c>
      <c r="AB77" s="197">
        <f t="shared" si="239"/>
        <v>0</v>
      </c>
      <c r="AC77" s="197">
        <f t="shared" si="239"/>
        <v>0</v>
      </c>
      <c r="AD77" s="197">
        <f t="shared" si="239"/>
        <v>0</v>
      </c>
      <c r="AE77" s="197">
        <f t="shared" si="239"/>
        <v>0</v>
      </c>
      <c r="AF77" s="197">
        <f t="shared" si="239"/>
        <v>0</v>
      </c>
      <c r="AG77" s="197">
        <f t="shared" si="239"/>
        <v>0</v>
      </c>
      <c r="AH77" s="197">
        <f t="shared" si="239"/>
        <v>0</v>
      </c>
      <c r="AI77" s="197">
        <f t="shared" si="239"/>
        <v>0</v>
      </c>
      <c r="AJ77" s="197">
        <f t="shared" si="239"/>
        <v>0</v>
      </c>
      <c r="AK77" s="197">
        <f t="shared" si="239"/>
        <v>0</v>
      </c>
      <c r="AL77" s="197">
        <f t="shared" si="239"/>
        <v>0</v>
      </c>
      <c r="AM77" s="197">
        <f t="shared" si="239"/>
        <v>0</v>
      </c>
      <c r="AN77" s="197">
        <f t="shared" si="239"/>
        <v>0</v>
      </c>
      <c r="AO77" s="197">
        <f t="shared" si="239"/>
        <v>0</v>
      </c>
      <c r="AP77" s="197">
        <f t="shared" si="239"/>
        <v>0</v>
      </c>
      <c r="AQ77" s="197">
        <f t="shared" si="239"/>
        <v>0</v>
      </c>
      <c r="AR77" s="197">
        <f t="shared" si="239"/>
        <v>0</v>
      </c>
      <c r="AS77" s="197">
        <f t="shared" si="239"/>
        <v>0</v>
      </c>
      <c r="AT77" s="197">
        <f t="shared" si="239"/>
        <v>0</v>
      </c>
      <c r="AU77" s="197">
        <f t="shared" si="239"/>
        <v>0</v>
      </c>
      <c r="AV77" s="197">
        <f t="shared" si="239"/>
        <v>0</v>
      </c>
      <c r="AW77" s="197">
        <f t="shared" si="239"/>
        <v>0</v>
      </c>
      <c r="AX77" s="197">
        <f t="shared" si="239"/>
        <v>0</v>
      </c>
      <c r="AY77" s="197">
        <f t="shared" si="239"/>
        <v>0</v>
      </c>
      <c r="AZ77" s="197">
        <f t="shared" si="239"/>
        <v>0</v>
      </c>
      <c r="BA77" s="197">
        <f t="shared" si="239"/>
        <v>0</v>
      </c>
      <c r="BB77" s="197">
        <f t="shared" si="239"/>
        <v>0</v>
      </c>
      <c r="BC77" s="197">
        <f t="shared" si="239"/>
        <v>0</v>
      </c>
      <c r="BD77" s="197">
        <f t="shared" si="239"/>
        <v>0</v>
      </c>
      <c r="BE77" s="197">
        <f t="shared" si="239"/>
        <v>0</v>
      </c>
      <c r="BF77" s="197">
        <f t="shared" si="239"/>
        <v>0</v>
      </c>
      <c r="BG77" s="197">
        <f t="shared" si="239"/>
        <v>0</v>
      </c>
      <c r="BH77" s="197">
        <f t="shared" si="239"/>
        <v>0</v>
      </c>
      <c r="BI77" s="197">
        <f t="shared" si="239"/>
        <v>0</v>
      </c>
      <c r="BJ77" s="197">
        <f t="shared" si="239"/>
        <v>0</v>
      </c>
      <c r="BK77" s="197">
        <f t="shared" si="239"/>
        <v>0</v>
      </c>
      <c r="BL77" s="197">
        <f t="shared" si="239"/>
        <v>0</v>
      </c>
      <c r="BM77" s="197">
        <f t="shared" si="239"/>
        <v>0</v>
      </c>
      <c r="BN77" s="197">
        <f t="shared" si="239"/>
        <v>0</v>
      </c>
      <c r="BO77" s="197">
        <f t="shared" si="239"/>
        <v>0</v>
      </c>
      <c r="BP77" s="197">
        <f t="shared" si="239"/>
        <v>0</v>
      </c>
      <c r="BQ77" s="197">
        <f t="shared" si="239"/>
        <v>0</v>
      </c>
      <c r="BR77" s="197">
        <f t="shared" si="239"/>
        <v>0</v>
      </c>
      <c r="BS77" s="197">
        <f t="shared" ref="BS77:ED77" si="240">SUM(BS37:BS76)</f>
        <v>0</v>
      </c>
      <c r="BT77" s="197">
        <f t="shared" si="240"/>
        <v>0</v>
      </c>
      <c r="BU77" s="197">
        <f t="shared" si="240"/>
        <v>0</v>
      </c>
      <c r="BV77" s="197">
        <f t="shared" si="240"/>
        <v>0</v>
      </c>
      <c r="BW77" s="197">
        <f t="shared" si="240"/>
        <v>0</v>
      </c>
      <c r="BX77" s="197">
        <f t="shared" si="240"/>
        <v>0</v>
      </c>
      <c r="BY77" s="197">
        <f t="shared" si="240"/>
        <v>0</v>
      </c>
      <c r="BZ77" s="197">
        <f t="shared" si="240"/>
        <v>0</v>
      </c>
      <c r="CA77" s="197">
        <f t="shared" si="240"/>
        <v>0</v>
      </c>
      <c r="CB77" s="197">
        <f t="shared" si="240"/>
        <v>0</v>
      </c>
      <c r="CC77" s="197">
        <f t="shared" si="240"/>
        <v>0</v>
      </c>
      <c r="CD77" s="197">
        <f t="shared" si="240"/>
        <v>0</v>
      </c>
      <c r="CE77" s="197">
        <f t="shared" si="240"/>
        <v>0</v>
      </c>
      <c r="CF77" s="197">
        <f t="shared" si="240"/>
        <v>49.67</v>
      </c>
      <c r="CG77" s="197">
        <f t="shared" si="240"/>
        <v>372.65</v>
      </c>
      <c r="CH77" s="197">
        <f t="shared" si="240"/>
        <v>385.1</v>
      </c>
      <c r="CI77" s="197">
        <f t="shared" si="240"/>
        <v>438.24000000000007</v>
      </c>
      <c r="CJ77" s="197">
        <f t="shared" si="240"/>
        <v>451.73</v>
      </c>
      <c r="CK77" s="197">
        <f t="shared" si="240"/>
        <v>466.81000000000006</v>
      </c>
      <c r="CL77" s="197">
        <f t="shared" si="240"/>
        <v>451.73</v>
      </c>
      <c r="CM77" s="197">
        <f t="shared" si="240"/>
        <v>520.2800000000002</v>
      </c>
      <c r="CN77" s="197">
        <f t="shared" si="240"/>
        <v>3136.21</v>
      </c>
      <c r="CO77" s="197">
        <f t="shared" si="240"/>
        <v>3136.21</v>
      </c>
      <c r="CP77" s="197">
        <f t="shared" si="240"/>
        <v>567.75000000000011</v>
      </c>
      <c r="CQ77" s="197">
        <f t="shared" si="240"/>
        <v>512.79000000000008</v>
      </c>
      <c r="CR77" s="197">
        <f t="shared" si="240"/>
        <v>567.75000000000011</v>
      </c>
      <c r="CS77" s="197">
        <f t="shared" si="240"/>
        <v>549.42000000000007</v>
      </c>
      <c r="CT77" s="197">
        <f t="shared" si="240"/>
        <v>578.07000000000016</v>
      </c>
      <c r="CU77" s="197">
        <f t="shared" si="240"/>
        <v>561.33000000000004</v>
      </c>
      <c r="CV77" s="197">
        <f t="shared" si="240"/>
        <v>580.06000000000006</v>
      </c>
      <c r="CW77" s="197">
        <f t="shared" si="240"/>
        <v>585.53</v>
      </c>
      <c r="CX77" s="197">
        <f t="shared" si="240"/>
        <v>588.70000000000005</v>
      </c>
      <c r="CY77" s="197">
        <f t="shared" si="240"/>
        <v>623.53</v>
      </c>
      <c r="CZ77" s="197">
        <f t="shared" si="240"/>
        <v>619.90000000000009</v>
      </c>
      <c r="DA77" s="197">
        <f t="shared" si="240"/>
        <v>648.86000000000013</v>
      </c>
      <c r="DB77" s="197">
        <f t="shared" si="240"/>
        <v>6983.69</v>
      </c>
      <c r="DC77" s="197">
        <f t="shared" si="240"/>
        <v>10119.9</v>
      </c>
      <c r="DD77" s="197">
        <f t="shared" si="240"/>
        <v>648.86000000000013</v>
      </c>
      <c r="DE77" s="197">
        <f t="shared" si="240"/>
        <v>586.06000000000006</v>
      </c>
      <c r="DF77" s="197">
        <f t="shared" si="240"/>
        <v>661.2</v>
      </c>
      <c r="DG77" s="197">
        <f t="shared" si="240"/>
        <v>648.47</v>
      </c>
      <c r="DH77" s="197">
        <f t="shared" si="240"/>
        <v>670.10000000000014</v>
      </c>
      <c r="DI77" s="197">
        <f t="shared" si="240"/>
        <v>666.73000000000013</v>
      </c>
      <c r="DJ77" s="197">
        <f t="shared" si="240"/>
        <v>707.86000000000013</v>
      </c>
      <c r="DK77" s="197">
        <f t="shared" si="240"/>
        <v>707.86000000000013</v>
      </c>
      <c r="DL77" s="197">
        <f t="shared" si="240"/>
        <v>685.0200000000001</v>
      </c>
      <c r="DM77" s="197">
        <f t="shared" si="240"/>
        <v>707.86000000000013</v>
      </c>
      <c r="DN77" s="197">
        <f t="shared" si="240"/>
        <v>685.0200000000001</v>
      </c>
      <c r="DO77" s="197">
        <f t="shared" si="240"/>
        <v>707.86000000000013</v>
      </c>
      <c r="DP77" s="197">
        <f t="shared" si="240"/>
        <v>8082.9000000000015</v>
      </c>
      <c r="DQ77" s="197">
        <f t="shared" si="240"/>
        <v>18202.799999999996</v>
      </c>
      <c r="DR77" s="197">
        <f t="shared" si="240"/>
        <v>707.86000000000013</v>
      </c>
      <c r="DS77" s="197">
        <f t="shared" si="240"/>
        <v>810.04000000000008</v>
      </c>
      <c r="DT77" s="197">
        <f t="shared" si="240"/>
        <v>839.15000000000009</v>
      </c>
      <c r="DU77" s="197">
        <f t="shared" si="240"/>
        <v>813.58</v>
      </c>
      <c r="DV77" s="197">
        <f t="shared" si="240"/>
        <v>840.71000000000015</v>
      </c>
      <c r="DW77" s="197">
        <f t="shared" si="240"/>
        <v>813.58</v>
      </c>
      <c r="DX77" s="197">
        <f t="shared" si="240"/>
        <v>840.71000000000015</v>
      </c>
      <c r="DY77" s="197">
        <f t="shared" si="240"/>
        <v>840.71000000000015</v>
      </c>
      <c r="DZ77" s="197">
        <f t="shared" si="240"/>
        <v>840.7600000000001</v>
      </c>
      <c r="EA77" s="197">
        <f t="shared" si="240"/>
        <v>869.75000000000011</v>
      </c>
      <c r="EB77" s="197">
        <f t="shared" si="240"/>
        <v>841.68</v>
      </c>
      <c r="EC77" s="197">
        <f t="shared" si="240"/>
        <v>869.75000000000011</v>
      </c>
      <c r="ED77" s="197">
        <f t="shared" si="240"/>
        <v>9928.2800000000025</v>
      </c>
      <c r="EE77" s="197">
        <f t="shared" ref="EE77:ET77" si="241">SUM(EE37:EE76)</f>
        <v>28131.079999999998</v>
      </c>
      <c r="EF77" s="197">
        <f t="shared" si="241"/>
        <v>869.75000000000011</v>
      </c>
      <c r="EG77" s="197">
        <f t="shared" si="241"/>
        <v>874.94999999999982</v>
      </c>
      <c r="EH77" s="197">
        <f t="shared" si="241"/>
        <v>1050.17</v>
      </c>
      <c r="EI77" s="197">
        <f t="shared" si="241"/>
        <v>1016.2799999999999</v>
      </c>
      <c r="EJ77" s="197">
        <f t="shared" si="241"/>
        <v>1050.17</v>
      </c>
      <c r="EK77" s="197">
        <f t="shared" si="241"/>
        <v>1016.2799999999999</v>
      </c>
      <c r="EL77" s="197">
        <f t="shared" si="241"/>
        <v>1050.17</v>
      </c>
      <c r="EM77" s="197">
        <f t="shared" si="241"/>
        <v>1050.17</v>
      </c>
      <c r="EN77" s="197">
        <f t="shared" si="241"/>
        <v>1016.2799999999999</v>
      </c>
      <c r="EO77" s="197">
        <f t="shared" si="241"/>
        <v>1050.17</v>
      </c>
      <c r="EP77" s="197">
        <f t="shared" si="241"/>
        <v>1016.2799999999999</v>
      </c>
      <c r="EQ77" s="197">
        <f t="shared" si="241"/>
        <v>1050.17</v>
      </c>
      <c r="ER77" s="197">
        <f t="shared" si="241"/>
        <v>12110.84</v>
      </c>
      <c r="ES77" s="197">
        <f t="shared" si="241"/>
        <v>40241.920000000013</v>
      </c>
      <c r="ET77" s="198">
        <f t="shared" si="241"/>
        <v>28450.260000000002</v>
      </c>
      <c r="EU77" s="138"/>
      <c r="EV77" s="138"/>
      <c r="EW77" s="138"/>
      <c r="EX77" s="138"/>
      <c r="EY77" s="138"/>
      <c r="EZ77" s="138"/>
      <c r="FA77" s="138"/>
    </row>
    <row r="78" spans="2:157" s="200" customFormat="1" ht="15" customHeight="1" thickBot="1" x14ac:dyDescent="0.25">
      <c r="B78" s="342" t="s">
        <v>243</v>
      </c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  <c r="AQ78" s="343"/>
      <c r="AR78" s="343"/>
      <c r="AS78" s="343"/>
      <c r="AT78" s="343"/>
      <c r="AU78" s="343"/>
      <c r="AV78" s="343"/>
      <c r="AW78" s="343"/>
      <c r="AX78" s="343"/>
      <c r="AY78" s="343"/>
      <c r="AZ78" s="343"/>
      <c r="BA78" s="343"/>
      <c r="BB78" s="343"/>
      <c r="BC78" s="343"/>
      <c r="BD78" s="343"/>
      <c r="BE78" s="343"/>
      <c r="BF78" s="343"/>
      <c r="BG78" s="343"/>
      <c r="BH78" s="343"/>
      <c r="BI78" s="343"/>
      <c r="BJ78" s="343"/>
      <c r="BK78" s="343"/>
      <c r="BL78" s="343"/>
      <c r="BM78" s="343"/>
      <c r="BN78" s="343"/>
      <c r="BO78" s="343"/>
      <c r="BP78" s="343"/>
      <c r="BQ78" s="343"/>
      <c r="BR78" s="343"/>
      <c r="BS78" s="343"/>
      <c r="BT78" s="343"/>
      <c r="BU78" s="343"/>
      <c r="BV78" s="343"/>
      <c r="BW78" s="343"/>
      <c r="BX78" s="343"/>
      <c r="BY78" s="343"/>
      <c r="BZ78" s="343"/>
      <c r="CA78" s="343"/>
      <c r="CB78" s="343"/>
      <c r="CC78" s="343"/>
      <c r="CD78" s="343"/>
      <c r="CE78" s="343"/>
      <c r="CF78" s="343"/>
      <c r="CG78" s="343"/>
      <c r="CH78" s="343"/>
      <c r="CI78" s="343"/>
      <c r="CJ78" s="343"/>
      <c r="CK78" s="343"/>
      <c r="CL78" s="343"/>
      <c r="CM78" s="343"/>
      <c r="CN78" s="343"/>
      <c r="CO78" s="343"/>
      <c r="CP78" s="343"/>
      <c r="CQ78" s="343"/>
      <c r="CR78" s="343"/>
      <c r="CS78" s="343"/>
      <c r="CT78" s="343"/>
      <c r="CU78" s="343"/>
      <c r="CV78" s="343"/>
      <c r="CW78" s="343"/>
      <c r="CX78" s="343"/>
      <c r="CY78" s="343"/>
      <c r="CZ78" s="343"/>
      <c r="DA78" s="343"/>
      <c r="DB78" s="343"/>
      <c r="DC78" s="343"/>
      <c r="DD78" s="343"/>
      <c r="DE78" s="343"/>
      <c r="DF78" s="343"/>
      <c r="DG78" s="343"/>
      <c r="DH78" s="343"/>
      <c r="DI78" s="343"/>
      <c r="DJ78" s="343"/>
      <c r="DK78" s="343"/>
      <c r="DL78" s="343"/>
      <c r="DM78" s="343"/>
      <c r="DN78" s="343"/>
      <c r="DO78" s="343"/>
      <c r="DP78" s="343"/>
      <c r="DQ78" s="343"/>
      <c r="DR78" s="343"/>
      <c r="DS78" s="343"/>
      <c r="DT78" s="343"/>
      <c r="DU78" s="343"/>
      <c r="DV78" s="343"/>
      <c r="DW78" s="343"/>
      <c r="DX78" s="343"/>
      <c r="DY78" s="343"/>
      <c r="DZ78" s="343"/>
      <c r="EA78" s="343"/>
      <c r="EB78" s="343"/>
      <c r="EC78" s="343"/>
      <c r="ED78" s="343"/>
      <c r="EE78" s="343"/>
      <c r="EF78" s="343"/>
      <c r="EG78" s="343"/>
      <c r="EH78" s="343"/>
      <c r="EI78" s="343"/>
      <c r="EJ78" s="343"/>
      <c r="EK78" s="343"/>
      <c r="EL78" s="343"/>
      <c r="EM78" s="343"/>
      <c r="EN78" s="343"/>
      <c r="EO78" s="343"/>
      <c r="EP78" s="343"/>
      <c r="EQ78" s="343"/>
      <c r="ER78" s="343"/>
      <c r="ES78" s="343"/>
      <c r="ET78" s="344"/>
      <c r="EU78" s="199"/>
      <c r="EV78" s="199"/>
      <c r="EW78" s="199"/>
      <c r="EX78" s="199"/>
      <c r="EY78" s="199"/>
      <c r="EZ78" s="199"/>
      <c r="FA78" s="199"/>
    </row>
    <row r="79" spans="2:157" ht="41.25" x14ac:dyDescent="0.15">
      <c r="B79" s="110">
        <v>42690</v>
      </c>
      <c r="C79" s="117" t="s">
        <v>244</v>
      </c>
      <c r="D79" s="117" t="s">
        <v>245</v>
      </c>
      <c r="E79" s="225" t="s">
        <v>227</v>
      </c>
      <c r="F79" s="228" t="s">
        <v>246</v>
      </c>
      <c r="G79" s="206">
        <v>1197</v>
      </c>
      <c r="H79" s="175">
        <f t="shared" ref="H79:H142" si="242">(G79*0.1)</f>
        <v>119.7</v>
      </c>
      <c r="I79" s="175">
        <f t="shared" ref="I79:I142" si="243">(G79*0.9)</f>
        <v>1077.3</v>
      </c>
      <c r="J79" s="206"/>
      <c r="K79" s="225"/>
      <c r="L79" s="225"/>
      <c r="M79" s="225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175"/>
      <c r="AZ79" s="206"/>
      <c r="BA79" s="206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  <c r="CH79" s="175"/>
      <c r="CI79" s="175"/>
      <c r="CJ79" s="175"/>
      <c r="CK79" s="175"/>
      <c r="CL79" s="175">
        <f>ROUND((I79/5/365*14),2)</f>
        <v>8.26</v>
      </c>
      <c r="CM79" s="175">
        <f>ROUND((I79/5/365*31),2)</f>
        <v>18.3</v>
      </c>
      <c r="CN79" s="175">
        <f t="shared" ref="CN79:CN84" si="244">SUM(CB79:CM79)</f>
        <v>26.560000000000002</v>
      </c>
      <c r="CO79" s="177">
        <f t="shared" ref="CO79:CO84" si="245">ROUND((CA79+CN79),2)</f>
        <v>26.56</v>
      </c>
      <c r="CP79" s="175">
        <f t="shared" ref="CP79:CP84" si="246">ROUND((I79/5/365*31),2)</f>
        <v>18.3</v>
      </c>
      <c r="CQ79" s="175">
        <f t="shared" ref="CQ79:CQ84" si="247">ROUND((I79/5/365*28),2)</f>
        <v>16.53</v>
      </c>
      <c r="CR79" s="175">
        <f t="shared" ref="CR79:CR84" si="248">ROUND((I79/5/365*31),2)</f>
        <v>18.3</v>
      </c>
      <c r="CS79" s="175">
        <f t="shared" ref="CS79:CS84" si="249">ROUND((I79/5/365*30),2)</f>
        <v>17.71</v>
      </c>
      <c r="CT79" s="178">
        <f t="shared" ref="CT79:CT84" si="250">ROUND((I79/5/365*31),2)</f>
        <v>18.3</v>
      </c>
      <c r="CU79" s="175">
        <f t="shared" ref="CU79:CU84" si="251">ROUND((I79/5/365*30),2)</f>
        <v>17.71</v>
      </c>
      <c r="CV79" s="175">
        <f t="shared" ref="CV79:CV91" si="252">ROUND((I79/5/365*31),2)</f>
        <v>18.3</v>
      </c>
      <c r="CW79" s="175">
        <f t="shared" ref="CW79:CW110" si="253">ROUND((I79/5/365*31),2)</f>
        <v>18.3</v>
      </c>
      <c r="CX79" s="175">
        <f t="shared" ref="CX79:CX119" si="254">ROUND((I79/5/365*30),2)</f>
        <v>17.71</v>
      </c>
      <c r="CY79" s="175">
        <f t="shared" ref="CY79:CY121" si="255">ROUND((I79/5/365*31),2)</f>
        <v>18.3</v>
      </c>
      <c r="CZ79" s="175">
        <f t="shared" ref="CZ79:CZ121" si="256">ROUND((I79/5/365*30),2)</f>
        <v>17.71</v>
      </c>
      <c r="DA79" s="175">
        <f t="shared" ref="DA79:DA121" si="257">ROUND((I79/5/365*31),2)</f>
        <v>18.3</v>
      </c>
      <c r="DB79" s="177">
        <f t="shared" ref="DB79:DB122" si="258">SUM(CP79:DA79)</f>
        <v>215.47000000000003</v>
      </c>
      <c r="DC79" s="177">
        <f t="shared" ref="DC79:DC122" si="259">ROUND((CO79+DB79),2)</f>
        <v>242.03</v>
      </c>
      <c r="DD79" s="175">
        <f t="shared" ref="DD79:DD122" si="260">ROUND((I79/5/365*31),2)</f>
        <v>18.3</v>
      </c>
      <c r="DE79" s="175">
        <f t="shared" ref="DE79:DE122" si="261">ROUND((I79/5/365*28),2)</f>
        <v>16.53</v>
      </c>
      <c r="DF79" s="175">
        <f t="shared" ref="DF79:DF122" si="262">ROUND((I79/5/365*31),2)</f>
        <v>18.3</v>
      </c>
      <c r="DG79" s="175">
        <f t="shared" ref="DG79:DG122" si="263">ROUND((I79/5/365*30),2)</f>
        <v>17.71</v>
      </c>
      <c r="DH79" s="175">
        <f t="shared" ref="DH79:DH122" si="264">ROUND((I79/5/365*31),2)</f>
        <v>18.3</v>
      </c>
      <c r="DI79" s="175">
        <f t="shared" ref="DI79:DI122" si="265">ROUND((I79/5/365*30),2)</f>
        <v>17.71</v>
      </c>
      <c r="DJ79" s="175">
        <f t="shared" ref="DJ79:DJ122" si="266">ROUND((I79/5/365*31),2)</f>
        <v>18.3</v>
      </c>
      <c r="DK79" s="175">
        <f t="shared" ref="DK79:DK132" si="267">ROUND((I79/5/365*31),2)</f>
        <v>18.3</v>
      </c>
      <c r="DL79" s="175">
        <f t="shared" ref="DL79:DL134" si="268">ROUND((I79/5/365*30),2)</f>
        <v>17.71</v>
      </c>
      <c r="DM79" s="175">
        <f t="shared" ref="DM79:DM138" si="269">ROUND((I79/5/365*31),2)</f>
        <v>18.3</v>
      </c>
      <c r="DN79" s="175">
        <f t="shared" ref="DN79:DN138" si="270">ROUND((I79/5/365*30),2)</f>
        <v>17.71</v>
      </c>
      <c r="DO79" s="175">
        <f t="shared" ref="DO79:DO138" si="271">ROUND((I79/5/365*31),2)</f>
        <v>18.3</v>
      </c>
      <c r="DP79" s="177">
        <f t="shared" ref="DP79:DP138" si="272">SUM(DD79:DO79)</f>
        <v>215.47000000000003</v>
      </c>
      <c r="DQ79" s="177">
        <f t="shared" ref="DQ79:DQ138" si="273">ROUND((DC79+DP79),2)</f>
        <v>457.5</v>
      </c>
      <c r="DR79" s="175">
        <f t="shared" ref="DR79:DR138" si="274">ROUND((I79/5/365*31),2)</f>
        <v>18.3</v>
      </c>
      <c r="DS79" s="175">
        <f t="shared" ref="DS79:DS138" si="275">ROUND((I79/5/365*28),2)</f>
        <v>16.53</v>
      </c>
      <c r="DT79" s="175">
        <f t="shared" ref="DT79:DT138" si="276">ROUND((I79/5/365*31),2)</f>
        <v>18.3</v>
      </c>
      <c r="DU79" s="175">
        <f t="shared" ref="DU79:DU138" si="277">ROUND((I79/5/365*30),2)</f>
        <v>17.71</v>
      </c>
      <c r="DV79" s="179">
        <f t="shared" ref="DV79:DV142" si="278">ROUND((I79/5/365*31),2)</f>
        <v>18.3</v>
      </c>
      <c r="DW79" s="179">
        <f t="shared" ref="DW79:DW142" si="279">ROUND((I79/5/365*30),2)</f>
        <v>17.71</v>
      </c>
      <c r="DX79" s="180">
        <f t="shared" ref="DX79:DX142" si="280">ROUND((I79/5/365*31),2)</f>
        <v>18.3</v>
      </c>
      <c r="DY79" s="180">
        <f t="shared" ref="DY79:DY142" si="281">ROUND((I79/5/365*31),2)</f>
        <v>18.3</v>
      </c>
      <c r="DZ79" s="175">
        <f t="shared" ref="DZ79:DZ142" si="282">ROUND((I79/5/365*30),2)</f>
        <v>17.71</v>
      </c>
      <c r="EA79" s="175">
        <f t="shared" ref="EA79:EA142" si="283">ROUND((I79/5/365*31),2)</f>
        <v>18.3</v>
      </c>
      <c r="EB79" s="175">
        <f t="shared" ref="EB79:EB142" si="284">ROUND((I79/5/365*30),2)</f>
        <v>17.71</v>
      </c>
      <c r="EC79" s="175">
        <f t="shared" ref="EC79:EC142" si="285">ROUND((I79/5/365*31),2)</f>
        <v>18.3</v>
      </c>
      <c r="ED79" s="181">
        <f t="shared" ref="ED79:ED142" si="286">SUM(DR79:EC79)</f>
        <v>215.47000000000003</v>
      </c>
      <c r="EE79" s="177">
        <f t="shared" ref="EE79:EE142" si="287">ROUND((DQ79+ED79),2)</f>
        <v>672.97</v>
      </c>
      <c r="EF79" s="175">
        <f t="shared" ref="EF79:EF142" si="288">ROUND((I79/5/365*31),2)</f>
        <v>18.3</v>
      </c>
      <c r="EG79" s="175">
        <f t="shared" ref="EG79:EG142" si="289">ROUND((I79/5/365*29),2)</f>
        <v>17.12</v>
      </c>
      <c r="EH79" s="175">
        <f t="shared" ref="EH79:EH142" si="290">ROUND((I79/5/365*31),2)</f>
        <v>18.3</v>
      </c>
      <c r="EI79" s="175">
        <f t="shared" ref="EI79:EI142" si="291">ROUND((I79/5/365*30),2)</f>
        <v>17.71</v>
      </c>
      <c r="EJ79" s="175">
        <f t="shared" ref="EJ79:EJ142" si="292">ROUND((I79/5/365*31),2)</f>
        <v>18.3</v>
      </c>
      <c r="EK79" s="175">
        <f t="shared" ref="EK79:EK142" si="293">ROUND((I79/5/365*30),2)</f>
        <v>17.71</v>
      </c>
      <c r="EL79" s="175">
        <f t="shared" ref="EL79:EL142" si="294">ROUND((I79/5/365*31),2)</f>
        <v>18.3</v>
      </c>
      <c r="EM79" s="175">
        <f t="shared" ref="EM79:EM142" si="295">ROUND((I79/5/365*31),2)</f>
        <v>18.3</v>
      </c>
      <c r="EN79" s="175">
        <f t="shared" ref="EN79:EN142" si="296">ROUND((I79/5/365*30),2)</f>
        <v>17.71</v>
      </c>
      <c r="EO79" s="175">
        <f t="shared" ref="EO79:EO142" si="297">ROUND((I79/5/365*31),2)</f>
        <v>18.3</v>
      </c>
      <c r="EP79" s="175">
        <f t="shared" ref="EP79:EP142" si="298">ROUND((I79/5/365*30),2)</f>
        <v>17.71</v>
      </c>
      <c r="EQ79" s="175">
        <f>ROUND((I79/5/365*31),2)</f>
        <v>18.3</v>
      </c>
      <c r="ER79" s="177">
        <f t="shared" ref="ER79:ER142" si="299">SUM(EF79:EQ79)</f>
        <v>216.06000000000003</v>
      </c>
      <c r="ES79" s="177">
        <f t="shared" ref="ES79:ES142" si="300">ROUND((EE79+ER79),2)</f>
        <v>889.03</v>
      </c>
      <c r="ET79" s="175">
        <f t="shared" ref="ET79:ET142" si="301">SUM(G79-ES79)</f>
        <v>307.97000000000003</v>
      </c>
    </row>
    <row r="80" spans="2:157" ht="41.25" x14ac:dyDescent="0.15">
      <c r="B80" s="110">
        <v>42690</v>
      </c>
      <c r="C80" s="117" t="s">
        <v>244</v>
      </c>
      <c r="D80" s="117" t="s">
        <v>247</v>
      </c>
      <c r="E80" s="225" t="s">
        <v>227</v>
      </c>
      <c r="F80" s="228" t="s">
        <v>248</v>
      </c>
      <c r="G80" s="206">
        <v>1197</v>
      </c>
      <c r="H80" s="175">
        <f t="shared" si="242"/>
        <v>119.7</v>
      </c>
      <c r="I80" s="175">
        <f t="shared" si="243"/>
        <v>1077.3</v>
      </c>
      <c r="J80" s="206"/>
      <c r="K80" s="225"/>
      <c r="L80" s="225"/>
      <c r="M80" s="225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175"/>
      <c r="AZ80" s="206"/>
      <c r="BA80" s="206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>
        <f>ROUND((I80/5/365*14),2)</f>
        <v>8.26</v>
      </c>
      <c r="CM80" s="175">
        <f>ROUND((I80/5/365*31),2)</f>
        <v>18.3</v>
      </c>
      <c r="CN80" s="175">
        <f t="shared" si="244"/>
        <v>26.560000000000002</v>
      </c>
      <c r="CO80" s="177">
        <f t="shared" si="245"/>
        <v>26.56</v>
      </c>
      <c r="CP80" s="175">
        <f t="shared" si="246"/>
        <v>18.3</v>
      </c>
      <c r="CQ80" s="175">
        <f t="shared" si="247"/>
        <v>16.53</v>
      </c>
      <c r="CR80" s="175">
        <f t="shared" si="248"/>
        <v>18.3</v>
      </c>
      <c r="CS80" s="175">
        <f t="shared" si="249"/>
        <v>17.71</v>
      </c>
      <c r="CT80" s="178">
        <f t="shared" si="250"/>
        <v>18.3</v>
      </c>
      <c r="CU80" s="175">
        <f t="shared" si="251"/>
        <v>17.71</v>
      </c>
      <c r="CV80" s="175">
        <f t="shared" si="252"/>
        <v>18.3</v>
      </c>
      <c r="CW80" s="175">
        <f t="shared" si="253"/>
        <v>18.3</v>
      </c>
      <c r="CX80" s="175">
        <f t="shared" si="254"/>
        <v>17.71</v>
      </c>
      <c r="CY80" s="175">
        <f t="shared" si="255"/>
        <v>18.3</v>
      </c>
      <c r="CZ80" s="175">
        <f t="shared" si="256"/>
        <v>17.71</v>
      </c>
      <c r="DA80" s="175">
        <f t="shared" si="257"/>
        <v>18.3</v>
      </c>
      <c r="DB80" s="177">
        <f t="shared" si="258"/>
        <v>215.47000000000003</v>
      </c>
      <c r="DC80" s="177">
        <f t="shared" si="259"/>
        <v>242.03</v>
      </c>
      <c r="DD80" s="175">
        <f t="shared" si="260"/>
        <v>18.3</v>
      </c>
      <c r="DE80" s="175">
        <f t="shared" si="261"/>
        <v>16.53</v>
      </c>
      <c r="DF80" s="175">
        <f t="shared" si="262"/>
        <v>18.3</v>
      </c>
      <c r="DG80" s="175">
        <f t="shared" si="263"/>
        <v>17.71</v>
      </c>
      <c r="DH80" s="175">
        <f t="shared" si="264"/>
        <v>18.3</v>
      </c>
      <c r="DI80" s="175">
        <f t="shared" si="265"/>
        <v>17.71</v>
      </c>
      <c r="DJ80" s="175">
        <f t="shared" si="266"/>
        <v>18.3</v>
      </c>
      <c r="DK80" s="175">
        <f t="shared" si="267"/>
        <v>18.3</v>
      </c>
      <c r="DL80" s="175">
        <f t="shared" si="268"/>
        <v>17.71</v>
      </c>
      <c r="DM80" s="175">
        <f t="shared" si="269"/>
        <v>18.3</v>
      </c>
      <c r="DN80" s="175">
        <f t="shared" si="270"/>
        <v>17.71</v>
      </c>
      <c r="DO80" s="175">
        <f t="shared" si="271"/>
        <v>18.3</v>
      </c>
      <c r="DP80" s="177">
        <f t="shared" si="272"/>
        <v>215.47000000000003</v>
      </c>
      <c r="DQ80" s="177">
        <f t="shared" si="273"/>
        <v>457.5</v>
      </c>
      <c r="DR80" s="175">
        <f t="shared" si="274"/>
        <v>18.3</v>
      </c>
      <c r="DS80" s="175">
        <f t="shared" si="275"/>
        <v>16.53</v>
      </c>
      <c r="DT80" s="175">
        <f t="shared" si="276"/>
        <v>18.3</v>
      </c>
      <c r="DU80" s="175">
        <f t="shared" si="277"/>
        <v>17.71</v>
      </c>
      <c r="DV80" s="179">
        <f t="shared" si="278"/>
        <v>18.3</v>
      </c>
      <c r="DW80" s="179">
        <f t="shared" si="279"/>
        <v>17.71</v>
      </c>
      <c r="DX80" s="180">
        <f t="shared" si="280"/>
        <v>18.3</v>
      </c>
      <c r="DY80" s="180">
        <f t="shared" si="281"/>
        <v>18.3</v>
      </c>
      <c r="DZ80" s="175">
        <f t="shared" si="282"/>
        <v>17.71</v>
      </c>
      <c r="EA80" s="175">
        <f t="shared" si="283"/>
        <v>18.3</v>
      </c>
      <c r="EB80" s="175">
        <f t="shared" si="284"/>
        <v>17.71</v>
      </c>
      <c r="EC80" s="175">
        <f t="shared" si="285"/>
        <v>18.3</v>
      </c>
      <c r="ED80" s="181">
        <f t="shared" si="286"/>
        <v>215.47000000000003</v>
      </c>
      <c r="EE80" s="177">
        <f t="shared" si="287"/>
        <v>672.97</v>
      </c>
      <c r="EF80" s="175">
        <f t="shared" si="288"/>
        <v>18.3</v>
      </c>
      <c r="EG80" s="175">
        <f t="shared" si="289"/>
        <v>17.12</v>
      </c>
      <c r="EH80" s="175">
        <f t="shared" si="290"/>
        <v>18.3</v>
      </c>
      <c r="EI80" s="175">
        <f t="shared" si="291"/>
        <v>17.71</v>
      </c>
      <c r="EJ80" s="175">
        <f t="shared" si="292"/>
        <v>18.3</v>
      </c>
      <c r="EK80" s="175">
        <f t="shared" si="293"/>
        <v>17.71</v>
      </c>
      <c r="EL80" s="175">
        <f t="shared" si="294"/>
        <v>18.3</v>
      </c>
      <c r="EM80" s="175">
        <f t="shared" si="295"/>
        <v>18.3</v>
      </c>
      <c r="EN80" s="175">
        <f t="shared" si="296"/>
        <v>17.71</v>
      </c>
      <c r="EO80" s="175">
        <f t="shared" si="297"/>
        <v>18.3</v>
      </c>
      <c r="EP80" s="175">
        <f t="shared" si="298"/>
        <v>17.71</v>
      </c>
      <c r="EQ80" s="175">
        <f t="shared" ref="EQ80:EQ143" si="302">ROUND((I80/5/365*31),2)</f>
        <v>18.3</v>
      </c>
      <c r="ER80" s="177">
        <f t="shared" si="299"/>
        <v>216.06000000000003</v>
      </c>
      <c r="ES80" s="177">
        <f t="shared" si="300"/>
        <v>889.03</v>
      </c>
      <c r="ET80" s="175">
        <f t="shared" si="301"/>
        <v>307.97000000000003</v>
      </c>
    </row>
    <row r="81" spans="2:150" ht="16.5" x14ac:dyDescent="0.15">
      <c r="B81" s="110">
        <v>42690</v>
      </c>
      <c r="C81" s="117" t="s">
        <v>249</v>
      </c>
      <c r="D81" s="117" t="s">
        <v>250</v>
      </c>
      <c r="E81" s="225" t="s">
        <v>227</v>
      </c>
      <c r="F81" s="228" t="s">
        <v>251</v>
      </c>
      <c r="G81" s="206">
        <v>2220</v>
      </c>
      <c r="H81" s="175">
        <f t="shared" si="242"/>
        <v>222</v>
      </c>
      <c r="I81" s="175">
        <f t="shared" si="243"/>
        <v>1998</v>
      </c>
      <c r="J81" s="206"/>
      <c r="K81" s="225"/>
      <c r="L81" s="225"/>
      <c r="M81" s="225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175"/>
      <c r="AZ81" s="206"/>
      <c r="BA81" s="206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>
        <f>ROUND((I81/5/365*14),2)</f>
        <v>15.33</v>
      </c>
      <c r="CM81" s="175">
        <f>ROUND((I81/5/365*31),2)</f>
        <v>33.94</v>
      </c>
      <c r="CN81" s="175">
        <f t="shared" si="244"/>
        <v>49.269999999999996</v>
      </c>
      <c r="CO81" s="177">
        <f t="shared" si="245"/>
        <v>49.27</v>
      </c>
      <c r="CP81" s="175">
        <f t="shared" si="246"/>
        <v>33.94</v>
      </c>
      <c r="CQ81" s="175">
        <f t="shared" si="247"/>
        <v>30.65</v>
      </c>
      <c r="CR81" s="175">
        <f t="shared" si="248"/>
        <v>33.94</v>
      </c>
      <c r="CS81" s="175">
        <f t="shared" si="249"/>
        <v>32.840000000000003</v>
      </c>
      <c r="CT81" s="178">
        <f t="shared" si="250"/>
        <v>33.94</v>
      </c>
      <c r="CU81" s="175">
        <f t="shared" si="251"/>
        <v>32.840000000000003</v>
      </c>
      <c r="CV81" s="175">
        <f t="shared" si="252"/>
        <v>33.94</v>
      </c>
      <c r="CW81" s="175">
        <f t="shared" si="253"/>
        <v>33.94</v>
      </c>
      <c r="CX81" s="175">
        <f t="shared" si="254"/>
        <v>32.840000000000003</v>
      </c>
      <c r="CY81" s="175">
        <f t="shared" si="255"/>
        <v>33.94</v>
      </c>
      <c r="CZ81" s="175">
        <f t="shared" si="256"/>
        <v>32.840000000000003</v>
      </c>
      <c r="DA81" s="175">
        <f t="shared" si="257"/>
        <v>33.94</v>
      </c>
      <c r="DB81" s="177">
        <f t="shared" si="258"/>
        <v>399.59</v>
      </c>
      <c r="DC81" s="177">
        <f t="shared" si="259"/>
        <v>448.86</v>
      </c>
      <c r="DD81" s="175">
        <f t="shared" si="260"/>
        <v>33.94</v>
      </c>
      <c r="DE81" s="175">
        <f t="shared" si="261"/>
        <v>30.65</v>
      </c>
      <c r="DF81" s="175">
        <f t="shared" si="262"/>
        <v>33.94</v>
      </c>
      <c r="DG81" s="175">
        <f t="shared" si="263"/>
        <v>32.840000000000003</v>
      </c>
      <c r="DH81" s="175">
        <f t="shared" si="264"/>
        <v>33.94</v>
      </c>
      <c r="DI81" s="175">
        <f t="shared" si="265"/>
        <v>32.840000000000003</v>
      </c>
      <c r="DJ81" s="175">
        <f t="shared" si="266"/>
        <v>33.94</v>
      </c>
      <c r="DK81" s="175">
        <f t="shared" si="267"/>
        <v>33.94</v>
      </c>
      <c r="DL81" s="175">
        <f t="shared" si="268"/>
        <v>32.840000000000003</v>
      </c>
      <c r="DM81" s="175">
        <f t="shared" si="269"/>
        <v>33.94</v>
      </c>
      <c r="DN81" s="175">
        <f t="shared" si="270"/>
        <v>32.840000000000003</v>
      </c>
      <c r="DO81" s="175">
        <f t="shared" si="271"/>
        <v>33.94</v>
      </c>
      <c r="DP81" s="177">
        <f t="shared" si="272"/>
        <v>399.59</v>
      </c>
      <c r="DQ81" s="177">
        <f t="shared" si="273"/>
        <v>848.45</v>
      </c>
      <c r="DR81" s="175">
        <f t="shared" si="274"/>
        <v>33.94</v>
      </c>
      <c r="DS81" s="175">
        <f t="shared" si="275"/>
        <v>30.65</v>
      </c>
      <c r="DT81" s="175">
        <f t="shared" si="276"/>
        <v>33.94</v>
      </c>
      <c r="DU81" s="175">
        <f t="shared" si="277"/>
        <v>32.840000000000003</v>
      </c>
      <c r="DV81" s="179">
        <f t="shared" si="278"/>
        <v>33.94</v>
      </c>
      <c r="DW81" s="179">
        <f t="shared" si="279"/>
        <v>32.840000000000003</v>
      </c>
      <c r="DX81" s="180">
        <f t="shared" si="280"/>
        <v>33.94</v>
      </c>
      <c r="DY81" s="180">
        <f t="shared" si="281"/>
        <v>33.94</v>
      </c>
      <c r="DZ81" s="175">
        <f t="shared" si="282"/>
        <v>32.840000000000003</v>
      </c>
      <c r="EA81" s="175">
        <f t="shared" si="283"/>
        <v>33.94</v>
      </c>
      <c r="EB81" s="175">
        <f t="shared" si="284"/>
        <v>32.840000000000003</v>
      </c>
      <c r="EC81" s="175">
        <f t="shared" si="285"/>
        <v>33.94</v>
      </c>
      <c r="ED81" s="181">
        <f t="shared" si="286"/>
        <v>399.59</v>
      </c>
      <c r="EE81" s="177">
        <f t="shared" si="287"/>
        <v>1248.04</v>
      </c>
      <c r="EF81" s="175">
        <f t="shared" si="288"/>
        <v>33.94</v>
      </c>
      <c r="EG81" s="175">
        <f t="shared" si="289"/>
        <v>31.75</v>
      </c>
      <c r="EH81" s="175">
        <f t="shared" si="290"/>
        <v>33.94</v>
      </c>
      <c r="EI81" s="175">
        <f t="shared" si="291"/>
        <v>32.840000000000003</v>
      </c>
      <c r="EJ81" s="175">
        <f t="shared" si="292"/>
        <v>33.94</v>
      </c>
      <c r="EK81" s="175">
        <f t="shared" si="293"/>
        <v>32.840000000000003</v>
      </c>
      <c r="EL81" s="175">
        <f t="shared" si="294"/>
        <v>33.94</v>
      </c>
      <c r="EM81" s="175">
        <f t="shared" si="295"/>
        <v>33.94</v>
      </c>
      <c r="EN81" s="175">
        <f t="shared" si="296"/>
        <v>32.840000000000003</v>
      </c>
      <c r="EO81" s="175">
        <f t="shared" si="297"/>
        <v>33.94</v>
      </c>
      <c r="EP81" s="175">
        <f t="shared" si="298"/>
        <v>32.840000000000003</v>
      </c>
      <c r="EQ81" s="175">
        <f t="shared" si="302"/>
        <v>33.94</v>
      </c>
      <c r="ER81" s="177">
        <f t="shared" si="299"/>
        <v>400.69</v>
      </c>
      <c r="ES81" s="177">
        <f t="shared" si="300"/>
        <v>1648.73</v>
      </c>
      <c r="ET81" s="175">
        <f t="shared" si="301"/>
        <v>571.27</v>
      </c>
    </row>
    <row r="82" spans="2:150" ht="33" x14ac:dyDescent="0.15">
      <c r="B82" s="110">
        <v>42723</v>
      </c>
      <c r="C82" s="118" t="s">
        <v>252</v>
      </c>
      <c r="D82" s="118" t="s">
        <v>253</v>
      </c>
      <c r="E82" s="113" t="s">
        <v>254</v>
      </c>
      <c r="F82" s="113" t="s">
        <v>255</v>
      </c>
      <c r="G82" s="114">
        <v>785</v>
      </c>
      <c r="H82" s="175">
        <f t="shared" si="242"/>
        <v>78.5</v>
      </c>
      <c r="I82" s="175">
        <f t="shared" si="243"/>
        <v>706.5</v>
      </c>
      <c r="J82" s="206"/>
      <c r="K82" s="225"/>
      <c r="L82" s="225"/>
      <c r="M82" s="225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175"/>
      <c r="AZ82" s="206"/>
      <c r="BA82" s="206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>
        <f>ROUND((I82/5/365*12),2)</f>
        <v>4.6500000000000004</v>
      </c>
      <c r="CN82" s="175">
        <f t="shared" si="244"/>
        <v>4.6500000000000004</v>
      </c>
      <c r="CO82" s="177">
        <f t="shared" si="245"/>
        <v>4.6500000000000004</v>
      </c>
      <c r="CP82" s="175">
        <f t="shared" si="246"/>
        <v>12</v>
      </c>
      <c r="CQ82" s="175">
        <f t="shared" si="247"/>
        <v>10.84</v>
      </c>
      <c r="CR82" s="175">
        <f t="shared" si="248"/>
        <v>12</v>
      </c>
      <c r="CS82" s="175">
        <f t="shared" si="249"/>
        <v>11.61</v>
      </c>
      <c r="CT82" s="178">
        <f t="shared" si="250"/>
        <v>12</v>
      </c>
      <c r="CU82" s="175">
        <f t="shared" si="251"/>
        <v>11.61</v>
      </c>
      <c r="CV82" s="175">
        <f t="shared" si="252"/>
        <v>12</v>
      </c>
      <c r="CW82" s="175">
        <f t="shared" si="253"/>
        <v>12</v>
      </c>
      <c r="CX82" s="175">
        <f t="shared" si="254"/>
        <v>11.61</v>
      </c>
      <c r="CY82" s="175">
        <f t="shared" si="255"/>
        <v>12</v>
      </c>
      <c r="CZ82" s="175">
        <f t="shared" si="256"/>
        <v>11.61</v>
      </c>
      <c r="DA82" s="175">
        <f t="shared" si="257"/>
        <v>12</v>
      </c>
      <c r="DB82" s="177">
        <f t="shared" si="258"/>
        <v>141.28</v>
      </c>
      <c r="DC82" s="177">
        <f t="shared" si="259"/>
        <v>145.93</v>
      </c>
      <c r="DD82" s="175">
        <f t="shared" si="260"/>
        <v>12</v>
      </c>
      <c r="DE82" s="175">
        <f t="shared" si="261"/>
        <v>10.84</v>
      </c>
      <c r="DF82" s="175">
        <f t="shared" si="262"/>
        <v>12</v>
      </c>
      <c r="DG82" s="175">
        <f t="shared" si="263"/>
        <v>11.61</v>
      </c>
      <c r="DH82" s="175">
        <f t="shared" si="264"/>
        <v>12</v>
      </c>
      <c r="DI82" s="175">
        <f t="shared" si="265"/>
        <v>11.61</v>
      </c>
      <c r="DJ82" s="175">
        <f t="shared" si="266"/>
        <v>12</v>
      </c>
      <c r="DK82" s="175">
        <f t="shared" si="267"/>
        <v>12</v>
      </c>
      <c r="DL82" s="175">
        <f t="shared" si="268"/>
        <v>11.61</v>
      </c>
      <c r="DM82" s="175">
        <f t="shared" si="269"/>
        <v>12</v>
      </c>
      <c r="DN82" s="175">
        <f t="shared" si="270"/>
        <v>11.61</v>
      </c>
      <c r="DO82" s="175">
        <f t="shared" si="271"/>
        <v>12</v>
      </c>
      <c r="DP82" s="177">
        <f t="shared" si="272"/>
        <v>141.28</v>
      </c>
      <c r="DQ82" s="177">
        <f t="shared" si="273"/>
        <v>287.20999999999998</v>
      </c>
      <c r="DR82" s="175">
        <f t="shared" si="274"/>
        <v>12</v>
      </c>
      <c r="DS82" s="175">
        <f t="shared" si="275"/>
        <v>10.84</v>
      </c>
      <c r="DT82" s="175">
        <f t="shared" si="276"/>
        <v>12</v>
      </c>
      <c r="DU82" s="175">
        <f t="shared" si="277"/>
        <v>11.61</v>
      </c>
      <c r="DV82" s="179">
        <f t="shared" si="278"/>
        <v>12</v>
      </c>
      <c r="DW82" s="179">
        <f t="shared" si="279"/>
        <v>11.61</v>
      </c>
      <c r="DX82" s="180">
        <f t="shared" si="280"/>
        <v>12</v>
      </c>
      <c r="DY82" s="180">
        <f t="shared" si="281"/>
        <v>12</v>
      </c>
      <c r="DZ82" s="175">
        <f t="shared" si="282"/>
        <v>11.61</v>
      </c>
      <c r="EA82" s="175">
        <f t="shared" si="283"/>
        <v>12</v>
      </c>
      <c r="EB82" s="175">
        <f t="shared" si="284"/>
        <v>11.61</v>
      </c>
      <c r="EC82" s="175">
        <f t="shared" si="285"/>
        <v>12</v>
      </c>
      <c r="ED82" s="181">
        <f t="shared" si="286"/>
        <v>141.28</v>
      </c>
      <c r="EE82" s="177">
        <f t="shared" si="287"/>
        <v>428.49</v>
      </c>
      <c r="EF82" s="175">
        <f t="shared" si="288"/>
        <v>12</v>
      </c>
      <c r="EG82" s="175">
        <f t="shared" si="289"/>
        <v>11.23</v>
      </c>
      <c r="EH82" s="175">
        <f t="shared" si="290"/>
        <v>12</v>
      </c>
      <c r="EI82" s="175">
        <f t="shared" si="291"/>
        <v>11.61</v>
      </c>
      <c r="EJ82" s="175">
        <f t="shared" si="292"/>
        <v>12</v>
      </c>
      <c r="EK82" s="175">
        <f t="shared" si="293"/>
        <v>11.61</v>
      </c>
      <c r="EL82" s="175">
        <f t="shared" si="294"/>
        <v>12</v>
      </c>
      <c r="EM82" s="175">
        <f t="shared" si="295"/>
        <v>12</v>
      </c>
      <c r="EN82" s="175">
        <f t="shared" si="296"/>
        <v>11.61</v>
      </c>
      <c r="EO82" s="175">
        <f t="shared" si="297"/>
        <v>12</v>
      </c>
      <c r="EP82" s="175">
        <f t="shared" si="298"/>
        <v>11.61</v>
      </c>
      <c r="EQ82" s="175">
        <f t="shared" si="302"/>
        <v>12</v>
      </c>
      <c r="ER82" s="177">
        <f t="shared" si="299"/>
        <v>141.67000000000002</v>
      </c>
      <c r="ES82" s="177">
        <f t="shared" si="300"/>
        <v>570.16</v>
      </c>
      <c r="ET82" s="175">
        <f t="shared" si="301"/>
        <v>214.84000000000003</v>
      </c>
    </row>
    <row r="83" spans="2:150" ht="33" x14ac:dyDescent="0.15">
      <c r="B83" s="110">
        <v>42723</v>
      </c>
      <c r="C83" s="118" t="s">
        <v>252</v>
      </c>
      <c r="D83" s="118" t="s">
        <v>253</v>
      </c>
      <c r="E83" s="113" t="s">
        <v>154</v>
      </c>
      <c r="F83" s="113" t="s">
        <v>256</v>
      </c>
      <c r="G83" s="114">
        <v>785</v>
      </c>
      <c r="H83" s="175">
        <f t="shared" si="242"/>
        <v>78.5</v>
      </c>
      <c r="I83" s="175">
        <f t="shared" si="243"/>
        <v>706.5</v>
      </c>
      <c r="J83" s="206"/>
      <c r="K83" s="225"/>
      <c r="L83" s="225"/>
      <c r="M83" s="225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175"/>
      <c r="AZ83" s="206"/>
      <c r="BA83" s="206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75"/>
      <c r="CL83" s="175"/>
      <c r="CM83" s="175">
        <f>ROUND((I83/5/365*12),2)</f>
        <v>4.6500000000000004</v>
      </c>
      <c r="CN83" s="175">
        <f t="shared" si="244"/>
        <v>4.6500000000000004</v>
      </c>
      <c r="CO83" s="177">
        <f t="shared" si="245"/>
        <v>4.6500000000000004</v>
      </c>
      <c r="CP83" s="175">
        <f t="shared" si="246"/>
        <v>12</v>
      </c>
      <c r="CQ83" s="175">
        <f t="shared" si="247"/>
        <v>10.84</v>
      </c>
      <c r="CR83" s="175">
        <f t="shared" si="248"/>
        <v>12</v>
      </c>
      <c r="CS83" s="175">
        <f t="shared" si="249"/>
        <v>11.61</v>
      </c>
      <c r="CT83" s="178">
        <f t="shared" si="250"/>
        <v>12</v>
      </c>
      <c r="CU83" s="175">
        <f t="shared" si="251"/>
        <v>11.61</v>
      </c>
      <c r="CV83" s="175">
        <f t="shared" si="252"/>
        <v>12</v>
      </c>
      <c r="CW83" s="175">
        <f t="shared" si="253"/>
        <v>12</v>
      </c>
      <c r="CX83" s="175">
        <f t="shared" si="254"/>
        <v>11.61</v>
      </c>
      <c r="CY83" s="175">
        <f t="shared" si="255"/>
        <v>12</v>
      </c>
      <c r="CZ83" s="175">
        <f t="shared" si="256"/>
        <v>11.61</v>
      </c>
      <c r="DA83" s="175">
        <f t="shared" si="257"/>
        <v>12</v>
      </c>
      <c r="DB83" s="177">
        <f t="shared" si="258"/>
        <v>141.28</v>
      </c>
      <c r="DC83" s="177">
        <f t="shared" si="259"/>
        <v>145.93</v>
      </c>
      <c r="DD83" s="175">
        <f t="shared" si="260"/>
        <v>12</v>
      </c>
      <c r="DE83" s="175">
        <f t="shared" si="261"/>
        <v>10.84</v>
      </c>
      <c r="DF83" s="175">
        <f t="shared" si="262"/>
        <v>12</v>
      </c>
      <c r="DG83" s="175">
        <f t="shared" si="263"/>
        <v>11.61</v>
      </c>
      <c r="DH83" s="175">
        <f t="shared" si="264"/>
        <v>12</v>
      </c>
      <c r="DI83" s="175">
        <f t="shared" si="265"/>
        <v>11.61</v>
      </c>
      <c r="DJ83" s="175">
        <f t="shared" si="266"/>
        <v>12</v>
      </c>
      <c r="DK83" s="175">
        <f t="shared" si="267"/>
        <v>12</v>
      </c>
      <c r="DL83" s="175">
        <f t="shared" si="268"/>
        <v>11.61</v>
      </c>
      <c r="DM83" s="175">
        <f t="shared" si="269"/>
        <v>12</v>
      </c>
      <c r="DN83" s="175">
        <f t="shared" si="270"/>
        <v>11.61</v>
      </c>
      <c r="DO83" s="175">
        <f t="shared" si="271"/>
        <v>12</v>
      </c>
      <c r="DP83" s="177">
        <f t="shared" si="272"/>
        <v>141.28</v>
      </c>
      <c r="DQ83" s="177">
        <f t="shared" si="273"/>
        <v>287.20999999999998</v>
      </c>
      <c r="DR83" s="175">
        <f t="shared" si="274"/>
        <v>12</v>
      </c>
      <c r="DS83" s="175">
        <f t="shared" si="275"/>
        <v>10.84</v>
      </c>
      <c r="DT83" s="175">
        <f t="shared" si="276"/>
        <v>12</v>
      </c>
      <c r="DU83" s="175">
        <f t="shared" si="277"/>
        <v>11.61</v>
      </c>
      <c r="DV83" s="179">
        <f t="shared" si="278"/>
        <v>12</v>
      </c>
      <c r="DW83" s="179">
        <f t="shared" si="279"/>
        <v>11.61</v>
      </c>
      <c r="DX83" s="180">
        <f t="shared" si="280"/>
        <v>12</v>
      </c>
      <c r="DY83" s="180">
        <f t="shared" si="281"/>
        <v>12</v>
      </c>
      <c r="DZ83" s="175">
        <f t="shared" si="282"/>
        <v>11.61</v>
      </c>
      <c r="EA83" s="175">
        <f t="shared" si="283"/>
        <v>12</v>
      </c>
      <c r="EB83" s="175">
        <f t="shared" si="284"/>
        <v>11.61</v>
      </c>
      <c r="EC83" s="175">
        <f t="shared" si="285"/>
        <v>12</v>
      </c>
      <c r="ED83" s="181">
        <f t="shared" si="286"/>
        <v>141.28</v>
      </c>
      <c r="EE83" s="177">
        <f t="shared" si="287"/>
        <v>428.49</v>
      </c>
      <c r="EF83" s="175">
        <f t="shared" si="288"/>
        <v>12</v>
      </c>
      <c r="EG83" s="175">
        <f t="shared" si="289"/>
        <v>11.23</v>
      </c>
      <c r="EH83" s="175">
        <f t="shared" si="290"/>
        <v>12</v>
      </c>
      <c r="EI83" s="175">
        <f t="shared" si="291"/>
        <v>11.61</v>
      </c>
      <c r="EJ83" s="175">
        <f t="shared" si="292"/>
        <v>12</v>
      </c>
      <c r="EK83" s="175">
        <f t="shared" si="293"/>
        <v>11.61</v>
      </c>
      <c r="EL83" s="175">
        <f t="shared" si="294"/>
        <v>12</v>
      </c>
      <c r="EM83" s="175">
        <f t="shared" si="295"/>
        <v>12</v>
      </c>
      <c r="EN83" s="175">
        <f t="shared" si="296"/>
        <v>11.61</v>
      </c>
      <c r="EO83" s="175">
        <f t="shared" si="297"/>
        <v>12</v>
      </c>
      <c r="EP83" s="175">
        <f t="shared" si="298"/>
        <v>11.61</v>
      </c>
      <c r="EQ83" s="175">
        <f t="shared" si="302"/>
        <v>12</v>
      </c>
      <c r="ER83" s="177">
        <f t="shared" si="299"/>
        <v>141.67000000000002</v>
      </c>
      <c r="ES83" s="177">
        <f t="shared" si="300"/>
        <v>570.16</v>
      </c>
      <c r="ET83" s="175">
        <f t="shared" si="301"/>
        <v>214.84000000000003</v>
      </c>
    </row>
    <row r="84" spans="2:150" ht="35.25" customHeight="1" x14ac:dyDescent="0.15">
      <c r="B84" s="110">
        <v>42726</v>
      </c>
      <c r="C84" s="111" t="s">
        <v>257</v>
      </c>
      <c r="D84" s="111" t="s">
        <v>258</v>
      </c>
      <c r="E84" s="113" t="s">
        <v>259</v>
      </c>
      <c r="F84" s="113" t="s">
        <v>260</v>
      </c>
      <c r="G84" s="206">
        <v>1699.52</v>
      </c>
      <c r="H84" s="175">
        <f t="shared" si="242"/>
        <v>169.952</v>
      </c>
      <c r="I84" s="175">
        <f t="shared" si="243"/>
        <v>1529.568</v>
      </c>
      <c r="J84" s="183"/>
      <c r="K84" s="184"/>
      <c r="L84" s="184"/>
      <c r="M84" s="184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  <c r="CL84" s="175"/>
      <c r="CM84" s="175">
        <f>ROUND((I84/5/365*9),2)</f>
        <v>7.54</v>
      </c>
      <c r="CN84" s="175">
        <f t="shared" si="244"/>
        <v>7.54</v>
      </c>
      <c r="CO84" s="177">
        <f t="shared" si="245"/>
        <v>7.54</v>
      </c>
      <c r="CP84" s="175">
        <f t="shared" si="246"/>
        <v>25.98</v>
      </c>
      <c r="CQ84" s="175">
        <f t="shared" si="247"/>
        <v>23.47</v>
      </c>
      <c r="CR84" s="175">
        <f t="shared" si="248"/>
        <v>25.98</v>
      </c>
      <c r="CS84" s="175">
        <f t="shared" si="249"/>
        <v>25.14</v>
      </c>
      <c r="CT84" s="178">
        <f t="shared" si="250"/>
        <v>25.98</v>
      </c>
      <c r="CU84" s="175">
        <f t="shared" si="251"/>
        <v>25.14</v>
      </c>
      <c r="CV84" s="175">
        <f t="shared" si="252"/>
        <v>25.98</v>
      </c>
      <c r="CW84" s="175">
        <f t="shared" si="253"/>
        <v>25.98</v>
      </c>
      <c r="CX84" s="175">
        <f t="shared" si="254"/>
        <v>25.14</v>
      </c>
      <c r="CY84" s="175">
        <f t="shared" si="255"/>
        <v>25.98</v>
      </c>
      <c r="CZ84" s="175">
        <f t="shared" si="256"/>
        <v>25.14</v>
      </c>
      <c r="DA84" s="175">
        <f t="shared" si="257"/>
        <v>25.98</v>
      </c>
      <c r="DB84" s="177">
        <f t="shared" si="258"/>
        <v>305.89</v>
      </c>
      <c r="DC84" s="177">
        <f t="shared" si="259"/>
        <v>313.43</v>
      </c>
      <c r="DD84" s="175">
        <f t="shared" si="260"/>
        <v>25.98</v>
      </c>
      <c r="DE84" s="175">
        <f t="shared" si="261"/>
        <v>23.47</v>
      </c>
      <c r="DF84" s="175">
        <f t="shared" si="262"/>
        <v>25.98</v>
      </c>
      <c r="DG84" s="175">
        <f t="shared" si="263"/>
        <v>25.14</v>
      </c>
      <c r="DH84" s="175">
        <f t="shared" si="264"/>
        <v>25.98</v>
      </c>
      <c r="DI84" s="175">
        <f t="shared" si="265"/>
        <v>25.14</v>
      </c>
      <c r="DJ84" s="175">
        <f t="shared" si="266"/>
        <v>25.98</v>
      </c>
      <c r="DK84" s="175">
        <f t="shared" si="267"/>
        <v>25.98</v>
      </c>
      <c r="DL84" s="175">
        <f t="shared" si="268"/>
        <v>25.14</v>
      </c>
      <c r="DM84" s="175">
        <f t="shared" si="269"/>
        <v>25.98</v>
      </c>
      <c r="DN84" s="175">
        <f t="shared" si="270"/>
        <v>25.14</v>
      </c>
      <c r="DO84" s="175">
        <f t="shared" si="271"/>
        <v>25.98</v>
      </c>
      <c r="DP84" s="177">
        <f t="shared" si="272"/>
        <v>305.89</v>
      </c>
      <c r="DQ84" s="177">
        <f t="shared" si="273"/>
        <v>619.32000000000005</v>
      </c>
      <c r="DR84" s="175">
        <f t="shared" si="274"/>
        <v>25.98</v>
      </c>
      <c r="DS84" s="175">
        <f t="shared" si="275"/>
        <v>23.47</v>
      </c>
      <c r="DT84" s="175">
        <f t="shared" si="276"/>
        <v>25.98</v>
      </c>
      <c r="DU84" s="175">
        <f t="shared" si="277"/>
        <v>25.14</v>
      </c>
      <c r="DV84" s="179">
        <f t="shared" si="278"/>
        <v>25.98</v>
      </c>
      <c r="DW84" s="179">
        <f t="shared" si="279"/>
        <v>25.14</v>
      </c>
      <c r="DX84" s="180">
        <f t="shared" si="280"/>
        <v>25.98</v>
      </c>
      <c r="DY84" s="180">
        <f t="shared" si="281"/>
        <v>25.98</v>
      </c>
      <c r="DZ84" s="175">
        <f t="shared" si="282"/>
        <v>25.14</v>
      </c>
      <c r="EA84" s="175">
        <f t="shared" si="283"/>
        <v>25.98</v>
      </c>
      <c r="EB84" s="175">
        <f t="shared" si="284"/>
        <v>25.14</v>
      </c>
      <c r="EC84" s="175">
        <f t="shared" si="285"/>
        <v>25.98</v>
      </c>
      <c r="ED84" s="181">
        <f t="shared" si="286"/>
        <v>305.89</v>
      </c>
      <c r="EE84" s="177">
        <f t="shared" si="287"/>
        <v>925.21</v>
      </c>
      <c r="EF84" s="175">
        <f t="shared" si="288"/>
        <v>25.98</v>
      </c>
      <c r="EG84" s="175">
        <f t="shared" si="289"/>
        <v>24.31</v>
      </c>
      <c r="EH84" s="175">
        <f t="shared" si="290"/>
        <v>25.98</v>
      </c>
      <c r="EI84" s="175">
        <f t="shared" si="291"/>
        <v>25.14</v>
      </c>
      <c r="EJ84" s="175">
        <f t="shared" si="292"/>
        <v>25.98</v>
      </c>
      <c r="EK84" s="175">
        <f t="shared" si="293"/>
        <v>25.14</v>
      </c>
      <c r="EL84" s="175">
        <f t="shared" si="294"/>
        <v>25.98</v>
      </c>
      <c r="EM84" s="175">
        <f t="shared" si="295"/>
        <v>25.98</v>
      </c>
      <c r="EN84" s="175">
        <f t="shared" si="296"/>
        <v>25.14</v>
      </c>
      <c r="EO84" s="175">
        <f t="shared" si="297"/>
        <v>25.98</v>
      </c>
      <c r="EP84" s="175">
        <f t="shared" si="298"/>
        <v>25.14</v>
      </c>
      <c r="EQ84" s="175">
        <f t="shared" si="302"/>
        <v>25.98</v>
      </c>
      <c r="ER84" s="177">
        <f t="shared" si="299"/>
        <v>306.73</v>
      </c>
      <c r="ES84" s="177">
        <f t="shared" si="300"/>
        <v>1231.94</v>
      </c>
      <c r="ET84" s="175">
        <f t="shared" si="301"/>
        <v>467.57999999999993</v>
      </c>
    </row>
    <row r="85" spans="2:150" ht="16.5" x14ac:dyDescent="0.15">
      <c r="B85" s="110">
        <v>42899</v>
      </c>
      <c r="C85" s="111" t="s">
        <v>261</v>
      </c>
      <c r="D85" s="111" t="s">
        <v>262</v>
      </c>
      <c r="E85" s="112" t="s">
        <v>143</v>
      </c>
      <c r="F85" s="113" t="s">
        <v>263</v>
      </c>
      <c r="G85" s="114">
        <v>1977.5</v>
      </c>
      <c r="H85" s="175">
        <f t="shared" si="242"/>
        <v>197.75</v>
      </c>
      <c r="I85" s="175">
        <f t="shared" si="243"/>
        <v>1779.75</v>
      </c>
      <c r="J85" s="183"/>
      <c r="K85" s="184"/>
      <c r="L85" s="184"/>
      <c r="M85" s="184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  <c r="CF85" s="183"/>
      <c r="CG85" s="183"/>
      <c r="CH85" s="183"/>
      <c r="CI85" s="183"/>
      <c r="CJ85" s="183"/>
      <c r="CK85" s="183"/>
      <c r="CL85" s="175"/>
      <c r="CM85" s="175"/>
      <c r="CN85" s="175"/>
      <c r="CO85" s="177"/>
      <c r="CP85" s="175"/>
      <c r="CQ85" s="175"/>
      <c r="CR85" s="175"/>
      <c r="CS85" s="175"/>
      <c r="CT85" s="178"/>
      <c r="CU85" s="175">
        <f>ROUND((I85/5/365*17),2)</f>
        <v>16.579999999999998</v>
      </c>
      <c r="CV85" s="175">
        <f t="shared" si="252"/>
        <v>30.23</v>
      </c>
      <c r="CW85" s="175">
        <f t="shared" si="253"/>
        <v>30.23</v>
      </c>
      <c r="CX85" s="175">
        <f t="shared" si="254"/>
        <v>29.26</v>
      </c>
      <c r="CY85" s="175">
        <f t="shared" si="255"/>
        <v>30.23</v>
      </c>
      <c r="CZ85" s="175">
        <f t="shared" si="256"/>
        <v>29.26</v>
      </c>
      <c r="DA85" s="175">
        <f t="shared" si="257"/>
        <v>30.23</v>
      </c>
      <c r="DB85" s="177">
        <f t="shared" si="258"/>
        <v>196.01999999999998</v>
      </c>
      <c r="DC85" s="177">
        <f t="shared" si="259"/>
        <v>196.02</v>
      </c>
      <c r="DD85" s="175">
        <f t="shared" si="260"/>
        <v>30.23</v>
      </c>
      <c r="DE85" s="175">
        <f t="shared" si="261"/>
        <v>27.31</v>
      </c>
      <c r="DF85" s="175">
        <f t="shared" si="262"/>
        <v>30.23</v>
      </c>
      <c r="DG85" s="175">
        <f t="shared" si="263"/>
        <v>29.26</v>
      </c>
      <c r="DH85" s="175">
        <f t="shared" si="264"/>
        <v>30.23</v>
      </c>
      <c r="DI85" s="175">
        <f t="shared" si="265"/>
        <v>29.26</v>
      </c>
      <c r="DJ85" s="175">
        <f t="shared" si="266"/>
        <v>30.23</v>
      </c>
      <c r="DK85" s="175">
        <f t="shared" si="267"/>
        <v>30.23</v>
      </c>
      <c r="DL85" s="175">
        <f t="shared" si="268"/>
        <v>29.26</v>
      </c>
      <c r="DM85" s="175">
        <f t="shared" si="269"/>
        <v>30.23</v>
      </c>
      <c r="DN85" s="175">
        <f t="shared" si="270"/>
        <v>29.26</v>
      </c>
      <c r="DO85" s="175">
        <f t="shared" si="271"/>
        <v>30.23</v>
      </c>
      <c r="DP85" s="177">
        <f t="shared" si="272"/>
        <v>355.96</v>
      </c>
      <c r="DQ85" s="177">
        <f t="shared" si="273"/>
        <v>551.98</v>
      </c>
      <c r="DR85" s="175">
        <f t="shared" si="274"/>
        <v>30.23</v>
      </c>
      <c r="DS85" s="175">
        <f t="shared" si="275"/>
        <v>27.31</v>
      </c>
      <c r="DT85" s="175">
        <f t="shared" si="276"/>
        <v>30.23</v>
      </c>
      <c r="DU85" s="175">
        <f t="shared" si="277"/>
        <v>29.26</v>
      </c>
      <c r="DV85" s="179">
        <f t="shared" si="278"/>
        <v>30.23</v>
      </c>
      <c r="DW85" s="179">
        <f t="shared" si="279"/>
        <v>29.26</v>
      </c>
      <c r="DX85" s="180">
        <f t="shared" si="280"/>
        <v>30.23</v>
      </c>
      <c r="DY85" s="180">
        <f t="shared" si="281"/>
        <v>30.23</v>
      </c>
      <c r="DZ85" s="175">
        <f t="shared" si="282"/>
        <v>29.26</v>
      </c>
      <c r="EA85" s="175">
        <f t="shared" si="283"/>
        <v>30.23</v>
      </c>
      <c r="EB85" s="175">
        <f t="shared" si="284"/>
        <v>29.26</v>
      </c>
      <c r="EC85" s="175">
        <f t="shared" si="285"/>
        <v>30.23</v>
      </c>
      <c r="ED85" s="181">
        <f t="shared" si="286"/>
        <v>355.96</v>
      </c>
      <c r="EE85" s="177">
        <f t="shared" si="287"/>
        <v>907.94</v>
      </c>
      <c r="EF85" s="175">
        <f t="shared" si="288"/>
        <v>30.23</v>
      </c>
      <c r="EG85" s="175">
        <f t="shared" si="289"/>
        <v>28.28</v>
      </c>
      <c r="EH85" s="175">
        <f t="shared" si="290"/>
        <v>30.23</v>
      </c>
      <c r="EI85" s="175">
        <f t="shared" si="291"/>
        <v>29.26</v>
      </c>
      <c r="EJ85" s="175">
        <f t="shared" si="292"/>
        <v>30.23</v>
      </c>
      <c r="EK85" s="175">
        <f t="shared" si="293"/>
        <v>29.26</v>
      </c>
      <c r="EL85" s="175">
        <f t="shared" si="294"/>
        <v>30.23</v>
      </c>
      <c r="EM85" s="175">
        <f t="shared" si="295"/>
        <v>30.23</v>
      </c>
      <c r="EN85" s="175">
        <f t="shared" si="296"/>
        <v>29.26</v>
      </c>
      <c r="EO85" s="175">
        <f t="shared" si="297"/>
        <v>30.23</v>
      </c>
      <c r="EP85" s="175">
        <f t="shared" si="298"/>
        <v>29.26</v>
      </c>
      <c r="EQ85" s="175">
        <f t="shared" si="302"/>
        <v>30.23</v>
      </c>
      <c r="ER85" s="177">
        <f t="shared" si="299"/>
        <v>356.93</v>
      </c>
      <c r="ES85" s="177">
        <f t="shared" si="300"/>
        <v>1264.8699999999999</v>
      </c>
      <c r="ET85" s="175">
        <f t="shared" si="301"/>
        <v>712.63000000000011</v>
      </c>
    </row>
    <row r="86" spans="2:150" ht="24.75" x14ac:dyDescent="0.15">
      <c r="B86" s="110">
        <v>42900</v>
      </c>
      <c r="C86" s="111" t="s">
        <v>244</v>
      </c>
      <c r="D86" s="111" t="s">
        <v>264</v>
      </c>
      <c r="E86" s="112" t="s">
        <v>265</v>
      </c>
      <c r="F86" s="113" t="s">
        <v>266</v>
      </c>
      <c r="G86" s="114">
        <v>1050</v>
      </c>
      <c r="H86" s="175">
        <f t="shared" si="242"/>
        <v>105</v>
      </c>
      <c r="I86" s="175">
        <f t="shared" si="243"/>
        <v>945</v>
      </c>
      <c r="J86" s="183"/>
      <c r="K86" s="184"/>
      <c r="L86" s="184"/>
      <c r="M86" s="184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75"/>
      <c r="CM86" s="175"/>
      <c r="CN86" s="175"/>
      <c r="CO86" s="177"/>
      <c r="CP86" s="175"/>
      <c r="CQ86" s="175"/>
      <c r="CR86" s="175"/>
      <c r="CS86" s="175"/>
      <c r="CT86" s="178"/>
      <c r="CU86" s="175">
        <f>ROUND((I86/5/365*16),2)</f>
        <v>8.2799999999999994</v>
      </c>
      <c r="CV86" s="175">
        <f t="shared" si="252"/>
        <v>16.05</v>
      </c>
      <c r="CW86" s="175">
        <f t="shared" si="253"/>
        <v>16.05</v>
      </c>
      <c r="CX86" s="175">
        <f t="shared" si="254"/>
        <v>15.53</v>
      </c>
      <c r="CY86" s="175">
        <f t="shared" si="255"/>
        <v>16.05</v>
      </c>
      <c r="CZ86" s="175">
        <f t="shared" si="256"/>
        <v>15.53</v>
      </c>
      <c r="DA86" s="175">
        <f t="shared" si="257"/>
        <v>16.05</v>
      </c>
      <c r="DB86" s="177">
        <f t="shared" si="258"/>
        <v>103.53999999999999</v>
      </c>
      <c r="DC86" s="177">
        <f t="shared" si="259"/>
        <v>103.54</v>
      </c>
      <c r="DD86" s="175">
        <f t="shared" si="260"/>
        <v>16.05</v>
      </c>
      <c r="DE86" s="175">
        <f t="shared" si="261"/>
        <v>14.5</v>
      </c>
      <c r="DF86" s="175">
        <f t="shared" si="262"/>
        <v>16.05</v>
      </c>
      <c r="DG86" s="175">
        <f t="shared" si="263"/>
        <v>15.53</v>
      </c>
      <c r="DH86" s="175">
        <f t="shared" si="264"/>
        <v>16.05</v>
      </c>
      <c r="DI86" s="175">
        <f t="shared" si="265"/>
        <v>15.53</v>
      </c>
      <c r="DJ86" s="175">
        <f t="shared" si="266"/>
        <v>16.05</v>
      </c>
      <c r="DK86" s="175">
        <f t="shared" si="267"/>
        <v>16.05</v>
      </c>
      <c r="DL86" s="175">
        <f t="shared" si="268"/>
        <v>15.53</v>
      </c>
      <c r="DM86" s="175">
        <f t="shared" si="269"/>
        <v>16.05</v>
      </c>
      <c r="DN86" s="175">
        <f t="shared" si="270"/>
        <v>15.53</v>
      </c>
      <c r="DO86" s="175">
        <f t="shared" si="271"/>
        <v>16.05</v>
      </c>
      <c r="DP86" s="177">
        <f t="shared" si="272"/>
        <v>188.97000000000003</v>
      </c>
      <c r="DQ86" s="177">
        <f t="shared" si="273"/>
        <v>292.51</v>
      </c>
      <c r="DR86" s="175">
        <f t="shared" si="274"/>
        <v>16.05</v>
      </c>
      <c r="DS86" s="175">
        <f t="shared" si="275"/>
        <v>14.5</v>
      </c>
      <c r="DT86" s="175">
        <f t="shared" si="276"/>
        <v>16.05</v>
      </c>
      <c r="DU86" s="175">
        <f t="shared" si="277"/>
        <v>15.53</v>
      </c>
      <c r="DV86" s="179">
        <f t="shared" si="278"/>
        <v>16.05</v>
      </c>
      <c r="DW86" s="179">
        <f t="shared" si="279"/>
        <v>15.53</v>
      </c>
      <c r="DX86" s="180">
        <f t="shared" si="280"/>
        <v>16.05</v>
      </c>
      <c r="DY86" s="180">
        <f t="shared" si="281"/>
        <v>16.05</v>
      </c>
      <c r="DZ86" s="175">
        <f t="shared" si="282"/>
        <v>15.53</v>
      </c>
      <c r="EA86" s="175">
        <f t="shared" si="283"/>
        <v>16.05</v>
      </c>
      <c r="EB86" s="175">
        <f t="shared" si="284"/>
        <v>15.53</v>
      </c>
      <c r="EC86" s="175">
        <f t="shared" si="285"/>
        <v>16.05</v>
      </c>
      <c r="ED86" s="181">
        <f t="shared" si="286"/>
        <v>188.97000000000003</v>
      </c>
      <c r="EE86" s="177">
        <f t="shared" si="287"/>
        <v>481.48</v>
      </c>
      <c r="EF86" s="175">
        <f t="shared" si="288"/>
        <v>16.05</v>
      </c>
      <c r="EG86" s="175">
        <f t="shared" si="289"/>
        <v>15.02</v>
      </c>
      <c r="EH86" s="175">
        <f t="shared" si="290"/>
        <v>16.05</v>
      </c>
      <c r="EI86" s="175">
        <f t="shared" si="291"/>
        <v>15.53</v>
      </c>
      <c r="EJ86" s="175">
        <f t="shared" si="292"/>
        <v>16.05</v>
      </c>
      <c r="EK86" s="175">
        <f t="shared" si="293"/>
        <v>15.53</v>
      </c>
      <c r="EL86" s="175">
        <f t="shared" si="294"/>
        <v>16.05</v>
      </c>
      <c r="EM86" s="175">
        <f t="shared" si="295"/>
        <v>16.05</v>
      </c>
      <c r="EN86" s="175">
        <f t="shared" si="296"/>
        <v>15.53</v>
      </c>
      <c r="EO86" s="175">
        <f t="shared" si="297"/>
        <v>16.05</v>
      </c>
      <c r="EP86" s="175">
        <f t="shared" si="298"/>
        <v>15.53</v>
      </c>
      <c r="EQ86" s="175">
        <f t="shared" si="302"/>
        <v>16.05</v>
      </c>
      <c r="ER86" s="177">
        <f t="shared" si="299"/>
        <v>189.49</v>
      </c>
      <c r="ES86" s="177">
        <f t="shared" si="300"/>
        <v>670.97</v>
      </c>
      <c r="ET86" s="175">
        <f t="shared" si="301"/>
        <v>379.03</v>
      </c>
    </row>
    <row r="87" spans="2:150" ht="24.75" x14ac:dyDescent="0.15">
      <c r="B87" s="110">
        <v>42900</v>
      </c>
      <c r="C87" s="111" t="s">
        <v>244</v>
      </c>
      <c r="D87" s="111" t="s">
        <v>267</v>
      </c>
      <c r="E87" s="112" t="s">
        <v>254</v>
      </c>
      <c r="F87" s="113" t="s">
        <v>268</v>
      </c>
      <c r="G87" s="114">
        <v>1050</v>
      </c>
      <c r="H87" s="175">
        <f t="shared" si="242"/>
        <v>105</v>
      </c>
      <c r="I87" s="175">
        <f t="shared" si="243"/>
        <v>945</v>
      </c>
      <c r="J87" s="183"/>
      <c r="K87" s="184"/>
      <c r="L87" s="184"/>
      <c r="M87" s="184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  <c r="CF87" s="183"/>
      <c r="CG87" s="183"/>
      <c r="CH87" s="183"/>
      <c r="CI87" s="183"/>
      <c r="CJ87" s="183"/>
      <c r="CK87" s="183"/>
      <c r="CL87" s="175"/>
      <c r="CM87" s="175"/>
      <c r="CN87" s="175"/>
      <c r="CO87" s="177"/>
      <c r="CP87" s="175"/>
      <c r="CQ87" s="175"/>
      <c r="CR87" s="175"/>
      <c r="CS87" s="175"/>
      <c r="CT87" s="178"/>
      <c r="CU87" s="175">
        <f>ROUND((I87/5/365*16),2)</f>
        <v>8.2799999999999994</v>
      </c>
      <c r="CV87" s="175">
        <f t="shared" si="252"/>
        <v>16.05</v>
      </c>
      <c r="CW87" s="175">
        <f t="shared" si="253"/>
        <v>16.05</v>
      </c>
      <c r="CX87" s="175">
        <f t="shared" si="254"/>
        <v>15.53</v>
      </c>
      <c r="CY87" s="175">
        <f t="shared" si="255"/>
        <v>16.05</v>
      </c>
      <c r="CZ87" s="175">
        <f t="shared" si="256"/>
        <v>15.53</v>
      </c>
      <c r="DA87" s="175">
        <f t="shared" si="257"/>
        <v>16.05</v>
      </c>
      <c r="DB87" s="177">
        <f t="shared" si="258"/>
        <v>103.53999999999999</v>
      </c>
      <c r="DC87" s="177">
        <f t="shared" si="259"/>
        <v>103.54</v>
      </c>
      <c r="DD87" s="175">
        <f t="shared" si="260"/>
        <v>16.05</v>
      </c>
      <c r="DE87" s="175">
        <f t="shared" si="261"/>
        <v>14.5</v>
      </c>
      <c r="DF87" s="175">
        <f t="shared" si="262"/>
        <v>16.05</v>
      </c>
      <c r="DG87" s="175">
        <f t="shared" si="263"/>
        <v>15.53</v>
      </c>
      <c r="DH87" s="175">
        <f t="shared" si="264"/>
        <v>16.05</v>
      </c>
      <c r="DI87" s="175">
        <f t="shared" si="265"/>
        <v>15.53</v>
      </c>
      <c r="DJ87" s="175">
        <f t="shared" si="266"/>
        <v>16.05</v>
      </c>
      <c r="DK87" s="175">
        <f t="shared" si="267"/>
        <v>16.05</v>
      </c>
      <c r="DL87" s="175">
        <f t="shared" si="268"/>
        <v>15.53</v>
      </c>
      <c r="DM87" s="175">
        <f t="shared" si="269"/>
        <v>16.05</v>
      </c>
      <c r="DN87" s="175">
        <f t="shared" si="270"/>
        <v>15.53</v>
      </c>
      <c r="DO87" s="175">
        <f t="shared" si="271"/>
        <v>16.05</v>
      </c>
      <c r="DP87" s="177">
        <f t="shared" si="272"/>
        <v>188.97000000000003</v>
      </c>
      <c r="DQ87" s="177">
        <f t="shared" si="273"/>
        <v>292.51</v>
      </c>
      <c r="DR87" s="175">
        <f t="shared" si="274"/>
        <v>16.05</v>
      </c>
      <c r="DS87" s="175">
        <f t="shared" si="275"/>
        <v>14.5</v>
      </c>
      <c r="DT87" s="175">
        <f t="shared" si="276"/>
        <v>16.05</v>
      </c>
      <c r="DU87" s="175">
        <f t="shared" si="277"/>
        <v>15.53</v>
      </c>
      <c r="DV87" s="179">
        <f t="shared" si="278"/>
        <v>16.05</v>
      </c>
      <c r="DW87" s="179">
        <f t="shared" si="279"/>
        <v>15.53</v>
      </c>
      <c r="DX87" s="180">
        <f t="shared" si="280"/>
        <v>16.05</v>
      </c>
      <c r="DY87" s="180">
        <f t="shared" si="281"/>
        <v>16.05</v>
      </c>
      <c r="DZ87" s="175">
        <f t="shared" si="282"/>
        <v>15.53</v>
      </c>
      <c r="EA87" s="175">
        <f t="shared" si="283"/>
        <v>16.05</v>
      </c>
      <c r="EB87" s="175">
        <f t="shared" si="284"/>
        <v>15.53</v>
      </c>
      <c r="EC87" s="175">
        <f t="shared" si="285"/>
        <v>16.05</v>
      </c>
      <c r="ED87" s="181">
        <f t="shared" si="286"/>
        <v>188.97000000000003</v>
      </c>
      <c r="EE87" s="177">
        <f t="shared" si="287"/>
        <v>481.48</v>
      </c>
      <c r="EF87" s="175">
        <f t="shared" si="288"/>
        <v>16.05</v>
      </c>
      <c r="EG87" s="175">
        <f t="shared" si="289"/>
        <v>15.02</v>
      </c>
      <c r="EH87" s="175">
        <f t="shared" si="290"/>
        <v>16.05</v>
      </c>
      <c r="EI87" s="175">
        <f t="shared" si="291"/>
        <v>15.53</v>
      </c>
      <c r="EJ87" s="175">
        <f t="shared" si="292"/>
        <v>16.05</v>
      </c>
      <c r="EK87" s="175">
        <f t="shared" si="293"/>
        <v>15.53</v>
      </c>
      <c r="EL87" s="175">
        <f t="shared" si="294"/>
        <v>16.05</v>
      </c>
      <c r="EM87" s="175">
        <f t="shared" si="295"/>
        <v>16.05</v>
      </c>
      <c r="EN87" s="175">
        <f t="shared" si="296"/>
        <v>15.53</v>
      </c>
      <c r="EO87" s="175">
        <f t="shared" si="297"/>
        <v>16.05</v>
      </c>
      <c r="EP87" s="175">
        <f t="shared" si="298"/>
        <v>15.53</v>
      </c>
      <c r="EQ87" s="175">
        <f t="shared" si="302"/>
        <v>16.05</v>
      </c>
      <c r="ER87" s="177">
        <f t="shared" si="299"/>
        <v>189.49</v>
      </c>
      <c r="ES87" s="177">
        <f t="shared" si="300"/>
        <v>670.97</v>
      </c>
      <c r="ET87" s="175">
        <f t="shared" si="301"/>
        <v>379.03</v>
      </c>
    </row>
    <row r="88" spans="2:150" ht="24.75" x14ac:dyDescent="0.15">
      <c r="B88" s="110">
        <v>42900</v>
      </c>
      <c r="C88" s="111" t="s">
        <v>244</v>
      </c>
      <c r="D88" s="111" t="s">
        <v>269</v>
      </c>
      <c r="E88" s="112" t="s">
        <v>270</v>
      </c>
      <c r="F88" s="113" t="s">
        <v>271</v>
      </c>
      <c r="G88" s="114">
        <v>1050</v>
      </c>
      <c r="H88" s="175">
        <f t="shared" si="242"/>
        <v>105</v>
      </c>
      <c r="I88" s="175">
        <f t="shared" si="243"/>
        <v>945</v>
      </c>
      <c r="J88" s="183"/>
      <c r="K88" s="184"/>
      <c r="L88" s="184"/>
      <c r="M88" s="184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3"/>
      <c r="BE88" s="183"/>
      <c r="BF88" s="183"/>
      <c r="BG88" s="183"/>
      <c r="BH88" s="183"/>
      <c r="BI88" s="183"/>
      <c r="BJ88" s="183"/>
      <c r="BK88" s="183"/>
      <c r="BL88" s="183"/>
      <c r="BM88" s="183"/>
      <c r="BN88" s="183"/>
      <c r="BO88" s="183"/>
      <c r="BP88" s="183"/>
      <c r="BQ88" s="183"/>
      <c r="BR88" s="183"/>
      <c r="BS88" s="183"/>
      <c r="BT88" s="183"/>
      <c r="BU88" s="183"/>
      <c r="BV88" s="183"/>
      <c r="BW88" s="183"/>
      <c r="BX88" s="183"/>
      <c r="BY88" s="183"/>
      <c r="BZ88" s="183"/>
      <c r="CA88" s="183"/>
      <c r="CB88" s="183"/>
      <c r="CC88" s="183"/>
      <c r="CD88" s="183"/>
      <c r="CE88" s="183"/>
      <c r="CF88" s="183"/>
      <c r="CG88" s="183"/>
      <c r="CH88" s="183"/>
      <c r="CI88" s="183"/>
      <c r="CJ88" s="183"/>
      <c r="CK88" s="183"/>
      <c r="CL88" s="175"/>
      <c r="CM88" s="175"/>
      <c r="CN88" s="175"/>
      <c r="CO88" s="177"/>
      <c r="CP88" s="175"/>
      <c r="CQ88" s="175"/>
      <c r="CR88" s="175"/>
      <c r="CS88" s="175"/>
      <c r="CT88" s="178"/>
      <c r="CU88" s="175">
        <f>ROUND((I88/5/365*16),2)</f>
        <v>8.2799999999999994</v>
      </c>
      <c r="CV88" s="175">
        <f t="shared" si="252"/>
        <v>16.05</v>
      </c>
      <c r="CW88" s="175">
        <f t="shared" si="253"/>
        <v>16.05</v>
      </c>
      <c r="CX88" s="175">
        <f t="shared" si="254"/>
        <v>15.53</v>
      </c>
      <c r="CY88" s="175">
        <f t="shared" si="255"/>
        <v>16.05</v>
      </c>
      <c r="CZ88" s="175">
        <f t="shared" si="256"/>
        <v>15.53</v>
      </c>
      <c r="DA88" s="175">
        <f t="shared" si="257"/>
        <v>16.05</v>
      </c>
      <c r="DB88" s="177">
        <f t="shared" si="258"/>
        <v>103.53999999999999</v>
      </c>
      <c r="DC88" s="177">
        <f t="shared" si="259"/>
        <v>103.54</v>
      </c>
      <c r="DD88" s="175">
        <f t="shared" si="260"/>
        <v>16.05</v>
      </c>
      <c r="DE88" s="175">
        <f t="shared" si="261"/>
        <v>14.5</v>
      </c>
      <c r="DF88" s="175">
        <f t="shared" si="262"/>
        <v>16.05</v>
      </c>
      <c r="DG88" s="175">
        <f t="shared" si="263"/>
        <v>15.53</v>
      </c>
      <c r="DH88" s="175">
        <f t="shared" si="264"/>
        <v>16.05</v>
      </c>
      <c r="DI88" s="175">
        <f t="shared" si="265"/>
        <v>15.53</v>
      </c>
      <c r="DJ88" s="175">
        <f t="shared" si="266"/>
        <v>16.05</v>
      </c>
      <c r="DK88" s="175">
        <f t="shared" si="267"/>
        <v>16.05</v>
      </c>
      <c r="DL88" s="175">
        <f t="shared" si="268"/>
        <v>15.53</v>
      </c>
      <c r="DM88" s="175">
        <f t="shared" si="269"/>
        <v>16.05</v>
      </c>
      <c r="DN88" s="175">
        <f t="shared" si="270"/>
        <v>15.53</v>
      </c>
      <c r="DO88" s="175">
        <f t="shared" si="271"/>
        <v>16.05</v>
      </c>
      <c r="DP88" s="177">
        <f t="shared" si="272"/>
        <v>188.97000000000003</v>
      </c>
      <c r="DQ88" s="177">
        <f t="shared" si="273"/>
        <v>292.51</v>
      </c>
      <c r="DR88" s="175">
        <f t="shared" si="274"/>
        <v>16.05</v>
      </c>
      <c r="DS88" s="175">
        <f t="shared" si="275"/>
        <v>14.5</v>
      </c>
      <c r="DT88" s="175">
        <f t="shared" si="276"/>
        <v>16.05</v>
      </c>
      <c r="DU88" s="175">
        <f t="shared" si="277"/>
        <v>15.53</v>
      </c>
      <c r="DV88" s="179">
        <f t="shared" si="278"/>
        <v>16.05</v>
      </c>
      <c r="DW88" s="179">
        <f t="shared" si="279"/>
        <v>15.53</v>
      </c>
      <c r="DX88" s="180">
        <f t="shared" si="280"/>
        <v>16.05</v>
      </c>
      <c r="DY88" s="180">
        <f t="shared" si="281"/>
        <v>16.05</v>
      </c>
      <c r="DZ88" s="175">
        <f t="shared" si="282"/>
        <v>15.53</v>
      </c>
      <c r="EA88" s="175">
        <f t="shared" si="283"/>
        <v>16.05</v>
      </c>
      <c r="EB88" s="175">
        <f t="shared" si="284"/>
        <v>15.53</v>
      </c>
      <c r="EC88" s="175">
        <f t="shared" si="285"/>
        <v>16.05</v>
      </c>
      <c r="ED88" s="181">
        <f t="shared" si="286"/>
        <v>188.97000000000003</v>
      </c>
      <c r="EE88" s="177">
        <f t="shared" si="287"/>
        <v>481.48</v>
      </c>
      <c r="EF88" s="175">
        <f t="shared" si="288"/>
        <v>16.05</v>
      </c>
      <c r="EG88" s="175">
        <f t="shared" si="289"/>
        <v>15.02</v>
      </c>
      <c r="EH88" s="175">
        <f t="shared" si="290"/>
        <v>16.05</v>
      </c>
      <c r="EI88" s="175">
        <f t="shared" si="291"/>
        <v>15.53</v>
      </c>
      <c r="EJ88" s="175">
        <f t="shared" si="292"/>
        <v>16.05</v>
      </c>
      <c r="EK88" s="175">
        <f t="shared" si="293"/>
        <v>15.53</v>
      </c>
      <c r="EL88" s="175">
        <f t="shared" si="294"/>
        <v>16.05</v>
      </c>
      <c r="EM88" s="175">
        <f t="shared" si="295"/>
        <v>16.05</v>
      </c>
      <c r="EN88" s="175">
        <f t="shared" si="296"/>
        <v>15.53</v>
      </c>
      <c r="EO88" s="175">
        <f t="shared" si="297"/>
        <v>16.05</v>
      </c>
      <c r="EP88" s="175">
        <f t="shared" si="298"/>
        <v>15.53</v>
      </c>
      <c r="EQ88" s="175">
        <f t="shared" si="302"/>
        <v>16.05</v>
      </c>
      <c r="ER88" s="177">
        <f t="shared" si="299"/>
        <v>189.49</v>
      </c>
      <c r="ES88" s="177">
        <f t="shared" si="300"/>
        <v>670.97</v>
      </c>
      <c r="ET88" s="175">
        <f t="shared" si="301"/>
        <v>379.03</v>
      </c>
    </row>
    <row r="89" spans="2:150" ht="24.75" x14ac:dyDescent="0.15">
      <c r="B89" s="110">
        <v>42905</v>
      </c>
      <c r="C89" s="111" t="s">
        <v>272</v>
      </c>
      <c r="D89" s="111" t="s">
        <v>273</v>
      </c>
      <c r="E89" s="112" t="s">
        <v>118</v>
      </c>
      <c r="F89" s="113" t="s">
        <v>274</v>
      </c>
      <c r="G89" s="114">
        <v>1370</v>
      </c>
      <c r="H89" s="175">
        <f t="shared" si="242"/>
        <v>137</v>
      </c>
      <c r="I89" s="175">
        <f t="shared" si="243"/>
        <v>1233</v>
      </c>
      <c r="J89" s="183"/>
      <c r="K89" s="184"/>
      <c r="L89" s="184"/>
      <c r="M89" s="184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  <c r="BK89" s="183"/>
      <c r="BL89" s="183"/>
      <c r="BM89" s="183"/>
      <c r="BN89" s="183"/>
      <c r="BO89" s="183"/>
      <c r="BP89" s="183"/>
      <c r="BQ89" s="183"/>
      <c r="BR89" s="183"/>
      <c r="BS89" s="183"/>
      <c r="BT89" s="183"/>
      <c r="BU89" s="183"/>
      <c r="BV89" s="183"/>
      <c r="BW89" s="183"/>
      <c r="BX89" s="183"/>
      <c r="BY89" s="183"/>
      <c r="BZ89" s="183"/>
      <c r="CA89" s="183"/>
      <c r="CB89" s="183"/>
      <c r="CC89" s="183"/>
      <c r="CD89" s="183"/>
      <c r="CE89" s="183"/>
      <c r="CF89" s="183"/>
      <c r="CG89" s="183"/>
      <c r="CH89" s="183"/>
      <c r="CI89" s="183"/>
      <c r="CJ89" s="183"/>
      <c r="CK89" s="183"/>
      <c r="CL89" s="175"/>
      <c r="CM89" s="175"/>
      <c r="CN89" s="175"/>
      <c r="CO89" s="177"/>
      <c r="CP89" s="175"/>
      <c r="CQ89" s="175"/>
      <c r="CR89" s="175"/>
      <c r="CS89" s="175"/>
      <c r="CT89" s="178"/>
      <c r="CU89" s="175">
        <f>ROUND((I89/5/365*11),2)</f>
        <v>7.43</v>
      </c>
      <c r="CV89" s="175">
        <f t="shared" si="252"/>
        <v>20.94</v>
      </c>
      <c r="CW89" s="175">
        <f t="shared" si="253"/>
        <v>20.94</v>
      </c>
      <c r="CX89" s="175">
        <f t="shared" si="254"/>
        <v>20.27</v>
      </c>
      <c r="CY89" s="175">
        <f t="shared" si="255"/>
        <v>20.94</v>
      </c>
      <c r="CZ89" s="175">
        <f t="shared" si="256"/>
        <v>20.27</v>
      </c>
      <c r="DA89" s="175">
        <f t="shared" si="257"/>
        <v>20.94</v>
      </c>
      <c r="DB89" s="177">
        <f t="shared" si="258"/>
        <v>131.72999999999999</v>
      </c>
      <c r="DC89" s="177">
        <f t="shared" si="259"/>
        <v>131.72999999999999</v>
      </c>
      <c r="DD89" s="175">
        <f t="shared" si="260"/>
        <v>20.94</v>
      </c>
      <c r="DE89" s="175">
        <f t="shared" si="261"/>
        <v>18.920000000000002</v>
      </c>
      <c r="DF89" s="175">
        <f t="shared" si="262"/>
        <v>20.94</v>
      </c>
      <c r="DG89" s="175">
        <f t="shared" si="263"/>
        <v>20.27</v>
      </c>
      <c r="DH89" s="175">
        <f t="shared" si="264"/>
        <v>20.94</v>
      </c>
      <c r="DI89" s="175">
        <f t="shared" si="265"/>
        <v>20.27</v>
      </c>
      <c r="DJ89" s="175">
        <f t="shared" si="266"/>
        <v>20.94</v>
      </c>
      <c r="DK89" s="175">
        <f t="shared" si="267"/>
        <v>20.94</v>
      </c>
      <c r="DL89" s="175">
        <f t="shared" si="268"/>
        <v>20.27</v>
      </c>
      <c r="DM89" s="175">
        <f t="shared" si="269"/>
        <v>20.94</v>
      </c>
      <c r="DN89" s="175">
        <f t="shared" si="270"/>
        <v>20.27</v>
      </c>
      <c r="DO89" s="175">
        <f t="shared" si="271"/>
        <v>20.94</v>
      </c>
      <c r="DP89" s="177">
        <f t="shared" si="272"/>
        <v>246.58</v>
      </c>
      <c r="DQ89" s="177">
        <f t="shared" si="273"/>
        <v>378.31</v>
      </c>
      <c r="DR89" s="175">
        <f t="shared" si="274"/>
        <v>20.94</v>
      </c>
      <c r="DS89" s="175">
        <f t="shared" si="275"/>
        <v>18.920000000000002</v>
      </c>
      <c r="DT89" s="175">
        <f t="shared" si="276"/>
        <v>20.94</v>
      </c>
      <c r="DU89" s="175">
        <f t="shared" si="277"/>
        <v>20.27</v>
      </c>
      <c r="DV89" s="179">
        <f t="shared" si="278"/>
        <v>20.94</v>
      </c>
      <c r="DW89" s="179">
        <f t="shared" si="279"/>
        <v>20.27</v>
      </c>
      <c r="DX89" s="180">
        <f t="shared" si="280"/>
        <v>20.94</v>
      </c>
      <c r="DY89" s="180">
        <f t="shared" si="281"/>
        <v>20.94</v>
      </c>
      <c r="DZ89" s="175">
        <f t="shared" si="282"/>
        <v>20.27</v>
      </c>
      <c r="EA89" s="175">
        <f t="shared" si="283"/>
        <v>20.94</v>
      </c>
      <c r="EB89" s="175">
        <f t="shared" si="284"/>
        <v>20.27</v>
      </c>
      <c r="EC89" s="175">
        <f t="shared" si="285"/>
        <v>20.94</v>
      </c>
      <c r="ED89" s="181">
        <f t="shared" si="286"/>
        <v>246.58</v>
      </c>
      <c r="EE89" s="177">
        <f t="shared" si="287"/>
        <v>624.89</v>
      </c>
      <c r="EF89" s="175">
        <f t="shared" si="288"/>
        <v>20.94</v>
      </c>
      <c r="EG89" s="175">
        <f t="shared" si="289"/>
        <v>19.59</v>
      </c>
      <c r="EH89" s="175">
        <f t="shared" si="290"/>
        <v>20.94</v>
      </c>
      <c r="EI89" s="175">
        <f t="shared" si="291"/>
        <v>20.27</v>
      </c>
      <c r="EJ89" s="175">
        <f t="shared" si="292"/>
        <v>20.94</v>
      </c>
      <c r="EK89" s="175">
        <f t="shared" si="293"/>
        <v>20.27</v>
      </c>
      <c r="EL89" s="175">
        <f t="shared" si="294"/>
        <v>20.94</v>
      </c>
      <c r="EM89" s="175">
        <f t="shared" si="295"/>
        <v>20.94</v>
      </c>
      <c r="EN89" s="175">
        <f t="shared" si="296"/>
        <v>20.27</v>
      </c>
      <c r="EO89" s="175">
        <f t="shared" si="297"/>
        <v>20.94</v>
      </c>
      <c r="EP89" s="175">
        <f t="shared" si="298"/>
        <v>20.27</v>
      </c>
      <c r="EQ89" s="175">
        <f t="shared" si="302"/>
        <v>20.94</v>
      </c>
      <c r="ER89" s="177">
        <f t="shared" si="299"/>
        <v>247.25</v>
      </c>
      <c r="ES89" s="177">
        <f t="shared" si="300"/>
        <v>872.14</v>
      </c>
      <c r="ET89" s="175">
        <f t="shared" si="301"/>
        <v>497.86</v>
      </c>
    </row>
    <row r="90" spans="2:150" ht="24.75" x14ac:dyDescent="0.15">
      <c r="B90" s="110">
        <v>42905</v>
      </c>
      <c r="C90" s="111" t="s">
        <v>272</v>
      </c>
      <c r="D90" s="111" t="s">
        <v>275</v>
      </c>
      <c r="E90" s="112" t="s">
        <v>118</v>
      </c>
      <c r="F90" s="113" t="s">
        <v>276</v>
      </c>
      <c r="G90" s="114">
        <v>1370</v>
      </c>
      <c r="H90" s="175">
        <f t="shared" si="242"/>
        <v>137</v>
      </c>
      <c r="I90" s="175">
        <f t="shared" si="243"/>
        <v>1233</v>
      </c>
      <c r="J90" s="183"/>
      <c r="K90" s="184"/>
      <c r="L90" s="184"/>
      <c r="M90" s="184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75"/>
      <c r="CM90" s="175"/>
      <c r="CN90" s="175"/>
      <c r="CO90" s="177"/>
      <c r="CP90" s="175"/>
      <c r="CQ90" s="175"/>
      <c r="CR90" s="175"/>
      <c r="CS90" s="175"/>
      <c r="CT90" s="178"/>
      <c r="CU90" s="175">
        <f>ROUND((I90/5/365*11),2)</f>
        <v>7.43</v>
      </c>
      <c r="CV90" s="175">
        <f t="shared" si="252"/>
        <v>20.94</v>
      </c>
      <c r="CW90" s="175">
        <f t="shared" si="253"/>
        <v>20.94</v>
      </c>
      <c r="CX90" s="175">
        <f t="shared" si="254"/>
        <v>20.27</v>
      </c>
      <c r="CY90" s="175">
        <f t="shared" si="255"/>
        <v>20.94</v>
      </c>
      <c r="CZ90" s="175">
        <f t="shared" si="256"/>
        <v>20.27</v>
      </c>
      <c r="DA90" s="175">
        <f t="shared" si="257"/>
        <v>20.94</v>
      </c>
      <c r="DB90" s="177">
        <f t="shared" si="258"/>
        <v>131.72999999999999</v>
      </c>
      <c r="DC90" s="177">
        <f t="shared" si="259"/>
        <v>131.72999999999999</v>
      </c>
      <c r="DD90" s="175">
        <f t="shared" si="260"/>
        <v>20.94</v>
      </c>
      <c r="DE90" s="175">
        <f t="shared" si="261"/>
        <v>18.920000000000002</v>
      </c>
      <c r="DF90" s="175">
        <f t="shared" si="262"/>
        <v>20.94</v>
      </c>
      <c r="DG90" s="175">
        <f t="shared" si="263"/>
        <v>20.27</v>
      </c>
      <c r="DH90" s="175">
        <f t="shared" si="264"/>
        <v>20.94</v>
      </c>
      <c r="DI90" s="175">
        <f t="shared" si="265"/>
        <v>20.27</v>
      </c>
      <c r="DJ90" s="175">
        <f t="shared" si="266"/>
        <v>20.94</v>
      </c>
      <c r="DK90" s="175">
        <f t="shared" si="267"/>
        <v>20.94</v>
      </c>
      <c r="DL90" s="175">
        <f t="shared" si="268"/>
        <v>20.27</v>
      </c>
      <c r="DM90" s="175">
        <f t="shared" si="269"/>
        <v>20.94</v>
      </c>
      <c r="DN90" s="175">
        <f t="shared" si="270"/>
        <v>20.27</v>
      </c>
      <c r="DO90" s="175">
        <f t="shared" si="271"/>
        <v>20.94</v>
      </c>
      <c r="DP90" s="177">
        <f t="shared" si="272"/>
        <v>246.58</v>
      </c>
      <c r="DQ90" s="177">
        <f t="shared" si="273"/>
        <v>378.31</v>
      </c>
      <c r="DR90" s="175">
        <f t="shared" si="274"/>
        <v>20.94</v>
      </c>
      <c r="DS90" s="175">
        <f t="shared" si="275"/>
        <v>18.920000000000002</v>
      </c>
      <c r="DT90" s="175">
        <f t="shared" si="276"/>
        <v>20.94</v>
      </c>
      <c r="DU90" s="175">
        <f t="shared" si="277"/>
        <v>20.27</v>
      </c>
      <c r="DV90" s="179">
        <f t="shared" si="278"/>
        <v>20.94</v>
      </c>
      <c r="DW90" s="179">
        <f t="shared" si="279"/>
        <v>20.27</v>
      </c>
      <c r="DX90" s="180">
        <f t="shared" si="280"/>
        <v>20.94</v>
      </c>
      <c r="DY90" s="180">
        <f t="shared" si="281"/>
        <v>20.94</v>
      </c>
      <c r="DZ90" s="175">
        <f t="shared" si="282"/>
        <v>20.27</v>
      </c>
      <c r="EA90" s="175">
        <f t="shared" si="283"/>
        <v>20.94</v>
      </c>
      <c r="EB90" s="175">
        <f t="shared" si="284"/>
        <v>20.27</v>
      </c>
      <c r="EC90" s="175">
        <f t="shared" si="285"/>
        <v>20.94</v>
      </c>
      <c r="ED90" s="181">
        <f t="shared" si="286"/>
        <v>246.58</v>
      </c>
      <c r="EE90" s="177">
        <f t="shared" si="287"/>
        <v>624.89</v>
      </c>
      <c r="EF90" s="175">
        <f t="shared" si="288"/>
        <v>20.94</v>
      </c>
      <c r="EG90" s="175">
        <f t="shared" si="289"/>
        <v>19.59</v>
      </c>
      <c r="EH90" s="175">
        <f t="shared" si="290"/>
        <v>20.94</v>
      </c>
      <c r="EI90" s="175">
        <f t="shared" si="291"/>
        <v>20.27</v>
      </c>
      <c r="EJ90" s="175">
        <f t="shared" si="292"/>
        <v>20.94</v>
      </c>
      <c r="EK90" s="175">
        <f t="shared" si="293"/>
        <v>20.27</v>
      </c>
      <c r="EL90" s="175">
        <f t="shared" si="294"/>
        <v>20.94</v>
      </c>
      <c r="EM90" s="175">
        <f t="shared" si="295"/>
        <v>20.94</v>
      </c>
      <c r="EN90" s="175">
        <f t="shared" si="296"/>
        <v>20.27</v>
      </c>
      <c r="EO90" s="175">
        <f t="shared" si="297"/>
        <v>20.94</v>
      </c>
      <c r="EP90" s="175">
        <f t="shared" si="298"/>
        <v>20.27</v>
      </c>
      <c r="EQ90" s="175">
        <f t="shared" si="302"/>
        <v>20.94</v>
      </c>
      <c r="ER90" s="177">
        <f t="shared" si="299"/>
        <v>247.25</v>
      </c>
      <c r="ES90" s="177">
        <f t="shared" si="300"/>
        <v>872.14</v>
      </c>
      <c r="ET90" s="175">
        <f t="shared" si="301"/>
        <v>497.86</v>
      </c>
    </row>
    <row r="91" spans="2:150" ht="24.75" x14ac:dyDescent="0.15">
      <c r="B91" s="110">
        <v>42905</v>
      </c>
      <c r="C91" s="111" t="s">
        <v>272</v>
      </c>
      <c r="D91" s="111" t="s">
        <v>277</v>
      </c>
      <c r="E91" s="112" t="s">
        <v>180</v>
      </c>
      <c r="F91" s="113" t="s">
        <v>278</v>
      </c>
      <c r="G91" s="114">
        <v>1370</v>
      </c>
      <c r="H91" s="175">
        <f t="shared" si="242"/>
        <v>137</v>
      </c>
      <c r="I91" s="175">
        <f t="shared" si="243"/>
        <v>1233</v>
      </c>
      <c r="J91" s="183"/>
      <c r="K91" s="184"/>
      <c r="L91" s="184"/>
      <c r="M91" s="184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75"/>
      <c r="CM91" s="175"/>
      <c r="CN91" s="175"/>
      <c r="CO91" s="177"/>
      <c r="CP91" s="175"/>
      <c r="CQ91" s="175"/>
      <c r="CR91" s="175"/>
      <c r="CS91" s="175"/>
      <c r="CT91" s="178"/>
      <c r="CU91" s="175">
        <f>ROUND((I91/5/365*11),2)</f>
        <v>7.43</v>
      </c>
      <c r="CV91" s="175">
        <f t="shared" si="252"/>
        <v>20.94</v>
      </c>
      <c r="CW91" s="175">
        <f t="shared" si="253"/>
        <v>20.94</v>
      </c>
      <c r="CX91" s="175">
        <f t="shared" si="254"/>
        <v>20.27</v>
      </c>
      <c r="CY91" s="175">
        <f t="shared" si="255"/>
        <v>20.94</v>
      </c>
      <c r="CZ91" s="175">
        <f t="shared" si="256"/>
        <v>20.27</v>
      </c>
      <c r="DA91" s="175">
        <f t="shared" si="257"/>
        <v>20.94</v>
      </c>
      <c r="DB91" s="177">
        <f t="shared" si="258"/>
        <v>131.72999999999999</v>
      </c>
      <c r="DC91" s="177">
        <f t="shared" si="259"/>
        <v>131.72999999999999</v>
      </c>
      <c r="DD91" s="175">
        <f t="shared" si="260"/>
        <v>20.94</v>
      </c>
      <c r="DE91" s="175">
        <f t="shared" si="261"/>
        <v>18.920000000000002</v>
      </c>
      <c r="DF91" s="175">
        <f t="shared" si="262"/>
        <v>20.94</v>
      </c>
      <c r="DG91" s="175">
        <f t="shared" si="263"/>
        <v>20.27</v>
      </c>
      <c r="DH91" s="175">
        <f t="shared" si="264"/>
        <v>20.94</v>
      </c>
      <c r="DI91" s="175">
        <f t="shared" si="265"/>
        <v>20.27</v>
      </c>
      <c r="DJ91" s="175">
        <f t="shared" si="266"/>
        <v>20.94</v>
      </c>
      <c r="DK91" s="175">
        <f t="shared" si="267"/>
        <v>20.94</v>
      </c>
      <c r="DL91" s="175">
        <f t="shared" si="268"/>
        <v>20.27</v>
      </c>
      <c r="DM91" s="175">
        <f t="shared" si="269"/>
        <v>20.94</v>
      </c>
      <c r="DN91" s="175">
        <f t="shared" si="270"/>
        <v>20.27</v>
      </c>
      <c r="DO91" s="175">
        <f t="shared" si="271"/>
        <v>20.94</v>
      </c>
      <c r="DP91" s="177">
        <f t="shared" si="272"/>
        <v>246.58</v>
      </c>
      <c r="DQ91" s="177">
        <f t="shared" si="273"/>
        <v>378.31</v>
      </c>
      <c r="DR91" s="175">
        <f t="shared" si="274"/>
        <v>20.94</v>
      </c>
      <c r="DS91" s="175">
        <f t="shared" si="275"/>
        <v>18.920000000000002</v>
      </c>
      <c r="DT91" s="175">
        <f t="shared" si="276"/>
        <v>20.94</v>
      </c>
      <c r="DU91" s="175">
        <f t="shared" si="277"/>
        <v>20.27</v>
      </c>
      <c r="DV91" s="179">
        <f t="shared" si="278"/>
        <v>20.94</v>
      </c>
      <c r="DW91" s="179">
        <f t="shared" si="279"/>
        <v>20.27</v>
      </c>
      <c r="DX91" s="180">
        <f t="shared" si="280"/>
        <v>20.94</v>
      </c>
      <c r="DY91" s="180">
        <f t="shared" si="281"/>
        <v>20.94</v>
      </c>
      <c r="DZ91" s="175">
        <f t="shared" si="282"/>
        <v>20.27</v>
      </c>
      <c r="EA91" s="175">
        <f t="shared" si="283"/>
        <v>20.94</v>
      </c>
      <c r="EB91" s="175">
        <f t="shared" si="284"/>
        <v>20.27</v>
      </c>
      <c r="EC91" s="175">
        <f t="shared" si="285"/>
        <v>20.94</v>
      </c>
      <c r="ED91" s="181">
        <f t="shared" si="286"/>
        <v>246.58</v>
      </c>
      <c r="EE91" s="177">
        <f t="shared" si="287"/>
        <v>624.89</v>
      </c>
      <c r="EF91" s="175">
        <f t="shared" si="288"/>
        <v>20.94</v>
      </c>
      <c r="EG91" s="175">
        <f t="shared" si="289"/>
        <v>19.59</v>
      </c>
      <c r="EH91" s="175">
        <f t="shared" si="290"/>
        <v>20.94</v>
      </c>
      <c r="EI91" s="175">
        <f t="shared" si="291"/>
        <v>20.27</v>
      </c>
      <c r="EJ91" s="175">
        <f t="shared" si="292"/>
        <v>20.94</v>
      </c>
      <c r="EK91" s="175">
        <f t="shared" si="293"/>
        <v>20.27</v>
      </c>
      <c r="EL91" s="175">
        <f t="shared" si="294"/>
        <v>20.94</v>
      </c>
      <c r="EM91" s="175">
        <f t="shared" si="295"/>
        <v>20.94</v>
      </c>
      <c r="EN91" s="175">
        <f t="shared" si="296"/>
        <v>20.27</v>
      </c>
      <c r="EO91" s="175">
        <f t="shared" si="297"/>
        <v>20.94</v>
      </c>
      <c r="EP91" s="175">
        <f t="shared" si="298"/>
        <v>20.27</v>
      </c>
      <c r="EQ91" s="175">
        <f t="shared" si="302"/>
        <v>20.94</v>
      </c>
      <c r="ER91" s="177">
        <f t="shared" si="299"/>
        <v>247.25</v>
      </c>
      <c r="ES91" s="177">
        <f t="shared" si="300"/>
        <v>872.14</v>
      </c>
      <c r="ET91" s="175">
        <f t="shared" si="301"/>
        <v>497.86</v>
      </c>
    </row>
    <row r="92" spans="2:150" ht="24.75" x14ac:dyDescent="0.15">
      <c r="B92" s="110">
        <v>42921</v>
      </c>
      <c r="C92" s="118" t="s">
        <v>279</v>
      </c>
      <c r="D92" s="118" t="s">
        <v>280</v>
      </c>
      <c r="E92" s="112" t="s">
        <v>216</v>
      </c>
      <c r="F92" s="113" t="s">
        <v>281</v>
      </c>
      <c r="G92" s="114">
        <v>1666.75</v>
      </c>
      <c r="H92" s="175">
        <f t="shared" si="242"/>
        <v>166.67500000000001</v>
      </c>
      <c r="I92" s="175">
        <f t="shared" si="243"/>
        <v>1500.075</v>
      </c>
      <c r="J92" s="183"/>
      <c r="K92" s="184"/>
      <c r="L92" s="184"/>
      <c r="M92" s="184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  <c r="CL92" s="175"/>
      <c r="CM92" s="175"/>
      <c r="CN92" s="175"/>
      <c r="CO92" s="177"/>
      <c r="CP92" s="175"/>
      <c r="CQ92" s="175"/>
      <c r="CR92" s="175"/>
      <c r="CS92" s="175"/>
      <c r="CT92" s="178"/>
      <c r="CU92" s="175"/>
      <c r="CV92" s="175">
        <f>ROUND((I92/5/365*26),2)</f>
        <v>21.37</v>
      </c>
      <c r="CW92" s="175">
        <f t="shared" si="253"/>
        <v>25.48</v>
      </c>
      <c r="CX92" s="175">
        <f t="shared" si="254"/>
        <v>24.66</v>
      </c>
      <c r="CY92" s="175">
        <f t="shared" si="255"/>
        <v>25.48</v>
      </c>
      <c r="CZ92" s="175">
        <f t="shared" si="256"/>
        <v>24.66</v>
      </c>
      <c r="DA92" s="175">
        <f t="shared" si="257"/>
        <v>25.48</v>
      </c>
      <c r="DB92" s="177">
        <f t="shared" si="258"/>
        <v>147.13</v>
      </c>
      <c r="DC92" s="177">
        <f t="shared" si="259"/>
        <v>147.13</v>
      </c>
      <c r="DD92" s="175">
        <f t="shared" si="260"/>
        <v>25.48</v>
      </c>
      <c r="DE92" s="175">
        <f t="shared" si="261"/>
        <v>23.01</v>
      </c>
      <c r="DF92" s="175">
        <f t="shared" si="262"/>
        <v>25.48</v>
      </c>
      <c r="DG92" s="175">
        <f t="shared" si="263"/>
        <v>24.66</v>
      </c>
      <c r="DH92" s="175">
        <f t="shared" si="264"/>
        <v>25.48</v>
      </c>
      <c r="DI92" s="175">
        <f t="shared" si="265"/>
        <v>24.66</v>
      </c>
      <c r="DJ92" s="175">
        <f t="shared" si="266"/>
        <v>25.48</v>
      </c>
      <c r="DK92" s="175">
        <f t="shared" si="267"/>
        <v>25.48</v>
      </c>
      <c r="DL92" s="175">
        <f t="shared" si="268"/>
        <v>24.66</v>
      </c>
      <c r="DM92" s="175">
        <f t="shared" si="269"/>
        <v>25.48</v>
      </c>
      <c r="DN92" s="175">
        <f t="shared" si="270"/>
        <v>24.66</v>
      </c>
      <c r="DO92" s="175">
        <f t="shared" si="271"/>
        <v>25.48</v>
      </c>
      <c r="DP92" s="177">
        <f t="shared" si="272"/>
        <v>300.01</v>
      </c>
      <c r="DQ92" s="177">
        <f t="shared" si="273"/>
        <v>447.14</v>
      </c>
      <c r="DR92" s="175">
        <f t="shared" si="274"/>
        <v>25.48</v>
      </c>
      <c r="DS92" s="175">
        <f t="shared" si="275"/>
        <v>23.01</v>
      </c>
      <c r="DT92" s="175">
        <f t="shared" si="276"/>
        <v>25.48</v>
      </c>
      <c r="DU92" s="175">
        <f t="shared" si="277"/>
        <v>24.66</v>
      </c>
      <c r="DV92" s="179">
        <f t="shared" si="278"/>
        <v>25.48</v>
      </c>
      <c r="DW92" s="179">
        <f t="shared" si="279"/>
        <v>24.66</v>
      </c>
      <c r="DX92" s="180">
        <f t="shared" si="280"/>
        <v>25.48</v>
      </c>
      <c r="DY92" s="180">
        <f t="shared" si="281"/>
        <v>25.48</v>
      </c>
      <c r="DZ92" s="175">
        <f t="shared" si="282"/>
        <v>24.66</v>
      </c>
      <c r="EA92" s="175">
        <f t="shared" si="283"/>
        <v>25.48</v>
      </c>
      <c r="EB92" s="175">
        <f t="shared" si="284"/>
        <v>24.66</v>
      </c>
      <c r="EC92" s="175">
        <f t="shared" si="285"/>
        <v>25.48</v>
      </c>
      <c r="ED92" s="181">
        <f t="shared" si="286"/>
        <v>300.01</v>
      </c>
      <c r="EE92" s="177">
        <f t="shared" si="287"/>
        <v>747.15</v>
      </c>
      <c r="EF92" s="175">
        <f t="shared" si="288"/>
        <v>25.48</v>
      </c>
      <c r="EG92" s="175">
        <f t="shared" si="289"/>
        <v>23.84</v>
      </c>
      <c r="EH92" s="175">
        <f t="shared" si="290"/>
        <v>25.48</v>
      </c>
      <c r="EI92" s="175">
        <f t="shared" si="291"/>
        <v>24.66</v>
      </c>
      <c r="EJ92" s="175">
        <f t="shared" si="292"/>
        <v>25.48</v>
      </c>
      <c r="EK92" s="175">
        <f t="shared" si="293"/>
        <v>24.66</v>
      </c>
      <c r="EL92" s="175">
        <f t="shared" si="294"/>
        <v>25.48</v>
      </c>
      <c r="EM92" s="175">
        <f t="shared" si="295"/>
        <v>25.48</v>
      </c>
      <c r="EN92" s="175">
        <f t="shared" si="296"/>
        <v>24.66</v>
      </c>
      <c r="EO92" s="175">
        <f t="shared" si="297"/>
        <v>25.48</v>
      </c>
      <c r="EP92" s="175">
        <f t="shared" si="298"/>
        <v>24.66</v>
      </c>
      <c r="EQ92" s="175">
        <f t="shared" si="302"/>
        <v>25.48</v>
      </c>
      <c r="ER92" s="177">
        <f t="shared" si="299"/>
        <v>300.83999999999997</v>
      </c>
      <c r="ES92" s="177">
        <f t="shared" si="300"/>
        <v>1047.99</v>
      </c>
      <c r="ET92" s="175">
        <f t="shared" si="301"/>
        <v>618.76</v>
      </c>
    </row>
    <row r="93" spans="2:150" ht="24.75" x14ac:dyDescent="0.15">
      <c r="B93" s="110">
        <v>42921</v>
      </c>
      <c r="C93" s="118" t="s">
        <v>282</v>
      </c>
      <c r="D93" s="118" t="s">
        <v>283</v>
      </c>
      <c r="E93" s="112" t="s">
        <v>216</v>
      </c>
      <c r="F93" s="113" t="s">
        <v>284</v>
      </c>
      <c r="G93" s="114">
        <v>760.49</v>
      </c>
      <c r="H93" s="175">
        <f t="shared" si="242"/>
        <v>76.049000000000007</v>
      </c>
      <c r="I93" s="175">
        <f t="shared" si="243"/>
        <v>684.44100000000003</v>
      </c>
      <c r="J93" s="183"/>
      <c r="K93" s="184"/>
      <c r="L93" s="184"/>
      <c r="M93" s="184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75"/>
      <c r="CM93" s="175"/>
      <c r="CN93" s="175"/>
      <c r="CO93" s="177"/>
      <c r="CP93" s="175"/>
      <c r="CQ93" s="175"/>
      <c r="CR93" s="175"/>
      <c r="CS93" s="175"/>
      <c r="CT93" s="178"/>
      <c r="CU93" s="175"/>
      <c r="CV93" s="175">
        <f>ROUND((I93/5/365*26),2)</f>
        <v>9.75</v>
      </c>
      <c r="CW93" s="175">
        <f t="shared" si="253"/>
        <v>11.63</v>
      </c>
      <c r="CX93" s="175">
        <f t="shared" si="254"/>
        <v>11.25</v>
      </c>
      <c r="CY93" s="175">
        <f t="shared" si="255"/>
        <v>11.63</v>
      </c>
      <c r="CZ93" s="175">
        <f t="shared" si="256"/>
        <v>11.25</v>
      </c>
      <c r="DA93" s="175">
        <f t="shared" si="257"/>
        <v>11.63</v>
      </c>
      <c r="DB93" s="177">
        <f t="shared" si="258"/>
        <v>67.14</v>
      </c>
      <c r="DC93" s="177">
        <f t="shared" si="259"/>
        <v>67.14</v>
      </c>
      <c r="DD93" s="175">
        <f t="shared" si="260"/>
        <v>11.63</v>
      </c>
      <c r="DE93" s="175">
        <f t="shared" si="261"/>
        <v>10.5</v>
      </c>
      <c r="DF93" s="175">
        <f t="shared" si="262"/>
        <v>11.63</v>
      </c>
      <c r="DG93" s="175">
        <f t="shared" si="263"/>
        <v>11.25</v>
      </c>
      <c r="DH93" s="175">
        <f t="shared" si="264"/>
        <v>11.63</v>
      </c>
      <c r="DI93" s="175">
        <f t="shared" si="265"/>
        <v>11.25</v>
      </c>
      <c r="DJ93" s="175">
        <f t="shared" si="266"/>
        <v>11.63</v>
      </c>
      <c r="DK93" s="175">
        <f t="shared" si="267"/>
        <v>11.63</v>
      </c>
      <c r="DL93" s="175">
        <f t="shared" si="268"/>
        <v>11.25</v>
      </c>
      <c r="DM93" s="175">
        <f t="shared" si="269"/>
        <v>11.63</v>
      </c>
      <c r="DN93" s="175">
        <f t="shared" si="270"/>
        <v>11.25</v>
      </c>
      <c r="DO93" s="175">
        <f t="shared" si="271"/>
        <v>11.63</v>
      </c>
      <c r="DP93" s="177">
        <f t="shared" si="272"/>
        <v>136.91</v>
      </c>
      <c r="DQ93" s="177">
        <f t="shared" si="273"/>
        <v>204.05</v>
      </c>
      <c r="DR93" s="175">
        <f t="shared" si="274"/>
        <v>11.63</v>
      </c>
      <c r="DS93" s="175">
        <f t="shared" si="275"/>
        <v>10.5</v>
      </c>
      <c r="DT93" s="175">
        <f t="shared" si="276"/>
        <v>11.63</v>
      </c>
      <c r="DU93" s="175">
        <f t="shared" si="277"/>
        <v>11.25</v>
      </c>
      <c r="DV93" s="179">
        <f t="shared" si="278"/>
        <v>11.63</v>
      </c>
      <c r="DW93" s="179">
        <f t="shared" si="279"/>
        <v>11.25</v>
      </c>
      <c r="DX93" s="180">
        <f t="shared" si="280"/>
        <v>11.63</v>
      </c>
      <c r="DY93" s="180">
        <f t="shared" si="281"/>
        <v>11.63</v>
      </c>
      <c r="DZ93" s="175">
        <f t="shared" si="282"/>
        <v>11.25</v>
      </c>
      <c r="EA93" s="175">
        <f t="shared" si="283"/>
        <v>11.63</v>
      </c>
      <c r="EB93" s="175">
        <f t="shared" si="284"/>
        <v>11.25</v>
      </c>
      <c r="EC93" s="175">
        <f t="shared" si="285"/>
        <v>11.63</v>
      </c>
      <c r="ED93" s="181">
        <f t="shared" si="286"/>
        <v>136.91</v>
      </c>
      <c r="EE93" s="177">
        <f t="shared" si="287"/>
        <v>340.96</v>
      </c>
      <c r="EF93" s="175">
        <f t="shared" si="288"/>
        <v>11.63</v>
      </c>
      <c r="EG93" s="175">
        <f t="shared" si="289"/>
        <v>10.88</v>
      </c>
      <c r="EH93" s="175">
        <f t="shared" si="290"/>
        <v>11.63</v>
      </c>
      <c r="EI93" s="175">
        <f t="shared" si="291"/>
        <v>11.25</v>
      </c>
      <c r="EJ93" s="175">
        <f t="shared" si="292"/>
        <v>11.63</v>
      </c>
      <c r="EK93" s="175">
        <f t="shared" si="293"/>
        <v>11.25</v>
      </c>
      <c r="EL93" s="175">
        <f t="shared" si="294"/>
        <v>11.63</v>
      </c>
      <c r="EM93" s="175">
        <f t="shared" si="295"/>
        <v>11.63</v>
      </c>
      <c r="EN93" s="175">
        <f t="shared" si="296"/>
        <v>11.25</v>
      </c>
      <c r="EO93" s="175">
        <f t="shared" si="297"/>
        <v>11.63</v>
      </c>
      <c r="EP93" s="175">
        <f t="shared" si="298"/>
        <v>11.25</v>
      </c>
      <c r="EQ93" s="175">
        <f t="shared" si="302"/>
        <v>11.63</v>
      </c>
      <c r="ER93" s="177">
        <f t="shared" si="299"/>
        <v>137.29</v>
      </c>
      <c r="ES93" s="177">
        <f t="shared" si="300"/>
        <v>478.25</v>
      </c>
      <c r="ET93" s="175">
        <f t="shared" si="301"/>
        <v>282.24</v>
      </c>
    </row>
    <row r="94" spans="2:150" ht="24.75" x14ac:dyDescent="0.15">
      <c r="B94" s="110">
        <v>42921</v>
      </c>
      <c r="C94" s="117" t="s">
        <v>285</v>
      </c>
      <c r="D94" s="118" t="s">
        <v>286</v>
      </c>
      <c r="E94" s="112" t="s">
        <v>216</v>
      </c>
      <c r="F94" s="113" t="s">
        <v>287</v>
      </c>
      <c r="G94" s="114">
        <v>760.49</v>
      </c>
      <c r="H94" s="175">
        <f t="shared" si="242"/>
        <v>76.049000000000007</v>
      </c>
      <c r="I94" s="175">
        <f t="shared" si="243"/>
        <v>684.44100000000003</v>
      </c>
      <c r="J94" s="183"/>
      <c r="K94" s="184"/>
      <c r="L94" s="184"/>
      <c r="M94" s="184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3"/>
      <c r="BO94" s="183"/>
      <c r="BP94" s="183"/>
      <c r="BQ94" s="183"/>
      <c r="BR94" s="183"/>
      <c r="BS94" s="183"/>
      <c r="BT94" s="183"/>
      <c r="BU94" s="183"/>
      <c r="BV94" s="183"/>
      <c r="BW94" s="183"/>
      <c r="BX94" s="183"/>
      <c r="BY94" s="183"/>
      <c r="BZ94" s="183"/>
      <c r="CA94" s="183"/>
      <c r="CB94" s="183"/>
      <c r="CC94" s="183"/>
      <c r="CD94" s="183"/>
      <c r="CE94" s="183"/>
      <c r="CF94" s="183"/>
      <c r="CG94" s="183"/>
      <c r="CH94" s="183"/>
      <c r="CI94" s="183"/>
      <c r="CJ94" s="183"/>
      <c r="CK94" s="183"/>
      <c r="CL94" s="175"/>
      <c r="CM94" s="175"/>
      <c r="CN94" s="175"/>
      <c r="CO94" s="177"/>
      <c r="CP94" s="175"/>
      <c r="CQ94" s="175"/>
      <c r="CR94" s="175"/>
      <c r="CS94" s="175"/>
      <c r="CT94" s="178"/>
      <c r="CU94" s="175"/>
      <c r="CV94" s="175">
        <f>ROUND((I94/5/365*26),2)</f>
        <v>9.75</v>
      </c>
      <c r="CW94" s="175">
        <f t="shared" si="253"/>
        <v>11.63</v>
      </c>
      <c r="CX94" s="175">
        <f t="shared" si="254"/>
        <v>11.25</v>
      </c>
      <c r="CY94" s="175">
        <f t="shared" si="255"/>
        <v>11.63</v>
      </c>
      <c r="CZ94" s="175">
        <f t="shared" si="256"/>
        <v>11.25</v>
      </c>
      <c r="DA94" s="175">
        <f t="shared" si="257"/>
        <v>11.63</v>
      </c>
      <c r="DB94" s="177">
        <f t="shared" si="258"/>
        <v>67.14</v>
      </c>
      <c r="DC94" s="177">
        <f t="shared" si="259"/>
        <v>67.14</v>
      </c>
      <c r="DD94" s="175">
        <f t="shared" si="260"/>
        <v>11.63</v>
      </c>
      <c r="DE94" s="175">
        <f t="shared" si="261"/>
        <v>10.5</v>
      </c>
      <c r="DF94" s="175">
        <f t="shared" si="262"/>
        <v>11.63</v>
      </c>
      <c r="DG94" s="175">
        <f t="shared" si="263"/>
        <v>11.25</v>
      </c>
      <c r="DH94" s="175">
        <f t="shared" si="264"/>
        <v>11.63</v>
      </c>
      <c r="DI94" s="175">
        <f t="shared" si="265"/>
        <v>11.25</v>
      </c>
      <c r="DJ94" s="175">
        <f t="shared" si="266"/>
        <v>11.63</v>
      </c>
      <c r="DK94" s="175">
        <f t="shared" si="267"/>
        <v>11.63</v>
      </c>
      <c r="DL94" s="175">
        <f t="shared" si="268"/>
        <v>11.25</v>
      </c>
      <c r="DM94" s="175">
        <f t="shared" si="269"/>
        <v>11.63</v>
      </c>
      <c r="DN94" s="175">
        <f t="shared" si="270"/>
        <v>11.25</v>
      </c>
      <c r="DO94" s="175">
        <f t="shared" si="271"/>
        <v>11.63</v>
      </c>
      <c r="DP94" s="177">
        <f t="shared" si="272"/>
        <v>136.91</v>
      </c>
      <c r="DQ94" s="177">
        <f t="shared" si="273"/>
        <v>204.05</v>
      </c>
      <c r="DR94" s="175">
        <f t="shared" si="274"/>
        <v>11.63</v>
      </c>
      <c r="DS94" s="175">
        <f t="shared" si="275"/>
        <v>10.5</v>
      </c>
      <c r="DT94" s="175">
        <f t="shared" si="276"/>
        <v>11.63</v>
      </c>
      <c r="DU94" s="175">
        <f t="shared" si="277"/>
        <v>11.25</v>
      </c>
      <c r="DV94" s="179">
        <f t="shared" si="278"/>
        <v>11.63</v>
      </c>
      <c r="DW94" s="179">
        <f t="shared" si="279"/>
        <v>11.25</v>
      </c>
      <c r="DX94" s="180">
        <f t="shared" si="280"/>
        <v>11.63</v>
      </c>
      <c r="DY94" s="180">
        <f t="shared" si="281"/>
        <v>11.63</v>
      </c>
      <c r="DZ94" s="175">
        <f t="shared" si="282"/>
        <v>11.25</v>
      </c>
      <c r="EA94" s="175">
        <f t="shared" si="283"/>
        <v>11.63</v>
      </c>
      <c r="EB94" s="175">
        <f t="shared" si="284"/>
        <v>11.25</v>
      </c>
      <c r="EC94" s="175">
        <f t="shared" si="285"/>
        <v>11.63</v>
      </c>
      <c r="ED94" s="181">
        <f t="shared" si="286"/>
        <v>136.91</v>
      </c>
      <c r="EE94" s="177">
        <f t="shared" si="287"/>
        <v>340.96</v>
      </c>
      <c r="EF94" s="175">
        <f t="shared" si="288"/>
        <v>11.63</v>
      </c>
      <c r="EG94" s="175">
        <f t="shared" si="289"/>
        <v>10.88</v>
      </c>
      <c r="EH94" s="175">
        <f t="shared" si="290"/>
        <v>11.63</v>
      </c>
      <c r="EI94" s="175">
        <f t="shared" si="291"/>
        <v>11.25</v>
      </c>
      <c r="EJ94" s="175">
        <f t="shared" si="292"/>
        <v>11.63</v>
      </c>
      <c r="EK94" s="175">
        <f t="shared" si="293"/>
        <v>11.25</v>
      </c>
      <c r="EL94" s="175">
        <f t="shared" si="294"/>
        <v>11.63</v>
      </c>
      <c r="EM94" s="175">
        <f t="shared" si="295"/>
        <v>11.63</v>
      </c>
      <c r="EN94" s="175">
        <f t="shared" si="296"/>
        <v>11.25</v>
      </c>
      <c r="EO94" s="175">
        <f t="shared" si="297"/>
        <v>11.63</v>
      </c>
      <c r="EP94" s="175">
        <f t="shared" si="298"/>
        <v>11.25</v>
      </c>
      <c r="EQ94" s="175">
        <f t="shared" si="302"/>
        <v>11.63</v>
      </c>
      <c r="ER94" s="177">
        <f t="shared" si="299"/>
        <v>137.29</v>
      </c>
      <c r="ES94" s="177">
        <f t="shared" si="300"/>
        <v>478.25</v>
      </c>
      <c r="ET94" s="175">
        <f t="shared" si="301"/>
        <v>282.24</v>
      </c>
    </row>
    <row r="95" spans="2:150" ht="24.75" x14ac:dyDescent="0.15">
      <c r="B95" s="110">
        <v>42921</v>
      </c>
      <c r="C95" s="117" t="s">
        <v>285</v>
      </c>
      <c r="D95" s="118" t="s">
        <v>288</v>
      </c>
      <c r="E95" s="112" t="s">
        <v>216</v>
      </c>
      <c r="F95" s="113" t="s">
        <v>289</v>
      </c>
      <c r="G95" s="114">
        <v>760.49</v>
      </c>
      <c r="H95" s="175">
        <f t="shared" si="242"/>
        <v>76.049000000000007</v>
      </c>
      <c r="I95" s="175">
        <f t="shared" si="243"/>
        <v>684.44100000000003</v>
      </c>
      <c r="J95" s="183"/>
      <c r="K95" s="184"/>
      <c r="L95" s="184"/>
      <c r="M95" s="184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75"/>
      <c r="CM95" s="175"/>
      <c r="CN95" s="175"/>
      <c r="CO95" s="177"/>
      <c r="CP95" s="175"/>
      <c r="CQ95" s="175"/>
      <c r="CR95" s="175"/>
      <c r="CS95" s="175"/>
      <c r="CT95" s="178"/>
      <c r="CU95" s="175"/>
      <c r="CV95" s="175">
        <f>ROUND((I95/5/365*26),2)</f>
        <v>9.75</v>
      </c>
      <c r="CW95" s="175">
        <f t="shared" si="253"/>
        <v>11.63</v>
      </c>
      <c r="CX95" s="175">
        <f t="shared" si="254"/>
        <v>11.25</v>
      </c>
      <c r="CY95" s="175">
        <f t="shared" si="255"/>
        <v>11.63</v>
      </c>
      <c r="CZ95" s="175">
        <f t="shared" si="256"/>
        <v>11.25</v>
      </c>
      <c r="DA95" s="175">
        <f t="shared" si="257"/>
        <v>11.63</v>
      </c>
      <c r="DB95" s="177">
        <f t="shared" si="258"/>
        <v>67.14</v>
      </c>
      <c r="DC95" s="177">
        <f t="shared" si="259"/>
        <v>67.14</v>
      </c>
      <c r="DD95" s="175">
        <f t="shared" si="260"/>
        <v>11.63</v>
      </c>
      <c r="DE95" s="175">
        <f t="shared" si="261"/>
        <v>10.5</v>
      </c>
      <c r="DF95" s="175">
        <f t="shared" si="262"/>
        <v>11.63</v>
      </c>
      <c r="DG95" s="175">
        <f t="shared" si="263"/>
        <v>11.25</v>
      </c>
      <c r="DH95" s="175">
        <f t="shared" si="264"/>
        <v>11.63</v>
      </c>
      <c r="DI95" s="175">
        <f t="shared" si="265"/>
        <v>11.25</v>
      </c>
      <c r="DJ95" s="175">
        <f t="shared" si="266"/>
        <v>11.63</v>
      </c>
      <c r="DK95" s="175">
        <f t="shared" si="267"/>
        <v>11.63</v>
      </c>
      <c r="DL95" s="175">
        <f t="shared" si="268"/>
        <v>11.25</v>
      </c>
      <c r="DM95" s="175">
        <f t="shared" si="269"/>
        <v>11.63</v>
      </c>
      <c r="DN95" s="175">
        <f t="shared" si="270"/>
        <v>11.25</v>
      </c>
      <c r="DO95" s="175">
        <f t="shared" si="271"/>
        <v>11.63</v>
      </c>
      <c r="DP95" s="177">
        <f t="shared" si="272"/>
        <v>136.91</v>
      </c>
      <c r="DQ95" s="177">
        <f t="shared" si="273"/>
        <v>204.05</v>
      </c>
      <c r="DR95" s="175">
        <f t="shared" si="274"/>
        <v>11.63</v>
      </c>
      <c r="DS95" s="175">
        <f t="shared" si="275"/>
        <v>10.5</v>
      </c>
      <c r="DT95" s="175">
        <f t="shared" si="276"/>
        <v>11.63</v>
      </c>
      <c r="DU95" s="175">
        <f t="shared" si="277"/>
        <v>11.25</v>
      </c>
      <c r="DV95" s="179">
        <f t="shared" si="278"/>
        <v>11.63</v>
      </c>
      <c r="DW95" s="179">
        <f t="shared" si="279"/>
        <v>11.25</v>
      </c>
      <c r="DX95" s="180">
        <f t="shared" si="280"/>
        <v>11.63</v>
      </c>
      <c r="DY95" s="180">
        <f t="shared" si="281"/>
        <v>11.63</v>
      </c>
      <c r="DZ95" s="175">
        <f t="shared" si="282"/>
        <v>11.25</v>
      </c>
      <c r="EA95" s="175">
        <f t="shared" si="283"/>
        <v>11.63</v>
      </c>
      <c r="EB95" s="175">
        <f t="shared" si="284"/>
        <v>11.25</v>
      </c>
      <c r="EC95" s="175">
        <f t="shared" si="285"/>
        <v>11.63</v>
      </c>
      <c r="ED95" s="181">
        <f t="shared" si="286"/>
        <v>136.91</v>
      </c>
      <c r="EE95" s="177">
        <f t="shared" si="287"/>
        <v>340.96</v>
      </c>
      <c r="EF95" s="175">
        <f t="shared" si="288"/>
        <v>11.63</v>
      </c>
      <c r="EG95" s="175">
        <f t="shared" si="289"/>
        <v>10.88</v>
      </c>
      <c r="EH95" s="175">
        <f t="shared" si="290"/>
        <v>11.63</v>
      </c>
      <c r="EI95" s="175">
        <f t="shared" si="291"/>
        <v>11.25</v>
      </c>
      <c r="EJ95" s="175">
        <f t="shared" si="292"/>
        <v>11.63</v>
      </c>
      <c r="EK95" s="175">
        <f t="shared" si="293"/>
        <v>11.25</v>
      </c>
      <c r="EL95" s="175">
        <f t="shared" si="294"/>
        <v>11.63</v>
      </c>
      <c r="EM95" s="175">
        <f t="shared" si="295"/>
        <v>11.63</v>
      </c>
      <c r="EN95" s="175">
        <f t="shared" si="296"/>
        <v>11.25</v>
      </c>
      <c r="EO95" s="175">
        <f t="shared" si="297"/>
        <v>11.63</v>
      </c>
      <c r="EP95" s="175">
        <f t="shared" si="298"/>
        <v>11.25</v>
      </c>
      <c r="EQ95" s="175">
        <f t="shared" si="302"/>
        <v>11.63</v>
      </c>
      <c r="ER95" s="177">
        <f t="shared" si="299"/>
        <v>137.29</v>
      </c>
      <c r="ES95" s="177">
        <f t="shared" si="300"/>
        <v>478.25</v>
      </c>
      <c r="ET95" s="175">
        <f t="shared" si="301"/>
        <v>282.24</v>
      </c>
    </row>
    <row r="96" spans="2:150" ht="24.75" x14ac:dyDescent="0.15">
      <c r="B96" s="110">
        <v>42930</v>
      </c>
      <c r="C96" s="223" t="s">
        <v>290</v>
      </c>
      <c r="D96" s="223" t="s">
        <v>291</v>
      </c>
      <c r="E96" s="113" t="s">
        <v>292</v>
      </c>
      <c r="F96" s="225" t="s">
        <v>293</v>
      </c>
      <c r="G96" s="206">
        <v>859.27</v>
      </c>
      <c r="H96" s="175">
        <f t="shared" si="242"/>
        <v>85.927000000000007</v>
      </c>
      <c r="I96" s="175">
        <f t="shared" si="243"/>
        <v>773.34299999999996</v>
      </c>
      <c r="J96" s="183"/>
      <c r="K96" s="184"/>
      <c r="L96" s="184"/>
      <c r="M96" s="184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75"/>
      <c r="CM96" s="175"/>
      <c r="CN96" s="175"/>
      <c r="CO96" s="177"/>
      <c r="CP96" s="175"/>
      <c r="CQ96" s="175"/>
      <c r="CR96" s="175"/>
      <c r="CS96" s="175"/>
      <c r="CT96" s="178"/>
      <c r="CU96" s="175"/>
      <c r="CV96" s="175">
        <f t="shared" ref="CV96:CV110" si="303">ROUND((I96/5/365*17),2)</f>
        <v>7.2</v>
      </c>
      <c r="CW96" s="175">
        <f t="shared" si="253"/>
        <v>13.14</v>
      </c>
      <c r="CX96" s="175">
        <f t="shared" si="254"/>
        <v>12.71</v>
      </c>
      <c r="CY96" s="175">
        <f t="shared" si="255"/>
        <v>13.14</v>
      </c>
      <c r="CZ96" s="175">
        <f t="shared" si="256"/>
        <v>12.71</v>
      </c>
      <c r="DA96" s="175">
        <f t="shared" si="257"/>
        <v>13.14</v>
      </c>
      <c r="DB96" s="177">
        <f t="shared" si="258"/>
        <v>72.039999999999992</v>
      </c>
      <c r="DC96" s="177">
        <f t="shared" si="259"/>
        <v>72.040000000000006</v>
      </c>
      <c r="DD96" s="175">
        <f t="shared" si="260"/>
        <v>13.14</v>
      </c>
      <c r="DE96" s="175">
        <f t="shared" si="261"/>
        <v>11.86</v>
      </c>
      <c r="DF96" s="175">
        <f t="shared" si="262"/>
        <v>13.14</v>
      </c>
      <c r="DG96" s="175">
        <f t="shared" si="263"/>
        <v>12.71</v>
      </c>
      <c r="DH96" s="175">
        <f t="shared" si="264"/>
        <v>13.14</v>
      </c>
      <c r="DI96" s="175">
        <f t="shared" si="265"/>
        <v>12.71</v>
      </c>
      <c r="DJ96" s="175">
        <f t="shared" si="266"/>
        <v>13.14</v>
      </c>
      <c r="DK96" s="175">
        <f t="shared" si="267"/>
        <v>13.14</v>
      </c>
      <c r="DL96" s="175">
        <f t="shared" si="268"/>
        <v>12.71</v>
      </c>
      <c r="DM96" s="175">
        <f t="shared" si="269"/>
        <v>13.14</v>
      </c>
      <c r="DN96" s="175">
        <f t="shared" si="270"/>
        <v>12.71</v>
      </c>
      <c r="DO96" s="175">
        <f t="shared" si="271"/>
        <v>13.14</v>
      </c>
      <c r="DP96" s="177">
        <f t="shared" si="272"/>
        <v>154.68</v>
      </c>
      <c r="DQ96" s="177">
        <f t="shared" si="273"/>
        <v>226.72</v>
      </c>
      <c r="DR96" s="175">
        <f t="shared" si="274"/>
        <v>13.14</v>
      </c>
      <c r="DS96" s="175">
        <f t="shared" si="275"/>
        <v>11.86</v>
      </c>
      <c r="DT96" s="175">
        <f t="shared" si="276"/>
        <v>13.14</v>
      </c>
      <c r="DU96" s="175">
        <f t="shared" si="277"/>
        <v>12.71</v>
      </c>
      <c r="DV96" s="179">
        <f t="shared" si="278"/>
        <v>13.14</v>
      </c>
      <c r="DW96" s="179">
        <f t="shared" si="279"/>
        <v>12.71</v>
      </c>
      <c r="DX96" s="180">
        <f t="shared" si="280"/>
        <v>13.14</v>
      </c>
      <c r="DY96" s="180">
        <f t="shared" si="281"/>
        <v>13.14</v>
      </c>
      <c r="DZ96" s="175">
        <f t="shared" si="282"/>
        <v>12.71</v>
      </c>
      <c r="EA96" s="175">
        <f t="shared" si="283"/>
        <v>13.14</v>
      </c>
      <c r="EB96" s="175">
        <f t="shared" si="284"/>
        <v>12.71</v>
      </c>
      <c r="EC96" s="175">
        <f t="shared" si="285"/>
        <v>13.14</v>
      </c>
      <c r="ED96" s="181">
        <f t="shared" si="286"/>
        <v>154.68</v>
      </c>
      <c r="EE96" s="177">
        <f t="shared" si="287"/>
        <v>381.4</v>
      </c>
      <c r="EF96" s="175">
        <f t="shared" si="288"/>
        <v>13.14</v>
      </c>
      <c r="EG96" s="175">
        <f t="shared" si="289"/>
        <v>12.29</v>
      </c>
      <c r="EH96" s="175">
        <f t="shared" si="290"/>
        <v>13.14</v>
      </c>
      <c r="EI96" s="175">
        <f t="shared" si="291"/>
        <v>12.71</v>
      </c>
      <c r="EJ96" s="175">
        <f t="shared" si="292"/>
        <v>13.14</v>
      </c>
      <c r="EK96" s="175">
        <f t="shared" si="293"/>
        <v>12.71</v>
      </c>
      <c r="EL96" s="175">
        <f t="shared" si="294"/>
        <v>13.14</v>
      </c>
      <c r="EM96" s="175">
        <f t="shared" si="295"/>
        <v>13.14</v>
      </c>
      <c r="EN96" s="175">
        <f t="shared" si="296"/>
        <v>12.71</v>
      </c>
      <c r="EO96" s="175">
        <f t="shared" si="297"/>
        <v>13.14</v>
      </c>
      <c r="EP96" s="175">
        <f t="shared" si="298"/>
        <v>12.71</v>
      </c>
      <c r="EQ96" s="175">
        <f t="shared" si="302"/>
        <v>13.14</v>
      </c>
      <c r="ER96" s="177">
        <f t="shared" si="299"/>
        <v>155.11000000000001</v>
      </c>
      <c r="ES96" s="177">
        <f t="shared" si="300"/>
        <v>536.51</v>
      </c>
      <c r="ET96" s="175">
        <f t="shared" si="301"/>
        <v>322.76</v>
      </c>
    </row>
    <row r="97" spans="2:150" ht="24.75" x14ac:dyDescent="0.15">
      <c r="B97" s="110">
        <v>42930</v>
      </c>
      <c r="C97" s="223" t="s">
        <v>290</v>
      </c>
      <c r="D97" s="223" t="s">
        <v>294</v>
      </c>
      <c r="E97" s="113" t="s">
        <v>295</v>
      </c>
      <c r="F97" s="225" t="s">
        <v>296</v>
      </c>
      <c r="G97" s="206">
        <v>859.27</v>
      </c>
      <c r="H97" s="175">
        <f t="shared" si="242"/>
        <v>85.927000000000007</v>
      </c>
      <c r="I97" s="175">
        <f t="shared" si="243"/>
        <v>773.34299999999996</v>
      </c>
      <c r="J97" s="183"/>
      <c r="K97" s="184"/>
      <c r="L97" s="184"/>
      <c r="M97" s="184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75"/>
      <c r="CM97" s="175"/>
      <c r="CN97" s="175"/>
      <c r="CO97" s="177"/>
      <c r="CP97" s="175"/>
      <c r="CQ97" s="175"/>
      <c r="CR97" s="175"/>
      <c r="CS97" s="175"/>
      <c r="CT97" s="178"/>
      <c r="CU97" s="175"/>
      <c r="CV97" s="175">
        <f t="shared" si="303"/>
        <v>7.2</v>
      </c>
      <c r="CW97" s="175">
        <f t="shared" si="253"/>
        <v>13.14</v>
      </c>
      <c r="CX97" s="175">
        <f t="shared" si="254"/>
        <v>12.71</v>
      </c>
      <c r="CY97" s="175">
        <f t="shared" si="255"/>
        <v>13.14</v>
      </c>
      <c r="CZ97" s="175">
        <f t="shared" si="256"/>
        <v>12.71</v>
      </c>
      <c r="DA97" s="175">
        <f t="shared" si="257"/>
        <v>13.14</v>
      </c>
      <c r="DB97" s="177">
        <f t="shared" si="258"/>
        <v>72.039999999999992</v>
      </c>
      <c r="DC97" s="177">
        <f t="shared" si="259"/>
        <v>72.040000000000006</v>
      </c>
      <c r="DD97" s="175">
        <f t="shared" si="260"/>
        <v>13.14</v>
      </c>
      <c r="DE97" s="175">
        <f t="shared" si="261"/>
        <v>11.86</v>
      </c>
      <c r="DF97" s="175">
        <f t="shared" si="262"/>
        <v>13.14</v>
      </c>
      <c r="DG97" s="175">
        <f t="shared" si="263"/>
        <v>12.71</v>
      </c>
      <c r="DH97" s="175">
        <f t="shared" si="264"/>
        <v>13.14</v>
      </c>
      <c r="DI97" s="175">
        <f t="shared" si="265"/>
        <v>12.71</v>
      </c>
      <c r="DJ97" s="175">
        <f t="shared" si="266"/>
        <v>13.14</v>
      </c>
      <c r="DK97" s="175">
        <f t="shared" si="267"/>
        <v>13.14</v>
      </c>
      <c r="DL97" s="175">
        <f t="shared" si="268"/>
        <v>12.71</v>
      </c>
      <c r="DM97" s="175">
        <f t="shared" si="269"/>
        <v>13.14</v>
      </c>
      <c r="DN97" s="175">
        <f t="shared" si="270"/>
        <v>12.71</v>
      </c>
      <c r="DO97" s="175">
        <f t="shared" si="271"/>
        <v>13.14</v>
      </c>
      <c r="DP97" s="177">
        <f t="shared" si="272"/>
        <v>154.68</v>
      </c>
      <c r="DQ97" s="177">
        <f t="shared" si="273"/>
        <v>226.72</v>
      </c>
      <c r="DR97" s="175">
        <f t="shared" si="274"/>
        <v>13.14</v>
      </c>
      <c r="DS97" s="175">
        <f t="shared" si="275"/>
        <v>11.86</v>
      </c>
      <c r="DT97" s="175">
        <f t="shared" si="276"/>
        <v>13.14</v>
      </c>
      <c r="DU97" s="175">
        <f t="shared" si="277"/>
        <v>12.71</v>
      </c>
      <c r="DV97" s="179">
        <f t="shared" si="278"/>
        <v>13.14</v>
      </c>
      <c r="DW97" s="179">
        <f t="shared" si="279"/>
        <v>12.71</v>
      </c>
      <c r="DX97" s="180">
        <f t="shared" si="280"/>
        <v>13.14</v>
      </c>
      <c r="DY97" s="180">
        <f t="shared" si="281"/>
        <v>13.14</v>
      </c>
      <c r="DZ97" s="175">
        <f t="shared" si="282"/>
        <v>12.71</v>
      </c>
      <c r="EA97" s="175">
        <f t="shared" si="283"/>
        <v>13.14</v>
      </c>
      <c r="EB97" s="175">
        <f t="shared" si="284"/>
        <v>12.71</v>
      </c>
      <c r="EC97" s="175">
        <f t="shared" si="285"/>
        <v>13.14</v>
      </c>
      <c r="ED97" s="181">
        <f t="shared" si="286"/>
        <v>154.68</v>
      </c>
      <c r="EE97" s="177">
        <f t="shared" si="287"/>
        <v>381.4</v>
      </c>
      <c r="EF97" s="175">
        <f t="shared" si="288"/>
        <v>13.14</v>
      </c>
      <c r="EG97" s="175">
        <f t="shared" si="289"/>
        <v>12.29</v>
      </c>
      <c r="EH97" s="175">
        <f t="shared" si="290"/>
        <v>13.14</v>
      </c>
      <c r="EI97" s="175">
        <f t="shared" si="291"/>
        <v>12.71</v>
      </c>
      <c r="EJ97" s="175">
        <f t="shared" si="292"/>
        <v>13.14</v>
      </c>
      <c r="EK97" s="175">
        <f t="shared" si="293"/>
        <v>12.71</v>
      </c>
      <c r="EL97" s="175">
        <f t="shared" si="294"/>
        <v>13.14</v>
      </c>
      <c r="EM97" s="175">
        <f t="shared" si="295"/>
        <v>13.14</v>
      </c>
      <c r="EN97" s="175">
        <f t="shared" si="296"/>
        <v>12.71</v>
      </c>
      <c r="EO97" s="175">
        <f t="shared" si="297"/>
        <v>13.14</v>
      </c>
      <c r="EP97" s="175">
        <f t="shared" si="298"/>
        <v>12.71</v>
      </c>
      <c r="EQ97" s="175">
        <f t="shared" si="302"/>
        <v>13.14</v>
      </c>
      <c r="ER97" s="177">
        <f t="shared" si="299"/>
        <v>155.11000000000001</v>
      </c>
      <c r="ES97" s="177">
        <f t="shared" si="300"/>
        <v>536.51</v>
      </c>
      <c r="ET97" s="175">
        <f t="shared" si="301"/>
        <v>322.76</v>
      </c>
    </row>
    <row r="98" spans="2:150" ht="24.75" x14ac:dyDescent="0.15">
      <c r="B98" s="110">
        <v>42930</v>
      </c>
      <c r="C98" s="223" t="s">
        <v>290</v>
      </c>
      <c r="D98" s="223" t="s">
        <v>297</v>
      </c>
      <c r="E98" s="113" t="s">
        <v>298</v>
      </c>
      <c r="F98" s="225" t="s">
        <v>299</v>
      </c>
      <c r="G98" s="206">
        <v>859.27</v>
      </c>
      <c r="H98" s="175">
        <f t="shared" si="242"/>
        <v>85.927000000000007</v>
      </c>
      <c r="I98" s="175">
        <f t="shared" si="243"/>
        <v>773.34299999999996</v>
      </c>
      <c r="J98" s="183"/>
      <c r="K98" s="184"/>
      <c r="L98" s="184"/>
      <c r="M98" s="184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3"/>
      <c r="BO98" s="183"/>
      <c r="BP98" s="183"/>
      <c r="BQ98" s="183"/>
      <c r="BR98" s="183"/>
      <c r="BS98" s="183"/>
      <c r="BT98" s="183"/>
      <c r="BU98" s="183"/>
      <c r="BV98" s="183"/>
      <c r="BW98" s="183"/>
      <c r="BX98" s="183"/>
      <c r="BY98" s="183"/>
      <c r="BZ98" s="183"/>
      <c r="CA98" s="183"/>
      <c r="CB98" s="183"/>
      <c r="CC98" s="183"/>
      <c r="CD98" s="183"/>
      <c r="CE98" s="183"/>
      <c r="CF98" s="183"/>
      <c r="CG98" s="183"/>
      <c r="CH98" s="183"/>
      <c r="CI98" s="183"/>
      <c r="CJ98" s="183"/>
      <c r="CK98" s="183"/>
      <c r="CL98" s="175"/>
      <c r="CM98" s="175"/>
      <c r="CN98" s="175"/>
      <c r="CO98" s="177"/>
      <c r="CP98" s="175"/>
      <c r="CQ98" s="175"/>
      <c r="CR98" s="175"/>
      <c r="CS98" s="175"/>
      <c r="CT98" s="178"/>
      <c r="CU98" s="175"/>
      <c r="CV98" s="175">
        <f t="shared" si="303"/>
        <v>7.2</v>
      </c>
      <c r="CW98" s="175">
        <f t="shared" si="253"/>
        <v>13.14</v>
      </c>
      <c r="CX98" s="175">
        <f t="shared" si="254"/>
        <v>12.71</v>
      </c>
      <c r="CY98" s="175">
        <f t="shared" si="255"/>
        <v>13.14</v>
      </c>
      <c r="CZ98" s="175">
        <f t="shared" si="256"/>
        <v>12.71</v>
      </c>
      <c r="DA98" s="175">
        <f t="shared" si="257"/>
        <v>13.14</v>
      </c>
      <c r="DB98" s="177">
        <f t="shared" si="258"/>
        <v>72.039999999999992</v>
      </c>
      <c r="DC98" s="177">
        <f t="shared" si="259"/>
        <v>72.040000000000006</v>
      </c>
      <c r="DD98" s="175">
        <f t="shared" si="260"/>
        <v>13.14</v>
      </c>
      <c r="DE98" s="175">
        <f t="shared" si="261"/>
        <v>11.86</v>
      </c>
      <c r="DF98" s="175">
        <f t="shared" si="262"/>
        <v>13.14</v>
      </c>
      <c r="DG98" s="175">
        <f t="shared" si="263"/>
        <v>12.71</v>
      </c>
      <c r="DH98" s="175">
        <f t="shared" si="264"/>
        <v>13.14</v>
      </c>
      <c r="DI98" s="175">
        <f t="shared" si="265"/>
        <v>12.71</v>
      </c>
      <c r="DJ98" s="175">
        <f t="shared" si="266"/>
        <v>13.14</v>
      </c>
      <c r="DK98" s="175">
        <f t="shared" si="267"/>
        <v>13.14</v>
      </c>
      <c r="DL98" s="175">
        <f t="shared" si="268"/>
        <v>12.71</v>
      </c>
      <c r="DM98" s="175">
        <f t="shared" si="269"/>
        <v>13.14</v>
      </c>
      <c r="DN98" s="175">
        <f t="shared" si="270"/>
        <v>12.71</v>
      </c>
      <c r="DO98" s="175">
        <f t="shared" si="271"/>
        <v>13.14</v>
      </c>
      <c r="DP98" s="177">
        <f t="shared" si="272"/>
        <v>154.68</v>
      </c>
      <c r="DQ98" s="177">
        <f t="shared" si="273"/>
        <v>226.72</v>
      </c>
      <c r="DR98" s="175">
        <f t="shared" si="274"/>
        <v>13.14</v>
      </c>
      <c r="DS98" s="175">
        <f t="shared" si="275"/>
        <v>11.86</v>
      </c>
      <c r="DT98" s="175">
        <f t="shared" si="276"/>
        <v>13.14</v>
      </c>
      <c r="DU98" s="175">
        <f t="shared" si="277"/>
        <v>12.71</v>
      </c>
      <c r="DV98" s="179">
        <f t="shared" si="278"/>
        <v>13.14</v>
      </c>
      <c r="DW98" s="179">
        <f t="shared" si="279"/>
        <v>12.71</v>
      </c>
      <c r="DX98" s="180">
        <f t="shared" si="280"/>
        <v>13.14</v>
      </c>
      <c r="DY98" s="180">
        <f t="shared" si="281"/>
        <v>13.14</v>
      </c>
      <c r="DZ98" s="175">
        <f t="shared" si="282"/>
        <v>12.71</v>
      </c>
      <c r="EA98" s="175">
        <f t="shared" si="283"/>
        <v>13.14</v>
      </c>
      <c r="EB98" s="175">
        <f t="shared" si="284"/>
        <v>12.71</v>
      </c>
      <c r="EC98" s="175">
        <f t="shared" si="285"/>
        <v>13.14</v>
      </c>
      <c r="ED98" s="181">
        <f t="shared" si="286"/>
        <v>154.68</v>
      </c>
      <c r="EE98" s="177">
        <f t="shared" si="287"/>
        <v>381.4</v>
      </c>
      <c r="EF98" s="175">
        <f t="shared" si="288"/>
        <v>13.14</v>
      </c>
      <c r="EG98" s="175">
        <f t="shared" si="289"/>
        <v>12.29</v>
      </c>
      <c r="EH98" s="175">
        <f t="shared" si="290"/>
        <v>13.14</v>
      </c>
      <c r="EI98" s="175">
        <f t="shared" si="291"/>
        <v>12.71</v>
      </c>
      <c r="EJ98" s="175">
        <f t="shared" si="292"/>
        <v>13.14</v>
      </c>
      <c r="EK98" s="175">
        <f t="shared" si="293"/>
        <v>12.71</v>
      </c>
      <c r="EL98" s="175">
        <f t="shared" si="294"/>
        <v>13.14</v>
      </c>
      <c r="EM98" s="175">
        <f t="shared" si="295"/>
        <v>13.14</v>
      </c>
      <c r="EN98" s="175">
        <f t="shared" si="296"/>
        <v>12.71</v>
      </c>
      <c r="EO98" s="175">
        <f t="shared" si="297"/>
        <v>13.14</v>
      </c>
      <c r="EP98" s="175">
        <f t="shared" si="298"/>
        <v>12.71</v>
      </c>
      <c r="EQ98" s="175">
        <f t="shared" si="302"/>
        <v>13.14</v>
      </c>
      <c r="ER98" s="177">
        <f t="shared" si="299"/>
        <v>155.11000000000001</v>
      </c>
      <c r="ES98" s="177">
        <f t="shared" si="300"/>
        <v>536.51</v>
      </c>
      <c r="ET98" s="175">
        <f t="shared" si="301"/>
        <v>322.76</v>
      </c>
    </row>
    <row r="99" spans="2:150" ht="24.75" x14ac:dyDescent="0.15">
      <c r="B99" s="110">
        <v>42930</v>
      </c>
      <c r="C99" s="223" t="s">
        <v>290</v>
      </c>
      <c r="D99" s="223" t="s">
        <v>300</v>
      </c>
      <c r="E99" s="113" t="s">
        <v>213</v>
      </c>
      <c r="F99" s="225" t="s">
        <v>301</v>
      </c>
      <c r="G99" s="206">
        <v>859.27</v>
      </c>
      <c r="H99" s="175">
        <f t="shared" si="242"/>
        <v>85.927000000000007</v>
      </c>
      <c r="I99" s="175">
        <f t="shared" si="243"/>
        <v>773.34299999999996</v>
      </c>
      <c r="J99" s="183"/>
      <c r="K99" s="184"/>
      <c r="L99" s="184"/>
      <c r="M99" s="184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75"/>
      <c r="CM99" s="175"/>
      <c r="CN99" s="175"/>
      <c r="CO99" s="177"/>
      <c r="CP99" s="175"/>
      <c r="CQ99" s="175"/>
      <c r="CR99" s="175"/>
      <c r="CS99" s="175"/>
      <c r="CT99" s="178"/>
      <c r="CU99" s="175"/>
      <c r="CV99" s="175">
        <f t="shared" si="303"/>
        <v>7.2</v>
      </c>
      <c r="CW99" s="175">
        <f t="shared" si="253"/>
        <v>13.14</v>
      </c>
      <c r="CX99" s="175">
        <f t="shared" si="254"/>
        <v>12.71</v>
      </c>
      <c r="CY99" s="175">
        <f t="shared" si="255"/>
        <v>13.14</v>
      </c>
      <c r="CZ99" s="175">
        <f t="shared" si="256"/>
        <v>12.71</v>
      </c>
      <c r="DA99" s="175">
        <f t="shared" si="257"/>
        <v>13.14</v>
      </c>
      <c r="DB99" s="177">
        <f t="shared" si="258"/>
        <v>72.039999999999992</v>
      </c>
      <c r="DC99" s="177">
        <f t="shared" si="259"/>
        <v>72.040000000000006</v>
      </c>
      <c r="DD99" s="175">
        <f t="shared" si="260"/>
        <v>13.14</v>
      </c>
      <c r="DE99" s="175">
        <f t="shared" si="261"/>
        <v>11.86</v>
      </c>
      <c r="DF99" s="175">
        <f t="shared" si="262"/>
        <v>13.14</v>
      </c>
      <c r="DG99" s="175">
        <f t="shared" si="263"/>
        <v>12.71</v>
      </c>
      <c r="DH99" s="175">
        <f t="shared" si="264"/>
        <v>13.14</v>
      </c>
      <c r="DI99" s="175">
        <f t="shared" si="265"/>
        <v>12.71</v>
      </c>
      <c r="DJ99" s="175">
        <f t="shared" si="266"/>
        <v>13.14</v>
      </c>
      <c r="DK99" s="175">
        <f t="shared" si="267"/>
        <v>13.14</v>
      </c>
      <c r="DL99" s="175">
        <f t="shared" si="268"/>
        <v>12.71</v>
      </c>
      <c r="DM99" s="175">
        <f t="shared" si="269"/>
        <v>13.14</v>
      </c>
      <c r="DN99" s="175">
        <f t="shared" si="270"/>
        <v>12.71</v>
      </c>
      <c r="DO99" s="175">
        <f t="shared" si="271"/>
        <v>13.14</v>
      </c>
      <c r="DP99" s="177">
        <f t="shared" si="272"/>
        <v>154.68</v>
      </c>
      <c r="DQ99" s="177">
        <f t="shared" si="273"/>
        <v>226.72</v>
      </c>
      <c r="DR99" s="175">
        <f t="shared" si="274"/>
        <v>13.14</v>
      </c>
      <c r="DS99" s="175">
        <f t="shared" si="275"/>
        <v>11.86</v>
      </c>
      <c r="DT99" s="175">
        <f t="shared" si="276"/>
        <v>13.14</v>
      </c>
      <c r="DU99" s="175">
        <f t="shared" si="277"/>
        <v>12.71</v>
      </c>
      <c r="DV99" s="179">
        <f t="shared" si="278"/>
        <v>13.14</v>
      </c>
      <c r="DW99" s="179">
        <f t="shared" si="279"/>
        <v>12.71</v>
      </c>
      <c r="DX99" s="180">
        <f t="shared" si="280"/>
        <v>13.14</v>
      </c>
      <c r="DY99" s="180">
        <f t="shared" si="281"/>
        <v>13.14</v>
      </c>
      <c r="DZ99" s="175">
        <f t="shared" si="282"/>
        <v>12.71</v>
      </c>
      <c r="EA99" s="175">
        <f t="shared" si="283"/>
        <v>13.14</v>
      </c>
      <c r="EB99" s="175">
        <f t="shared" si="284"/>
        <v>12.71</v>
      </c>
      <c r="EC99" s="175">
        <f t="shared" si="285"/>
        <v>13.14</v>
      </c>
      <c r="ED99" s="181">
        <f t="shared" si="286"/>
        <v>154.68</v>
      </c>
      <c r="EE99" s="177">
        <f t="shared" si="287"/>
        <v>381.4</v>
      </c>
      <c r="EF99" s="175">
        <f t="shared" si="288"/>
        <v>13.14</v>
      </c>
      <c r="EG99" s="175">
        <f t="shared" si="289"/>
        <v>12.29</v>
      </c>
      <c r="EH99" s="175">
        <f t="shared" si="290"/>
        <v>13.14</v>
      </c>
      <c r="EI99" s="175">
        <f t="shared" si="291"/>
        <v>12.71</v>
      </c>
      <c r="EJ99" s="175">
        <f t="shared" si="292"/>
        <v>13.14</v>
      </c>
      <c r="EK99" s="175">
        <f t="shared" si="293"/>
        <v>12.71</v>
      </c>
      <c r="EL99" s="175">
        <f t="shared" si="294"/>
        <v>13.14</v>
      </c>
      <c r="EM99" s="175">
        <f t="shared" si="295"/>
        <v>13.14</v>
      </c>
      <c r="EN99" s="175">
        <f t="shared" si="296"/>
        <v>12.71</v>
      </c>
      <c r="EO99" s="175">
        <f t="shared" si="297"/>
        <v>13.14</v>
      </c>
      <c r="EP99" s="175">
        <f t="shared" si="298"/>
        <v>12.71</v>
      </c>
      <c r="EQ99" s="175">
        <f t="shared" si="302"/>
        <v>13.14</v>
      </c>
      <c r="ER99" s="177">
        <f t="shared" si="299"/>
        <v>155.11000000000001</v>
      </c>
      <c r="ES99" s="177">
        <f t="shared" si="300"/>
        <v>536.51</v>
      </c>
      <c r="ET99" s="175">
        <f t="shared" si="301"/>
        <v>322.76</v>
      </c>
    </row>
    <row r="100" spans="2:150" ht="24.75" x14ac:dyDescent="0.15">
      <c r="B100" s="110">
        <v>42930</v>
      </c>
      <c r="C100" s="223" t="s">
        <v>290</v>
      </c>
      <c r="D100" s="223" t="s">
        <v>302</v>
      </c>
      <c r="E100" s="113" t="s">
        <v>303</v>
      </c>
      <c r="F100" s="225" t="s">
        <v>304</v>
      </c>
      <c r="G100" s="206">
        <v>859.27</v>
      </c>
      <c r="H100" s="175">
        <f t="shared" si="242"/>
        <v>85.927000000000007</v>
      </c>
      <c r="I100" s="175">
        <f t="shared" si="243"/>
        <v>773.34299999999996</v>
      </c>
      <c r="J100" s="183"/>
      <c r="K100" s="184"/>
      <c r="L100" s="184"/>
      <c r="M100" s="184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75"/>
      <c r="CM100" s="175"/>
      <c r="CN100" s="175"/>
      <c r="CO100" s="177"/>
      <c r="CP100" s="175"/>
      <c r="CQ100" s="175"/>
      <c r="CR100" s="175"/>
      <c r="CS100" s="175"/>
      <c r="CT100" s="178"/>
      <c r="CU100" s="175"/>
      <c r="CV100" s="175">
        <f t="shared" si="303"/>
        <v>7.2</v>
      </c>
      <c r="CW100" s="175">
        <f t="shared" si="253"/>
        <v>13.14</v>
      </c>
      <c r="CX100" s="175">
        <f t="shared" si="254"/>
        <v>12.71</v>
      </c>
      <c r="CY100" s="175">
        <f t="shared" si="255"/>
        <v>13.14</v>
      </c>
      <c r="CZ100" s="175">
        <f t="shared" si="256"/>
        <v>12.71</v>
      </c>
      <c r="DA100" s="175">
        <f t="shared" si="257"/>
        <v>13.14</v>
      </c>
      <c r="DB100" s="177">
        <f t="shared" si="258"/>
        <v>72.039999999999992</v>
      </c>
      <c r="DC100" s="177">
        <f t="shared" si="259"/>
        <v>72.040000000000006</v>
      </c>
      <c r="DD100" s="175">
        <f t="shared" si="260"/>
        <v>13.14</v>
      </c>
      <c r="DE100" s="175">
        <f t="shared" si="261"/>
        <v>11.86</v>
      </c>
      <c r="DF100" s="175">
        <f t="shared" si="262"/>
        <v>13.14</v>
      </c>
      <c r="DG100" s="175">
        <f t="shared" si="263"/>
        <v>12.71</v>
      </c>
      <c r="DH100" s="175">
        <f t="shared" si="264"/>
        <v>13.14</v>
      </c>
      <c r="DI100" s="175">
        <f t="shared" si="265"/>
        <v>12.71</v>
      </c>
      <c r="DJ100" s="175">
        <f t="shared" si="266"/>
        <v>13.14</v>
      </c>
      <c r="DK100" s="175">
        <f t="shared" si="267"/>
        <v>13.14</v>
      </c>
      <c r="DL100" s="175">
        <f t="shared" si="268"/>
        <v>12.71</v>
      </c>
      <c r="DM100" s="175">
        <f t="shared" si="269"/>
        <v>13.14</v>
      </c>
      <c r="DN100" s="175">
        <f t="shared" si="270"/>
        <v>12.71</v>
      </c>
      <c r="DO100" s="175">
        <f t="shared" si="271"/>
        <v>13.14</v>
      </c>
      <c r="DP100" s="177">
        <f t="shared" si="272"/>
        <v>154.68</v>
      </c>
      <c r="DQ100" s="177">
        <f t="shared" si="273"/>
        <v>226.72</v>
      </c>
      <c r="DR100" s="175">
        <f t="shared" si="274"/>
        <v>13.14</v>
      </c>
      <c r="DS100" s="175">
        <f t="shared" si="275"/>
        <v>11.86</v>
      </c>
      <c r="DT100" s="175">
        <f t="shared" si="276"/>
        <v>13.14</v>
      </c>
      <c r="DU100" s="175">
        <f t="shared" si="277"/>
        <v>12.71</v>
      </c>
      <c r="DV100" s="179">
        <f t="shared" si="278"/>
        <v>13.14</v>
      </c>
      <c r="DW100" s="179">
        <f t="shared" si="279"/>
        <v>12.71</v>
      </c>
      <c r="DX100" s="180">
        <f t="shared" si="280"/>
        <v>13.14</v>
      </c>
      <c r="DY100" s="180">
        <f t="shared" si="281"/>
        <v>13.14</v>
      </c>
      <c r="DZ100" s="175">
        <f t="shared" si="282"/>
        <v>12.71</v>
      </c>
      <c r="EA100" s="175">
        <f t="shared" si="283"/>
        <v>13.14</v>
      </c>
      <c r="EB100" s="175">
        <f t="shared" si="284"/>
        <v>12.71</v>
      </c>
      <c r="EC100" s="175">
        <f t="shared" si="285"/>
        <v>13.14</v>
      </c>
      <c r="ED100" s="181">
        <f t="shared" si="286"/>
        <v>154.68</v>
      </c>
      <c r="EE100" s="177">
        <f t="shared" si="287"/>
        <v>381.4</v>
      </c>
      <c r="EF100" s="175">
        <f t="shared" si="288"/>
        <v>13.14</v>
      </c>
      <c r="EG100" s="175">
        <f t="shared" si="289"/>
        <v>12.29</v>
      </c>
      <c r="EH100" s="175">
        <f t="shared" si="290"/>
        <v>13.14</v>
      </c>
      <c r="EI100" s="175">
        <f t="shared" si="291"/>
        <v>12.71</v>
      </c>
      <c r="EJ100" s="175">
        <f t="shared" si="292"/>
        <v>13.14</v>
      </c>
      <c r="EK100" s="175">
        <f t="shared" si="293"/>
        <v>12.71</v>
      </c>
      <c r="EL100" s="175">
        <f t="shared" si="294"/>
        <v>13.14</v>
      </c>
      <c r="EM100" s="175">
        <f t="shared" si="295"/>
        <v>13.14</v>
      </c>
      <c r="EN100" s="175">
        <f t="shared" si="296"/>
        <v>12.71</v>
      </c>
      <c r="EO100" s="175">
        <f t="shared" si="297"/>
        <v>13.14</v>
      </c>
      <c r="EP100" s="175">
        <f t="shared" si="298"/>
        <v>12.71</v>
      </c>
      <c r="EQ100" s="175">
        <f t="shared" si="302"/>
        <v>13.14</v>
      </c>
      <c r="ER100" s="177">
        <f t="shared" si="299"/>
        <v>155.11000000000001</v>
      </c>
      <c r="ES100" s="177">
        <f t="shared" si="300"/>
        <v>536.51</v>
      </c>
      <c r="ET100" s="175">
        <f t="shared" si="301"/>
        <v>322.76</v>
      </c>
    </row>
    <row r="101" spans="2:150" ht="24.75" x14ac:dyDescent="0.15">
      <c r="B101" s="110">
        <v>42930</v>
      </c>
      <c r="C101" s="223" t="s">
        <v>290</v>
      </c>
      <c r="D101" s="223" t="s">
        <v>305</v>
      </c>
      <c r="E101" s="113" t="s">
        <v>154</v>
      </c>
      <c r="F101" s="225" t="s">
        <v>306</v>
      </c>
      <c r="G101" s="206">
        <v>859.27</v>
      </c>
      <c r="H101" s="175">
        <f t="shared" si="242"/>
        <v>85.927000000000007</v>
      </c>
      <c r="I101" s="175">
        <f t="shared" si="243"/>
        <v>773.34299999999996</v>
      </c>
      <c r="J101" s="183"/>
      <c r="K101" s="184"/>
      <c r="L101" s="184"/>
      <c r="M101" s="184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75"/>
      <c r="CM101" s="175"/>
      <c r="CN101" s="175"/>
      <c r="CO101" s="177"/>
      <c r="CP101" s="175"/>
      <c r="CQ101" s="175"/>
      <c r="CR101" s="175"/>
      <c r="CS101" s="175"/>
      <c r="CT101" s="178"/>
      <c r="CU101" s="175"/>
      <c r="CV101" s="175">
        <f t="shared" si="303"/>
        <v>7.2</v>
      </c>
      <c r="CW101" s="175">
        <f t="shared" si="253"/>
        <v>13.14</v>
      </c>
      <c r="CX101" s="175">
        <f t="shared" si="254"/>
        <v>12.71</v>
      </c>
      <c r="CY101" s="175">
        <f t="shared" si="255"/>
        <v>13.14</v>
      </c>
      <c r="CZ101" s="175">
        <f t="shared" si="256"/>
        <v>12.71</v>
      </c>
      <c r="DA101" s="175">
        <f t="shared" si="257"/>
        <v>13.14</v>
      </c>
      <c r="DB101" s="177">
        <f t="shared" si="258"/>
        <v>72.039999999999992</v>
      </c>
      <c r="DC101" s="177">
        <f t="shared" si="259"/>
        <v>72.040000000000006</v>
      </c>
      <c r="DD101" s="175">
        <f t="shared" si="260"/>
        <v>13.14</v>
      </c>
      <c r="DE101" s="175">
        <f t="shared" si="261"/>
        <v>11.86</v>
      </c>
      <c r="DF101" s="175">
        <f t="shared" si="262"/>
        <v>13.14</v>
      </c>
      <c r="DG101" s="175">
        <f t="shared" si="263"/>
        <v>12.71</v>
      </c>
      <c r="DH101" s="175">
        <f t="shared" si="264"/>
        <v>13.14</v>
      </c>
      <c r="DI101" s="175">
        <f t="shared" si="265"/>
        <v>12.71</v>
      </c>
      <c r="DJ101" s="175">
        <f t="shared" si="266"/>
        <v>13.14</v>
      </c>
      <c r="DK101" s="175">
        <f t="shared" si="267"/>
        <v>13.14</v>
      </c>
      <c r="DL101" s="175">
        <f t="shared" si="268"/>
        <v>12.71</v>
      </c>
      <c r="DM101" s="175">
        <f t="shared" si="269"/>
        <v>13.14</v>
      </c>
      <c r="DN101" s="175">
        <f t="shared" si="270"/>
        <v>12.71</v>
      </c>
      <c r="DO101" s="175">
        <f t="shared" si="271"/>
        <v>13.14</v>
      </c>
      <c r="DP101" s="177">
        <f t="shared" si="272"/>
        <v>154.68</v>
      </c>
      <c r="DQ101" s="177">
        <f t="shared" si="273"/>
        <v>226.72</v>
      </c>
      <c r="DR101" s="175">
        <f t="shared" si="274"/>
        <v>13.14</v>
      </c>
      <c r="DS101" s="175">
        <f t="shared" si="275"/>
        <v>11.86</v>
      </c>
      <c r="DT101" s="175">
        <f t="shared" si="276"/>
        <v>13.14</v>
      </c>
      <c r="DU101" s="175">
        <f t="shared" si="277"/>
        <v>12.71</v>
      </c>
      <c r="DV101" s="179">
        <f t="shared" si="278"/>
        <v>13.14</v>
      </c>
      <c r="DW101" s="179">
        <f t="shared" si="279"/>
        <v>12.71</v>
      </c>
      <c r="DX101" s="180">
        <f t="shared" si="280"/>
        <v>13.14</v>
      </c>
      <c r="DY101" s="180">
        <f t="shared" si="281"/>
        <v>13.14</v>
      </c>
      <c r="DZ101" s="175">
        <f t="shared" si="282"/>
        <v>12.71</v>
      </c>
      <c r="EA101" s="175">
        <f t="shared" si="283"/>
        <v>13.14</v>
      </c>
      <c r="EB101" s="175">
        <f t="shared" si="284"/>
        <v>12.71</v>
      </c>
      <c r="EC101" s="175">
        <f t="shared" si="285"/>
        <v>13.14</v>
      </c>
      <c r="ED101" s="181">
        <f t="shared" si="286"/>
        <v>154.68</v>
      </c>
      <c r="EE101" s="177">
        <f t="shared" si="287"/>
        <v>381.4</v>
      </c>
      <c r="EF101" s="175">
        <f t="shared" si="288"/>
        <v>13.14</v>
      </c>
      <c r="EG101" s="175">
        <f t="shared" si="289"/>
        <v>12.29</v>
      </c>
      <c r="EH101" s="175">
        <f t="shared" si="290"/>
        <v>13.14</v>
      </c>
      <c r="EI101" s="175">
        <f t="shared" si="291"/>
        <v>12.71</v>
      </c>
      <c r="EJ101" s="175">
        <f t="shared" si="292"/>
        <v>13.14</v>
      </c>
      <c r="EK101" s="175">
        <f t="shared" si="293"/>
        <v>12.71</v>
      </c>
      <c r="EL101" s="175">
        <f t="shared" si="294"/>
        <v>13.14</v>
      </c>
      <c r="EM101" s="175">
        <f t="shared" si="295"/>
        <v>13.14</v>
      </c>
      <c r="EN101" s="175">
        <f t="shared" si="296"/>
        <v>12.71</v>
      </c>
      <c r="EO101" s="175">
        <f t="shared" si="297"/>
        <v>13.14</v>
      </c>
      <c r="EP101" s="175">
        <f t="shared" si="298"/>
        <v>12.71</v>
      </c>
      <c r="EQ101" s="175">
        <f t="shared" si="302"/>
        <v>13.14</v>
      </c>
      <c r="ER101" s="177">
        <f t="shared" si="299"/>
        <v>155.11000000000001</v>
      </c>
      <c r="ES101" s="177">
        <f t="shared" si="300"/>
        <v>536.51</v>
      </c>
      <c r="ET101" s="175">
        <f t="shared" si="301"/>
        <v>322.76</v>
      </c>
    </row>
    <row r="102" spans="2:150" ht="24.75" x14ac:dyDescent="0.15">
      <c r="B102" s="110">
        <v>42930</v>
      </c>
      <c r="C102" s="223" t="s">
        <v>290</v>
      </c>
      <c r="D102" s="223" t="s">
        <v>307</v>
      </c>
      <c r="E102" s="113" t="s">
        <v>308</v>
      </c>
      <c r="F102" s="225" t="s">
        <v>309</v>
      </c>
      <c r="G102" s="206">
        <v>859.27</v>
      </c>
      <c r="H102" s="175">
        <f t="shared" si="242"/>
        <v>85.927000000000007</v>
      </c>
      <c r="I102" s="175">
        <f t="shared" si="243"/>
        <v>773.34299999999996</v>
      </c>
      <c r="J102" s="183"/>
      <c r="K102" s="184"/>
      <c r="L102" s="184"/>
      <c r="M102" s="184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75"/>
      <c r="CM102" s="175"/>
      <c r="CN102" s="175"/>
      <c r="CO102" s="177"/>
      <c r="CP102" s="175"/>
      <c r="CQ102" s="175"/>
      <c r="CR102" s="175"/>
      <c r="CS102" s="175"/>
      <c r="CT102" s="178"/>
      <c r="CU102" s="175"/>
      <c r="CV102" s="175">
        <f t="shared" si="303"/>
        <v>7.2</v>
      </c>
      <c r="CW102" s="175">
        <f t="shared" si="253"/>
        <v>13.14</v>
      </c>
      <c r="CX102" s="175">
        <f t="shared" si="254"/>
        <v>12.71</v>
      </c>
      <c r="CY102" s="175">
        <f t="shared" si="255"/>
        <v>13.14</v>
      </c>
      <c r="CZ102" s="175">
        <f t="shared" si="256"/>
        <v>12.71</v>
      </c>
      <c r="DA102" s="175">
        <f t="shared" si="257"/>
        <v>13.14</v>
      </c>
      <c r="DB102" s="177">
        <f t="shared" si="258"/>
        <v>72.039999999999992</v>
      </c>
      <c r="DC102" s="177">
        <f t="shared" si="259"/>
        <v>72.040000000000006</v>
      </c>
      <c r="DD102" s="175">
        <f t="shared" si="260"/>
        <v>13.14</v>
      </c>
      <c r="DE102" s="175">
        <f t="shared" si="261"/>
        <v>11.86</v>
      </c>
      <c r="DF102" s="175">
        <f t="shared" si="262"/>
        <v>13.14</v>
      </c>
      <c r="DG102" s="175">
        <f t="shared" si="263"/>
        <v>12.71</v>
      </c>
      <c r="DH102" s="175">
        <f t="shared" si="264"/>
        <v>13.14</v>
      </c>
      <c r="DI102" s="175">
        <f t="shared" si="265"/>
        <v>12.71</v>
      </c>
      <c r="DJ102" s="175">
        <f t="shared" si="266"/>
        <v>13.14</v>
      </c>
      <c r="DK102" s="175">
        <f t="shared" si="267"/>
        <v>13.14</v>
      </c>
      <c r="DL102" s="175">
        <f t="shared" si="268"/>
        <v>12.71</v>
      </c>
      <c r="DM102" s="175">
        <f t="shared" si="269"/>
        <v>13.14</v>
      </c>
      <c r="DN102" s="175">
        <f t="shared" si="270"/>
        <v>12.71</v>
      </c>
      <c r="DO102" s="175">
        <f t="shared" si="271"/>
        <v>13.14</v>
      </c>
      <c r="DP102" s="177">
        <f t="shared" si="272"/>
        <v>154.68</v>
      </c>
      <c r="DQ102" s="177">
        <f t="shared" si="273"/>
        <v>226.72</v>
      </c>
      <c r="DR102" s="175">
        <f t="shared" si="274"/>
        <v>13.14</v>
      </c>
      <c r="DS102" s="175">
        <f t="shared" si="275"/>
        <v>11.86</v>
      </c>
      <c r="DT102" s="175">
        <f t="shared" si="276"/>
        <v>13.14</v>
      </c>
      <c r="DU102" s="175">
        <f t="shared" si="277"/>
        <v>12.71</v>
      </c>
      <c r="DV102" s="179">
        <f t="shared" si="278"/>
        <v>13.14</v>
      </c>
      <c r="DW102" s="179">
        <f t="shared" si="279"/>
        <v>12.71</v>
      </c>
      <c r="DX102" s="180">
        <f t="shared" si="280"/>
        <v>13.14</v>
      </c>
      <c r="DY102" s="180">
        <f t="shared" si="281"/>
        <v>13.14</v>
      </c>
      <c r="DZ102" s="175">
        <f t="shared" si="282"/>
        <v>12.71</v>
      </c>
      <c r="EA102" s="175">
        <f t="shared" si="283"/>
        <v>13.14</v>
      </c>
      <c r="EB102" s="175">
        <f t="shared" si="284"/>
        <v>12.71</v>
      </c>
      <c r="EC102" s="175">
        <f t="shared" si="285"/>
        <v>13.14</v>
      </c>
      <c r="ED102" s="181">
        <f t="shared" si="286"/>
        <v>154.68</v>
      </c>
      <c r="EE102" s="177">
        <f t="shared" si="287"/>
        <v>381.4</v>
      </c>
      <c r="EF102" s="175">
        <f t="shared" si="288"/>
        <v>13.14</v>
      </c>
      <c r="EG102" s="175">
        <f t="shared" si="289"/>
        <v>12.29</v>
      </c>
      <c r="EH102" s="175">
        <f t="shared" si="290"/>
        <v>13.14</v>
      </c>
      <c r="EI102" s="175">
        <f t="shared" si="291"/>
        <v>12.71</v>
      </c>
      <c r="EJ102" s="175">
        <f t="shared" si="292"/>
        <v>13.14</v>
      </c>
      <c r="EK102" s="175">
        <f t="shared" si="293"/>
        <v>12.71</v>
      </c>
      <c r="EL102" s="175">
        <f t="shared" si="294"/>
        <v>13.14</v>
      </c>
      <c r="EM102" s="175">
        <f t="shared" si="295"/>
        <v>13.14</v>
      </c>
      <c r="EN102" s="175">
        <f t="shared" si="296"/>
        <v>12.71</v>
      </c>
      <c r="EO102" s="175">
        <f t="shared" si="297"/>
        <v>13.14</v>
      </c>
      <c r="EP102" s="175">
        <f t="shared" si="298"/>
        <v>12.71</v>
      </c>
      <c r="EQ102" s="175">
        <f t="shared" si="302"/>
        <v>13.14</v>
      </c>
      <c r="ER102" s="177">
        <f t="shared" si="299"/>
        <v>155.11000000000001</v>
      </c>
      <c r="ES102" s="177">
        <f t="shared" si="300"/>
        <v>536.51</v>
      </c>
      <c r="ET102" s="175">
        <f t="shared" si="301"/>
        <v>322.76</v>
      </c>
    </row>
    <row r="103" spans="2:150" ht="24.75" x14ac:dyDescent="0.15">
      <c r="B103" s="110">
        <v>42930</v>
      </c>
      <c r="C103" s="223" t="s">
        <v>290</v>
      </c>
      <c r="D103" s="223" t="s">
        <v>310</v>
      </c>
      <c r="E103" s="113" t="s">
        <v>270</v>
      </c>
      <c r="F103" s="225" t="s">
        <v>311</v>
      </c>
      <c r="G103" s="206">
        <v>859.27</v>
      </c>
      <c r="H103" s="175">
        <f t="shared" si="242"/>
        <v>85.927000000000007</v>
      </c>
      <c r="I103" s="175">
        <f t="shared" si="243"/>
        <v>773.34299999999996</v>
      </c>
      <c r="J103" s="183"/>
      <c r="K103" s="184"/>
      <c r="L103" s="184"/>
      <c r="M103" s="184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75"/>
      <c r="CM103" s="175"/>
      <c r="CN103" s="175"/>
      <c r="CO103" s="177"/>
      <c r="CP103" s="175"/>
      <c r="CQ103" s="175"/>
      <c r="CR103" s="175"/>
      <c r="CS103" s="175"/>
      <c r="CT103" s="178"/>
      <c r="CU103" s="175"/>
      <c r="CV103" s="175">
        <f t="shared" si="303"/>
        <v>7.2</v>
      </c>
      <c r="CW103" s="175">
        <f t="shared" si="253"/>
        <v>13.14</v>
      </c>
      <c r="CX103" s="175">
        <f t="shared" si="254"/>
        <v>12.71</v>
      </c>
      <c r="CY103" s="175">
        <f t="shared" si="255"/>
        <v>13.14</v>
      </c>
      <c r="CZ103" s="175">
        <f t="shared" si="256"/>
        <v>12.71</v>
      </c>
      <c r="DA103" s="175">
        <f t="shared" si="257"/>
        <v>13.14</v>
      </c>
      <c r="DB103" s="177">
        <f t="shared" si="258"/>
        <v>72.039999999999992</v>
      </c>
      <c r="DC103" s="177">
        <f t="shared" si="259"/>
        <v>72.040000000000006</v>
      </c>
      <c r="DD103" s="175">
        <f t="shared" si="260"/>
        <v>13.14</v>
      </c>
      <c r="DE103" s="175">
        <f t="shared" si="261"/>
        <v>11.86</v>
      </c>
      <c r="DF103" s="175">
        <f t="shared" si="262"/>
        <v>13.14</v>
      </c>
      <c r="DG103" s="175">
        <f t="shared" si="263"/>
        <v>12.71</v>
      </c>
      <c r="DH103" s="175">
        <f t="shared" si="264"/>
        <v>13.14</v>
      </c>
      <c r="DI103" s="175">
        <f t="shared" si="265"/>
        <v>12.71</v>
      </c>
      <c r="DJ103" s="175">
        <f t="shared" si="266"/>
        <v>13.14</v>
      </c>
      <c r="DK103" s="175">
        <f t="shared" si="267"/>
        <v>13.14</v>
      </c>
      <c r="DL103" s="175">
        <f t="shared" si="268"/>
        <v>12.71</v>
      </c>
      <c r="DM103" s="175">
        <f t="shared" si="269"/>
        <v>13.14</v>
      </c>
      <c r="DN103" s="175">
        <f t="shared" si="270"/>
        <v>12.71</v>
      </c>
      <c r="DO103" s="175">
        <f t="shared" si="271"/>
        <v>13.14</v>
      </c>
      <c r="DP103" s="177">
        <f t="shared" si="272"/>
        <v>154.68</v>
      </c>
      <c r="DQ103" s="177">
        <f t="shared" si="273"/>
        <v>226.72</v>
      </c>
      <c r="DR103" s="175">
        <f t="shared" si="274"/>
        <v>13.14</v>
      </c>
      <c r="DS103" s="175">
        <f t="shared" si="275"/>
        <v>11.86</v>
      </c>
      <c r="DT103" s="175">
        <f t="shared" si="276"/>
        <v>13.14</v>
      </c>
      <c r="DU103" s="175">
        <f t="shared" si="277"/>
        <v>12.71</v>
      </c>
      <c r="DV103" s="179">
        <f t="shared" si="278"/>
        <v>13.14</v>
      </c>
      <c r="DW103" s="179">
        <f t="shared" si="279"/>
        <v>12.71</v>
      </c>
      <c r="DX103" s="180">
        <f t="shared" si="280"/>
        <v>13.14</v>
      </c>
      <c r="DY103" s="180">
        <f t="shared" si="281"/>
        <v>13.14</v>
      </c>
      <c r="DZ103" s="175">
        <f t="shared" si="282"/>
        <v>12.71</v>
      </c>
      <c r="EA103" s="175">
        <f t="shared" si="283"/>
        <v>13.14</v>
      </c>
      <c r="EB103" s="175">
        <f t="shared" si="284"/>
        <v>12.71</v>
      </c>
      <c r="EC103" s="175">
        <f t="shared" si="285"/>
        <v>13.14</v>
      </c>
      <c r="ED103" s="181">
        <f t="shared" si="286"/>
        <v>154.68</v>
      </c>
      <c r="EE103" s="177">
        <f t="shared" si="287"/>
        <v>381.4</v>
      </c>
      <c r="EF103" s="175">
        <f t="shared" si="288"/>
        <v>13.14</v>
      </c>
      <c r="EG103" s="175">
        <f t="shared" si="289"/>
        <v>12.29</v>
      </c>
      <c r="EH103" s="175">
        <f t="shared" si="290"/>
        <v>13.14</v>
      </c>
      <c r="EI103" s="175">
        <f t="shared" si="291"/>
        <v>12.71</v>
      </c>
      <c r="EJ103" s="175">
        <f t="shared" si="292"/>
        <v>13.14</v>
      </c>
      <c r="EK103" s="175">
        <f t="shared" si="293"/>
        <v>12.71</v>
      </c>
      <c r="EL103" s="175">
        <f t="shared" si="294"/>
        <v>13.14</v>
      </c>
      <c r="EM103" s="175">
        <f t="shared" si="295"/>
        <v>13.14</v>
      </c>
      <c r="EN103" s="175">
        <f t="shared" si="296"/>
        <v>12.71</v>
      </c>
      <c r="EO103" s="175">
        <f t="shared" si="297"/>
        <v>13.14</v>
      </c>
      <c r="EP103" s="175">
        <f t="shared" si="298"/>
        <v>12.71</v>
      </c>
      <c r="EQ103" s="175">
        <f t="shared" si="302"/>
        <v>13.14</v>
      </c>
      <c r="ER103" s="177">
        <f t="shared" si="299"/>
        <v>155.11000000000001</v>
      </c>
      <c r="ES103" s="177">
        <f t="shared" si="300"/>
        <v>536.51</v>
      </c>
      <c r="ET103" s="175">
        <f t="shared" si="301"/>
        <v>322.76</v>
      </c>
    </row>
    <row r="104" spans="2:150" ht="24.75" x14ac:dyDescent="0.15">
      <c r="B104" s="110">
        <v>42930</v>
      </c>
      <c r="C104" s="223" t="s">
        <v>290</v>
      </c>
      <c r="D104" s="223" t="s">
        <v>312</v>
      </c>
      <c r="E104" s="113" t="s">
        <v>265</v>
      </c>
      <c r="F104" s="225" t="s">
        <v>313</v>
      </c>
      <c r="G104" s="206">
        <v>859.27</v>
      </c>
      <c r="H104" s="175">
        <f t="shared" si="242"/>
        <v>85.927000000000007</v>
      </c>
      <c r="I104" s="175">
        <f t="shared" si="243"/>
        <v>773.34299999999996</v>
      </c>
      <c r="J104" s="183"/>
      <c r="K104" s="184"/>
      <c r="L104" s="184"/>
      <c r="M104" s="184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75"/>
      <c r="CM104" s="175"/>
      <c r="CN104" s="175"/>
      <c r="CO104" s="177"/>
      <c r="CP104" s="175"/>
      <c r="CQ104" s="175"/>
      <c r="CR104" s="175"/>
      <c r="CS104" s="175"/>
      <c r="CT104" s="178"/>
      <c r="CU104" s="175"/>
      <c r="CV104" s="175">
        <f t="shared" si="303"/>
        <v>7.2</v>
      </c>
      <c r="CW104" s="175">
        <f t="shared" si="253"/>
        <v>13.14</v>
      </c>
      <c r="CX104" s="175">
        <f t="shared" si="254"/>
        <v>12.71</v>
      </c>
      <c r="CY104" s="175">
        <f t="shared" si="255"/>
        <v>13.14</v>
      </c>
      <c r="CZ104" s="175">
        <f t="shared" si="256"/>
        <v>12.71</v>
      </c>
      <c r="DA104" s="175">
        <f t="shared" si="257"/>
        <v>13.14</v>
      </c>
      <c r="DB104" s="177">
        <f t="shared" si="258"/>
        <v>72.039999999999992</v>
      </c>
      <c r="DC104" s="177">
        <f t="shared" si="259"/>
        <v>72.040000000000006</v>
      </c>
      <c r="DD104" s="175">
        <f t="shared" si="260"/>
        <v>13.14</v>
      </c>
      <c r="DE104" s="175">
        <f t="shared" si="261"/>
        <v>11.86</v>
      </c>
      <c r="DF104" s="175">
        <f t="shared" si="262"/>
        <v>13.14</v>
      </c>
      <c r="DG104" s="175">
        <f t="shared" si="263"/>
        <v>12.71</v>
      </c>
      <c r="DH104" s="175">
        <f t="shared" si="264"/>
        <v>13.14</v>
      </c>
      <c r="DI104" s="175">
        <f t="shared" si="265"/>
        <v>12.71</v>
      </c>
      <c r="DJ104" s="175">
        <f t="shared" si="266"/>
        <v>13.14</v>
      </c>
      <c r="DK104" s="175">
        <f t="shared" si="267"/>
        <v>13.14</v>
      </c>
      <c r="DL104" s="175">
        <f t="shared" si="268"/>
        <v>12.71</v>
      </c>
      <c r="DM104" s="175">
        <f t="shared" si="269"/>
        <v>13.14</v>
      </c>
      <c r="DN104" s="175">
        <f t="shared" si="270"/>
        <v>12.71</v>
      </c>
      <c r="DO104" s="175">
        <f t="shared" si="271"/>
        <v>13.14</v>
      </c>
      <c r="DP104" s="177">
        <f t="shared" si="272"/>
        <v>154.68</v>
      </c>
      <c r="DQ104" s="177">
        <f t="shared" si="273"/>
        <v>226.72</v>
      </c>
      <c r="DR104" s="175">
        <f t="shared" si="274"/>
        <v>13.14</v>
      </c>
      <c r="DS104" s="175">
        <f t="shared" si="275"/>
        <v>11.86</v>
      </c>
      <c r="DT104" s="175">
        <f t="shared" si="276"/>
        <v>13.14</v>
      </c>
      <c r="DU104" s="175">
        <f t="shared" si="277"/>
        <v>12.71</v>
      </c>
      <c r="DV104" s="179">
        <f t="shared" si="278"/>
        <v>13.14</v>
      </c>
      <c r="DW104" s="179">
        <f t="shared" si="279"/>
        <v>12.71</v>
      </c>
      <c r="DX104" s="180">
        <f t="shared" si="280"/>
        <v>13.14</v>
      </c>
      <c r="DY104" s="180">
        <f t="shared" si="281"/>
        <v>13.14</v>
      </c>
      <c r="DZ104" s="175">
        <f t="shared" si="282"/>
        <v>12.71</v>
      </c>
      <c r="EA104" s="175">
        <f t="shared" si="283"/>
        <v>13.14</v>
      </c>
      <c r="EB104" s="175">
        <f t="shared" si="284"/>
        <v>12.71</v>
      </c>
      <c r="EC104" s="175">
        <f t="shared" si="285"/>
        <v>13.14</v>
      </c>
      <c r="ED104" s="181">
        <f t="shared" si="286"/>
        <v>154.68</v>
      </c>
      <c r="EE104" s="177">
        <f t="shared" si="287"/>
        <v>381.4</v>
      </c>
      <c r="EF104" s="175">
        <f t="shared" si="288"/>
        <v>13.14</v>
      </c>
      <c r="EG104" s="175">
        <f t="shared" si="289"/>
        <v>12.29</v>
      </c>
      <c r="EH104" s="175">
        <f t="shared" si="290"/>
        <v>13.14</v>
      </c>
      <c r="EI104" s="175">
        <f t="shared" si="291"/>
        <v>12.71</v>
      </c>
      <c r="EJ104" s="175">
        <f t="shared" si="292"/>
        <v>13.14</v>
      </c>
      <c r="EK104" s="175">
        <f t="shared" si="293"/>
        <v>12.71</v>
      </c>
      <c r="EL104" s="175">
        <f t="shared" si="294"/>
        <v>13.14</v>
      </c>
      <c r="EM104" s="175">
        <f t="shared" si="295"/>
        <v>13.14</v>
      </c>
      <c r="EN104" s="175">
        <f t="shared" si="296"/>
        <v>12.71</v>
      </c>
      <c r="EO104" s="175">
        <f t="shared" si="297"/>
        <v>13.14</v>
      </c>
      <c r="EP104" s="175">
        <f t="shared" si="298"/>
        <v>12.71</v>
      </c>
      <c r="EQ104" s="175">
        <f t="shared" si="302"/>
        <v>13.14</v>
      </c>
      <c r="ER104" s="177">
        <f t="shared" si="299"/>
        <v>155.11000000000001</v>
      </c>
      <c r="ES104" s="177">
        <f t="shared" si="300"/>
        <v>536.51</v>
      </c>
      <c r="ET104" s="175">
        <f t="shared" si="301"/>
        <v>322.76</v>
      </c>
    </row>
    <row r="105" spans="2:150" ht="24.75" x14ac:dyDescent="0.15">
      <c r="B105" s="110">
        <v>42930</v>
      </c>
      <c r="C105" s="223" t="s">
        <v>290</v>
      </c>
      <c r="D105" s="223" t="s">
        <v>314</v>
      </c>
      <c r="E105" s="113" t="s">
        <v>315</v>
      </c>
      <c r="F105" s="225" t="s">
        <v>316</v>
      </c>
      <c r="G105" s="206">
        <v>859.27</v>
      </c>
      <c r="H105" s="175">
        <f t="shared" si="242"/>
        <v>85.927000000000007</v>
      </c>
      <c r="I105" s="175">
        <f t="shared" si="243"/>
        <v>773.34299999999996</v>
      </c>
      <c r="J105" s="183"/>
      <c r="K105" s="184"/>
      <c r="L105" s="184"/>
      <c r="M105" s="184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  <c r="BK105" s="183"/>
      <c r="BL105" s="183"/>
      <c r="BM105" s="183"/>
      <c r="BN105" s="183"/>
      <c r="BO105" s="183"/>
      <c r="BP105" s="183"/>
      <c r="BQ105" s="183"/>
      <c r="BR105" s="183"/>
      <c r="BS105" s="183"/>
      <c r="BT105" s="183"/>
      <c r="BU105" s="183"/>
      <c r="BV105" s="183"/>
      <c r="BW105" s="183"/>
      <c r="BX105" s="183"/>
      <c r="BY105" s="183"/>
      <c r="BZ105" s="183"/>
      <c r="CA105" s="183"/>
      <c r="CB105" s="183"/>
      <c r="CC105" s="183"/>
      <c r="CD105" s="183"/>
      <c r="CE105" s="183"/>
      <c r="CF105" s="183"/>
      <c r="CG105" s="183"/>
      <c r="CH105" s="183"/>
      <c r="CI105" s="183"/>
      <c r="CJ105" s="183"/>
      <c r="CK105" s="183"/>
      <c r="CL105" s="175"/>
      <c r="CM105" s="175"/>
      <c r="CN105" s="175"/>
      <c r="CO105" s="177"/>
      <c r="CP105" s="175"/>
      <c r="CQ105" s="175"/>
      <c r="CR105" s="175"/>
      <c r="CS105" s="175"/>
      <c r="CT105" s="178"/>
      <c r="CU105" s="175"/>
      <c r="CV105" s="175">
        <f t="shared" si="303"/>
        <v>7.2</v>
      </c>
      <c r="CW105" s="175">
        <f t="shared" si="253"/>
        <v>13.14</v>
      </c>
      <c r="CX105" s="175">
        <f t="shared" si="254"/>
        <v>12.71</v>
      </c>
      <c r="CY105" s="175">
        <f t="shared" si="255"/>
        <v>13.14</v>
      </c>
      <c r="CZ105" s="175">
        <f t="shared" si="256"/>
        <v>12.71</v>
      </c>
      <c r="DA105" s="175">
        <f t="shared" si="257"/>
        <v>13.14</v>
      </c>
      <c r="DB105" s="177">
        <f t="shared" si="258"/>
        <v>72.039999999999992</v>
      </c>
      <c r="DC105" s="177">
        <f t="shared" si="259"/>
        <v>72.040000000000006</v>
      </c>
      <c r="DD105" s="175">
        <f t="shared" si="260"/>
        <v>13.14</v>
      </c>
      <c r="DE105" s="175">
        <f t="shared" si="261"/>
        <v>11.86</v>
      </c>
      <c r="DF105" s="175">
        <f t="shared" si="262"/>
        <v>13.14</v>
      </c>
      <c r="DG105" s="175">
        <f t="shared" si="263"/>
        <v>12.71</v>
      </c>
      <c r="DH105" s="175">
        <f t="shared" si="264"/>
        <v>13.14</v>
      </c>
      <c r="DI105" s="175">
        <f t="shared" si="265"/>
        <v>12.71</v>
      </c>
      <c r="DJ105" s="175">
        <f t="shared" si="266"/>
        <v>13.14</v>
      </c>
      <c r="DK105" s="175">
        <f t="shared" si="267"/>
        <v>13.14</v>
      </c>
      <c r="DL105" s="175">
        <f t="shared" si="268"/>
        <v>12.71</v>
      </c>
      <c r="DM105" s="175">
        <f t="shared" si="269"/>
        <v>13.14</v>
      </c>
      <c r="DN105" s="175">
        <f t="shared" si="270"/>
        <v>12.71</v>
      </c>
      <c r="DO105" s="175">
        <f t="shared" si="271"/>
        <v>13.14</v>
      </c>
      <c r="DP105" s="177">
        <f t="shared" si="272"/>
        <v>154.68</v>
      </c>
      <c r="DQ105" s="177">
        <f t="shared" si="273"/>
        <v>226.72</v>
      </c>
      <c r="DR105" s="175">
        <f t="shared" si="274"/>
        <v>13.14</v>
      </c>
      <c r="DS105" s="175">
        <f t="shared" si="275"/>
        <v>11.86</v>
      </c>
      <c r="DT105" s="175">
        <f t="shared" si="276"/>
        <v>13.14</v>
      </c>
      <c r="DU105" s="175">
        <f t="shared" si="277"/>
        <v>12.71</v>
      </c>
      <c r="DV105" s="179">
        <f t="shared" si="278"/>
        <v>13.14</v>
      </c>
      <c r="DW105" s="179">
        <f t="shared" si="279"/>
        <v>12.71</v>
      </c>
      <c r="DX105" s="180">
        <f t="shared" si="280"/>
        <v>13.14</v>
      </c>
      <c r="DY105" s="180">
        <f t="shared" si="281"/>
        <v>13.14</v>
      </c>
      <c r="DZ105" s="175">
        <f t="shared" si="282"/>
        <v>12.71</v>
      </c>
      <c r="EA105" s="175">
        <f t="shared" si="283"/>
        <v>13.14</v>
      </c>
      <c r="EB105" s="175">
        <f t="shared" si="284"/>
        <v>12.71</v>
      </c>
      <c r="EC105" s="175">
        <f t="shared" si="285"/>
        <v>13.14</v>
      </c>
      <c r="ED105" s="181">
        <f t="shared" si="286"/>
        <v>154.68</v>
      </c>
      <c r="EE105" s="177">
        <f t="shared" si="287"/>
        <v>381.4</v>
      </c>
      <c r="EF105" s="175">
        <f t="shared" si="288"/>
        <v>13.14</v>
      </c>
      <c r="EG105" s="175">
        <f t="shared" si="289"/>
        <v>12.29</v>
      </c>
      <c r="EH105" s="175">
        <f t="shared" si="290"/>
        <v>13.14</v>
      </c>
      <c r="EI105" s="175">
        <f t="shared" si="291"/>
        <v>12.71</v>
      </c>
      <c r="EJ105" s="175">
        <f t="shared" si="292"/>
        <v>13.14</v>
      </c>
      <c r="EK105" s="175">
        <f t="shared" si="293"/>
        <v>12.71</v>
      </c>
      <c r="EL105" s="175">
        <f t="shared" si="294"/>
        <v>13.14</v>
      </c>
      <c r="EM105" s="175">
        <f t="shared" si="295"/>
        <v>13.14</v>
      </c>
      <c r="EN105" s="175">
        <f t="shared" si="296"/>
        <v>12.71</v>
      </c>
      <c r="EO105" s="175">
        <f t="shared" si="297"/>
        <v>13.14</v>
      </c>
      <c r="EP105" s="175">
        <f t="shared" si="298"/>
        <v>12.71</v>
      </c>
      <c r="EQ105" s="175">
        <f t="shared" si="302"/>
        <v>13.14</v>
      </c>
      <c r="ER105" s="177">
        <f t="shared" si="299"/>
        <v>155.11000000000001</v>
      </c>
      <c r="ES105" s="177">
        <f t="shared" si="300"/>
        <v>536.51</v>
      </c>
      <c r="ET105" s="175">
        <f t="shared" si="301"/>
        <v>322.76</v>
      </c>
    </row>
    <row r="106" spans="2:150" ht="24.75" x14ac:dyDescent="0.15">
      <c r="B106" s="110">
        <v>42930</v>
      </c>
      <c r="C106" s="223" t="s">
        <v>290</v>
      </c>
      <c r="D106" s="223" t="s">
        <v>317</v>
      </c>
      <c r="E106" s="113" t="s">
        <v>197</v>
      </c>
      <c r="F106" s="225" t="s">
        <v>318</v>
      </c>
      <c r="G106" s="206">
        <v>859.27</v>
      </c>
      <c r="H106" s="175">
        <f t="shared" si="242"/>
        <v>85.927000000000007</v>
      </c>
      <c r="I106" s="175">
        <f t="shared" si="243"/>
        <v>773.34299999999996</v>
      </c>
      <c r="J106" s="183"/>
      <c r="K106" s="184"/>
      <c r="L106" s="184"/>
      <c r="M106" s="184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75"/>
      <c r="CM106" s="175"/>
      <c r="CN106" s="175"/>
      <c r="CO106" s="177"/>
      <c r="CP106" s="175"/>
      <c r="CQ106" s="175"/>
      <c r="CR106" s="175"/>
      <c r="CS106" s="175"/>
      <c r="CT106" s="178"/>
      <c r="CU106" s="175"/>
      <c r="CV106" s="175">
        <f t="shared" si="303"/>
        <v>7.2</v>
      </c>
      <c r="CW106" s="175">
        <f t="shared" si="253"/>
        <v>13.14</v>
      </c>
      <c r="CX106" s="175">
        <f t="shared" si="254"/>
        <v>12.71</v>
      </c>
      <c r="CY106" s="175">
        <f t="shared" si="255"/>
        <v>13.14</v>
      </c>
      <c r="CZ106" s="175">
        <f t="shared" si="256"/>
        <v>12.71</v>
      </c>
      <c r="DA106" s="175">
        <f t="shared" si="257"/>
        <v>13.14</v>
      </c>
      <c r="DB106" s="177">
        <f t="shared" si="258"/>
        <v>72.039999999999992</v>
      </c>
      <c r="DC106" s="177">
        <f t="shared" si="259"/>
        <v>72.040000000000006</v>
      </c>
      <c r="DD106" s="175">
        <f t="shared" si="260"/>
        <v>13.14</v>
      </c>
      <c r="DE106" s="175">
        <f t="shared" si="261"/>
        <v>11.86</v>
      </c>
      <c r="DF106" s="175">
        <f t="shared" si="262"/>
        <v>13.14</v>
      </c>
      <c r="DG106" s="175">
        <f t="shared" si="263"/>
        <v>12.71</v>
      </c>
      <c r="DH106" s="175">
        <f t="shared" si="264"/>
        <v>13.14</v>
      </c>
      <c r="DI106" s="175">
        <f t="shared" si="265"/>
        <v>12.71</v>
      </c>
      <c r="DJ106" s="175">
        <f t="shared" si="266"/>
        <v>13.14</v>
      </c>
      <c r="DK106" s="175">
        <f t="shared" si="267"/>
        <v>13.14</v>
      </c>
      <c r="DL106" s="175">
        <f t="shared" si="268"/>
        <v>12.71</v>
      </c>
      <c r="DM106" s="175">
        <f t="shared" si="269"/>
        <v>13.14</v>
      </c>
      <c r="DN106" s="175">
        <f t="shared" si="270"/>
        <v>12.71</v>
      </c>
      <c r="DO106" s="175">
        <f t="shared" si="271"/>
        <v>13.14</v>
      </c>
      <c r="DP106" s="177">
        <f t="shared" si="272"/>
        <v>154.68</v>
      </c>
      <c r="DQ106" s="177">
        <f t="shared" si="273"/>
        <v>226.72</v>
      </c>
      <c r="DR106" s="175">
        <f t="shared" si="274"/>
        <v>13.14</v>
      </c>
      <c r="DS106" s="175">
        <f t="shared" si="275"/>
        <v>11.86</v>
      </c>
      <c r="DT106" s="175">
        <f t="shared" si="276"/>
        <v>13.14</v>
      </c>
      <c r="DU106" s="175">
        <f t="shared" si="277"/>
        <v>12.71</v>
      </c>
      <c r="DV106" s="179">
        <f t="shared" si="278"/>
        <v>13.14</v>
      </c>
      <c r="DW106" s="179">
        <f t="shared" si="279"/>
        <v>12.71</v>
      </c>
      <c r="DX106" s="180">
        <f t="shared" si="280"/>
        <v>13.14</v>
      </c>
      <c r="DY106" s="180">
        <f t="shared" si="281"/>
        <v>13.14</v>
      </c>
      <c r="DZ106" s="175">
        <f t="shared" si="282"/>
        <v>12.71</v>
      </c>
      <c r="EA106" s="175">
        <f t="shared" si="283"/>
        <v>13.14</v>
      </c>
      <c r="EB106" s="175">
        <f t="shared" si="284"/>
        <v>12.71</v>
      </c>
      <c r="EC106" s="175">
        <f t="shared" si="285"/>
        <v>13.14</v>
      </c>
      <c r="ED106" s="181">
        <f t="shared" si="286"/>
        <v>154.68</v>
      </c>
      <c r="EE106" s="177">
        <f t="shared" si="287"/>
        <v>381.4</v>
      </c>
      <c r="EF106" s="175">
        <f t="shared" si="288"/>
        <v>13.14</v>
      </c>
      <c r="EG106" s="175">
        <f t="shared" si="289"/>
        <v>12.29</v>
      </c>
      <c r="EH106" s="175">
        <f t="shared" si="290"/>
        <v>13.14</v>
      </c>
      <c r="EI106" s="175">
        <f t="shared" si="291"/>
        <v>12.71</v>
      </c>
      <c r="EJ106" s="175">
        <f t="shared" si="292"/>
        <v>13.14</v>
      </c>
      <c r="EK106" s="175">
        <f t="shared" si="293"/>
        <v>12.71</v>
      </c>
      <c r="EL106" s="175">
        <f t="shared" si="294"/>
        <v>13.14</v>
      </c>
      <c r="EM106" s="175">
        <f t="shared" si="295"/>
        <v>13.14</v>
      </c>
      <c r="EN106" s="175">
        <f t="shared" si="296"/>
        <v>12.71</v>
      </c>
      <c r="EO106" s="175">
        <f t="shared" si="297"/>
        <v>13.14</v>
      </c>
      <c r="EP106" s="175">
        <f t="shared" si="298"/>
        <v>12.71</v>
      </c>
      <c r="EQ106" s="175">
        <f t="shared" si="302"/>
        <v>13.14</v>
      </c>
      <c r="ER106" s="177">
        <f t="shared" si="299"/>
        <v>155.11000000000001</v>
      </c>
      <c r="ES106" s="177">
        <f t="shared" si="300"/>
        <v>536.51</v>
      </c>
      <c r="ET106" s="175">
        <f t="shared" si="301"/>
        <v>322.76</v>
      </c>
    </row>
    <row r="107" spans="2:150" ht="24.75" x14ac:dyDescent="0.15">
      <c r="B107" s="110">
        <v>42930</v>
      </c>
      <c r="C107" s="223" t="s">
        <v>290</v>
      </c>
      <c r="D107" s="223" t="s">
        <v>319</v>
      </c>
      <c r="E107" s="113" t="s">
        <v>254</v>
      </c>
      <c r="F107" s="225" t="s">
        <v>320</v>
      </c>
      <c r="G107" s="206">
        <v>859.27</v>
      </c>
      <c r="H107" s="175">
        <f t="shared" si="242"/>
        <v>85.927000000000007</v>
      </c>
      <c r="I107" s="175">
        <f t="shared" si="243"/>
        <v>773.34299999999996</v>
      </c>
      <c r="J107" s="183"/>
      <c r="K107" s="184"/>
      <c r="L107" s="184"/>
      <c r="M107" s="184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83"/>
      <c r="CJ107" s="183"/>
      <c r="CK107" s="183"/>
      <c r="CL107" s="175"/>
      <c r="CM107" s="175"/>
      <c r="CN107" s="175"/>
      <c r="CO107" s="177"/>
      <c r="CP107" s="175"/>
      <c r="CQ107" s="175"/>
      <c r="CR107" s="175"/>
      <c r="CS107" s="175"/>
      <c r="CT107" s="178"/>
      <c r="CU107" s="175"/>
      <c r="CV107" s="175">
        <f t="shared" si="303"/>
        <v>7.2</v>
      </c>
      <c r="CW107" s="175">
        <f t="shared" si="253"/>
        <v>13.14</v>
      </c>
      <c r="CX107" s="175">
        <f t="shared" si="254"/>
        <v>12.71</v>
      </c>
      <c r="CY107" s="175">
        <f t="shared" si="255"/>
        <v>13.14</v>
      </c>
      <c r="CZ107" s="175">
        <f t="shared" si="256"/>
        <v>12.71</v>
      </c>
      <c r="DA107" s="175">
        <f t="shared" si="257"/>
        <v>13.14</v>
      </c>
      <c r="DB107" s="177">
        <f t="shared" si="258"/>
        <v>72.039999999999992</v>
      </c>
      <c r="DC107" s="177">
        <f t="shared" si="259"/>
        <v>72.040000000000006</v>
      </c>
      <c r="DD107" s="175">
        <f t="shared" si="260"/>
        <v>13.14</v>
      </c>
      <c r="DE107" s="175">
        <f t="shared" si="261"/>
        <v>11.86</v>
      </c>
      <c r="DF107" s="175">
        <f t="shared" si="262"/>
        <v>13.14</v>
      </c>
      <c r="DG107" s="175">
        <f t="shared" si="263"/>
        <v>12.71</v>
      </c>
      <c r="DH107" s="175">
        <f t="shared" si="264"/>
        <v>13.14</v>
      </c>
      <c r="DI107" s="175">
        <f t="shared" si="265"/>
        <v>12.71</v>
      </c>
      <c r="DJ107" s="175">
        <f t="shared" si="266"/>
        <v>13.14</v>
      </c>
      <c r="DK107" s="175">
        <f t="shared" si="267"/>
        <v>13.14</v>
      </c>
      <c r="DL107" s="175">
        <f t="shared" si="268"/>
        <v>12.71</v>
      </c>
      <c r="DM107" s="175">
        <f t="shared" si="269"/>
        <v>13.14</v>
      </c>
      <c r="DN107" s="175">
        <f t="shared" si="270"/>
        <v>12.71</v>
      </c>
      <c r="DO107" s="175">
        <f t="shared" si="271"/>
        <v>13.14</v>
      </c>
      <c r="DP107" s="177">
        <f t="shared" si="272"/>
        <v>154.68</v>
      </c>
      <c r="DQ107" s="177">
        <f t="shared" si="273"/>
        <v>226.72</v>
      </c>
      <c r="DR107" s="175">
        <f t="shared" si="274"/>
        <v>13.14</v>
      </c>
      <c r="DS107" s="175">
        <f t="shared" si="275"/>
        <v>11.86</v>
      </c>
      <c r="DT107" s="175">
        <f t="shared" si="276"/>
        <v>13.14</v>
      </c>
      <c r="DU107" s="175">
        <f t="shared" si="277"/>
        <v>12.71</v>
      </c>
      <c r="DV107" s="179">
        <f t="shared" si="278"/>
        <v>13.14</v>
      </c>
      <c r="DW107" s="179">
        <f t="shared" si="279"/>
        <v>12.71</v>
      </c>
      <c r="DX107" s="180">
        <f t="shared" si="280"/>
        <v>13.14</v>
      </c>
      <c r="DY107" s="180">
        <f t="shared" si="281"/>
        <v>13.14</v>
      </c>
      <c r="DZ107" s="175">
        <f t="shared" si="282"/>
        <v>12.71</v>
      </c>
      <c r="EA107" s="175">
        <f t="shared" si="283"/>
        <v>13.14</v>
      </c>
      <c r="EB107" s="175">
        <f t="shared" si="284"/>
        <v>12.71</v>
      </c>
      <c r="EC107" s="175">
        <f t="shared" si="285"/>
        <v>13.14</v>
      </c>
      <c r="ED107" s="181">
        <f t="shared" si="286"/>
        <v>154.68</v>
      </c>
      <c r="EE107" s="177">
        <f t="shared" si="287"/>
        <v>381.4</v>
      </c>
      <c r="EF107" s="175">
        <f t="shared" si="288"/>
        <v>13.14</v>
      </c>
      <c r="EG107" s="175">
        <f t="shared" si="289"/>
        <v>12.29</v>
      </c>
      <c r="EH107" s="175">
        <f t="shared" si="290"/>
        <v>13.14</v>
      </c>
      <c r="EI107" s="175">
        <f t="shared" si="291"/>
        <v>12.71</v>
      </c>
      <c r="EJ107" s="175">
        <f t="shared" si="292"/>
        <v>13.14</v>
      </c>
      <c r="EK107" s="175">
        <f t="shared" si="293"/>
        <v>12.71</v>
      </c>
      <c r="EL107" s="175">
        <f t="shared" si="294"/>
        <v>13.14</v>
      </c>
      <c r="EM107" s="175">
        <f t="shared" si="295"/>
        <v>13.14</v>
      </c>
      <c r="EN107" s="175">
        <f t="shared" si="296"/>
        <v>12.71</v>
      </c>
      <c r="EO107" s="175">
        <f t="shared" si="297"/>
        <v>13.14</v>
      </c>
      <c r="EP107" s="175">
        <f t="shared" si="298"/>
        <v>12.71</v>
      </c>
      <c r="EQ107" s="175">
        <f t="shared" si="302"/>
        <v>13.14</v>
      </c>
      <c r="ER107" s="177">
        <f t="shared" si="299"/>
        <v>155.11000000000001</v>
      </c>
      <c r="ES107" s="177">
        <f t="shared" si="300"/>
        <v>536.51</v>
      </c>
      <c r="ET107" s="175">
        <f t="shared" si="301"/>
        <v>322.76</v>
      </c>
    </row>
    <row r="108" spans="2:150" ht="24.75" x14ac:dyDescent="0.15">
      <c r="B108" s="110">
        <v>42930</v>
      </c>
      <c r="C108" s="223" t="s">
        <v>290</v>
      </c>
      <c r="D108" s="223" t="s">
        <v>321</v>
      </c>
      <c r="E108" s="113" t="s">
        <v>322</v>
      </c>
      <c r="F108" s="225" t="s">
        <v>323</v>
      </c>
      <c r="G108" s="206">
        <v>859.27</v>
      </c>
      <c r="H108" s="175">
        <f t="shared" si="242"/>
        <v>85.927000000000007</v>
      </c>
      <c r="I108" s="175">
        <f t="shared" si="243"/>
        <v>773.34299999999996</v>
      </c>
      <c r="J108" s="183"/>
      <c r="K108" s="184"/>
      <c r="L108" s="184"/>
      <c r="M108" s="184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  <c r="CL108" s="175"/>
      <c r="CM108" s="175"/>
      <c r="CN108" s="175"/>
      <c r="CO108" s="177"/>
      <c r="CP108" s="175"/>
      <c r="CQ108" s="175"/>
      <c r="CR108" s="175"/>
      <c r="CS108" s="175"/>
      <c r="CT108" s="178"/>
      <c r="CU108" s="175"/>
      <c r="CV108" s="175">
        <f t="shared" si="303"/>
        <v>7.2</v>
      </c>
      <c r="CW108" s="175">
        <f t="shared" si="253"/>
        <v>13.14</v>
      </c>
      <c r="CX108" s="175">
        <f t="shared" si="254"/>
        <v>12.71</v>
      </c>
      <c r="CY108" s="175">
        <f t="shared" si="255"/>
        <v>13.14</v>
      </c>
      <c r="CZ108" s="175">
        <f t="shared" si="256"/>
        <v>12.71</v>
      </c>
      <c r="DA108" s="175">
        <f t="shared" si="257"/>
        <v>13.14</v>
      </c>
      <c r="DB108" s="177">
        <f t="shared" si="258"/>
        <v>72.039999999999992</v>
      </c>
      <c r="DC108" s="177">
        <f t="shared" si="259"/>
        <v>72.040000000000006</v>
      </c>
      <c r="DD108" s="175">
        <f t="shared" si="260"/>
        <v>13.14</v>
      </c>
      <c r="DE108" s="175">
        <f t="shared" si="261"/>
        <v>11.86</v>
      </c>
      <c r="DF108" s="175">
        <f t="shared" si="262"/>
        <v>13.14</v>
      </c>
      <c r="DG108" s="175">
        <f t="shared" si="263"/>
        <v>12.71</v>
      </c>
      <c r="DH108" s="175">
        <f t="shared" si="264"/>
        <v>13.14</v>
      </c>
      <c r="DI108" s="175">
        <f t="shared" si="265"/>
        <v>12.71</v>
      </c>
      <c r="DJ108" s="175">
        <f t="shared" si="266"/>
        <v>13.14</v>
      </c>
      <c r="DK108" s="175">
        <f t="shared" si="267"/>
        <v>13.14</v>
      </c>
      <c r="DL108" s="175">
        <f t="shared" si="268"/>
        <v>12.71</v>
      </c>
      <c r="DM108" s="175">
        <f t="shared" si="269"/>
        <v>13.14</v>
      </c>
      <c r="DN108" s="175">
        <f t="shared" si="270"/>
        <v>12.71</v>
      </c>
      <c r="DO108" s="175">
        <f t="shared" si="271"/>
        <v>13.14</v>
      </c>
      <c r="DP108" s="177">
        <f t="shared" si="272"/>
        <v>154.68</v>
      </c>
      <c r="DQ108" s="177">
        <f t="shared" si="273"/>
        <v>226.72</v>
      </c>
      <c r="DR108" s="175">
        <f t="shared" si="274"/>
        <v>13.14</v>
      </c>
      <c r="DS108" s="175">
        <f t="shared" si="275"/>
        <v>11.86</v>
      </c>
      <c r="DT108" s="175">
        <f t="shared" si="276"/>
        <v>13.14</v>
      </c>
      <c r="DU108" s="175">
        <f t="shared" si="277"/>
        <v>12.71</v>
      </c>
      <c r="DV108" s="179">
        <f t="shared" si="278"/>
        <v>13.14</v>
      </c>
      <c r="DW108" s="179">
        <f t="shared" si="279"/>
        <v>12.71</v>
      </c>
      <c r="DX108" s="180">
        <f t="shared" si="280"/>
        <v>13.14</v>
      </c>
      <c r="DY108" s="180">
        <f t="shared" si="281"/>
        <v>13.14</v>
      </c>
      <c r="DZ108" s="175">
        <f t="shared" si="282"/>
        <v>12.71</v>
      </c>
      <c r="EA108" s="175">
        <f t="shared" si="283"/>
        <v>13.14</v>
      </c>
      <c r="EB108" s="175">
        <f t="shared" si="284"/>
        <v>12.71</v>
      </c>
      <c r="EC108" s="175">
        <f t="shared" si="285"/>
        <v>13.14</v>
      </c>
      <c r="ED108" s="181">
        <f t="shared" si="286"/>
        <v>154.68</v>
      </c>
      <c r="EE108" s="177">
        <f t="shared" si="287"/>
        <v>381.4</v>
      </c>
      <c r="EF108" s="175">
        <f t="shared" si="288"/>
        <v>13.14</v>
      </c>
      <c r="EG108" s="175">
        <f t="shared" si="289"/>
        <v>12.29</v>
      </c>
      <c r="EH108" s="175">
        <f t="shared" si="290"/>
        <v>13.14</v>
      </c>
      <c r="EI108" s="175">
        <f t="shared" si="291"/>
        <v>12.71</v>
      </c>
      <c r="EJ108" s="175">
        <f t="shared" si="292"/>
        <v>13.14</v>
      </c>
      <c r="EK108" s="175">
        <f t="shared" si="293"/>
        <v>12.71</v>
      </c>
      <c r="EL108" s="175">
        <f t="shared" si="294"/>
        <v>13.14</v>
      </c>
      <c r="EM108" s="175">
        <f t="shared" si="295"/>
        <v>13.14</v>
      </c>
      <c r="EN108" s="175">
        <f t="shared" si="296"/>
        <v>12.71</v>
      </c>
      <c r="EO108" s="175">
        <f t="shared" si="297"/>
        <v>13.14</v>
      </c>
      <c r="EP108" s="175">
        <f t="shared" si="298"/>
        <v>12.71</v>
      </c>
      <c r="EQ108" s="175">
        <f t="shared" si="302"/>
        <v>13.14</v>
      </c>
      <c r="ER108" s="177">
        <f t="shared" si="299"/>
        <v>155.11000000000001</v>
      </c>
      <c r="ES108" s="177">
        <f t="shared" si="300"/>
        <v>536.51</v>
      </c>
      <c r="ET108" s="175">
        <f t="shared" si="301"/>
        <v>322.76</v>
      </c>
    </row>
    <row r="109" spans="2:150" ht="24.75" x14ac:dyDescent="0.15">
      <c r="B109" s="110">
        <v>42930</v>
      </c>
      <c r="C109" s="223" t="s">
        <v>290</v>
      </c>
      <c r="D109" s="223" t="s">
        <v>324</v>
      </c>
      <c r="E109" s="113" t="s">
        <v>325</v>
      </c>
      <c r="F109" s="225" t="s">
        <v>326</v>
      </c>
      <c r="G109" s="206">
        <v>859.27</v>
      </c>
      <c r="H109" s="175">
        <f t="shared" si="242"/>
        <v>85.927000000000007</v>
      </c>
      <c r="I109" s="175">
        <f t="shared" si="243"/>
        <v>773.34299999999996</v>
      </c>
      <c r="J109" s="183"/>
      <c r="K109" s="184"/>
      <c r="L109" s="184"/>
      <c r="M109" s="184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75"/>
      <c r="CM109" s="175"/>
      <c r="CN109" s="175"/>
      <c r="CO109" s="177"/>
      <c r="CP109" s="175"/>
      <c r="CQ109" s="175"/>
      <c r="CR109" s="175"/>
      <c r="CS109" s="175"/>
      <c r="CT109" s="178"/>
      <c r="CU109" s="175"/>
      <c r="CV109" s="175">
        <f t="shared" si="303"/>
        <v>7.2</v>
      </c>
      <c r="CW109" s="175">
        <f t="shared" si="253"/>
        <v>13.14</v>
      </c>
      <c r="CX109" s="175">
        <f t="shared" si="254"/>
        <v>12.71</v>
      </c>
      <c r="CY109" s="175">
        <f t="shared" si="255"/>
        <v>13.14</v>
      </c>
      <c r="CZ109" s="175">
        <f t="shared" si="256"/>
        <v>12.71</v>
      </c>
      <c r="DA109" s="175">
        <f t="shared" si="257"/>
        <v>13.14</v>
      </c>
      <c r="DB109" s="177">
        <f t="shared" si="258"/>
        <v>72.039999999999992</v>
      </c>
      <c r="DC109" s="177">
        <f t="shared" si="259"/>
        <v>72.040000000000006</v>
      </c>
      <c r="DD109" s="175">
        <f t="shared" si="260"/>
        <v>13.14</v>
      </c>
      <c r="DE109" s="175">
        <f t="shared" si="261"/>
        <v>11.86</v>
      </c>
      <c r="DF109" s="175">
        <f t="shared" si="262"/>
        <v>13.14</v>
      </c>
      <c r="DG109" s="175">
        <f t="shared" si="263"/>
        <v>12.71</v>
      </c>
      <c r="DH109" s="175">
        <f t="shared" si="264"/>
        <v>13.14</v>
      </c>
      <c r="DI109" s="175">
        <f t="shared" si="265"/>
        <v>12.71</v>
      </c>
      <c r="DJ109" s="175">
        <f t="shared" si="266"/>
        <v>13.14</v>
      </c>
      <c r="DK109" s="175">
        <f t="shared" si="267"/>
        <v>13.14</v>
      </c>
      <c r="DL109" s="175">
        <f t="shared" si="268"/>
        <v>12.71</v>
      </c>
      <c r="DM109" s="175">
        <f t="shared" si="269"/>
        <v>13.14</v>
      </c>
      <c r="DN109" s="175">
        <f t="shared" si="270"/>
        <v>12.71</v>
      </c>
      <c r="DO109" s="175">
        <f t="shared" si="271"/>
        <v>13.14</v>
      </c>
      <c r="DP109" s="177">
        <f t="shared" si="272"/>
        <v>154.68</v>
      </c>
      <c r="DQ109" s="177">
        <f t="shared" si="273"/>
        <v>226.72</v>
      </c>
      <c r="DR109" s="175">
        <f t="shared" si="274"/>
        <v>13.14</v>
      </c>
      <c r="DS109" s="175">
        <f t="shared" si="275"/>
        <v>11.86</v>
      </c>
      <c r="DT109" s="175">
        <f t="shared" si="276"/>
        <v>13.14</v>
      </c>
      <c r="DU109" s="175">
        <f t="shared" si="277"/>
        <v>12.71</v>
      </c>
      <c r="DV109" s="179">
        <f t="shared" si="278"/>
        <v>13.14</v>
      </c>
      <c r="DW109" s="179">
        <f t="shared" si="279"/>
        <v>12.71</v>
      </c>
      <c r="DX109" s="180">
        <f t="shared" si="280"/>
        <v>13.14</v>
      </c>
      <c r="DY109" s="180">
        <f t="shared" si="281"/>
        <v>13.14</v>
      </c>
      <c r="DZ109" s="175">
        <f t="shared" si="282"/>
        <v>12.71</v>
      </c>
      <c r="EA109" s="175">
        <f t="shared" si="283"/>
        <v>13.14</v>
      </c>
      <c r="EB109" s="175">
        <f t="shared" si="284"/>
        <v>12.71</v>
      </c>
      <c r="EC109" s="175">
        <f t="shared" si="285"/>
        <v>13.14</v>
      </c>
      <c r="ED109" s="181">
        <f t="shared" si="286"/>
        <v>154.68</v>
      </c>
      <c r="EE109" s="177">
        <f t="shared" si="287"/>
        <v>381.4</v>
      </c>
      <c r="EF109" s="175">
        <f t="shared" si="288"/>
        <v>13.14</v>
      </c>
      <c r="EG109" s="175">
        <f t="shared" si="289"/>
        <v>12.29</v>
      </c>
      <c r="EH109" s="175">
        <f t="shared" si="290"/>
        <v>13.14</v>
      </c>
      <c r="EI109" s="175">
        <f t="shared" si="291"/>
        <v>12.71</v>
      </c>
      <c r="EJ109" s="175">
        <f t="shared" si="292"/>
        <v>13.14</v>
      </c>
      <c r="EK109" s="175">
        <f t="shared" si="293"/>
        <v>12.71</v>
      </c>
      <c r="EL109" s="175">
        <f t="shared" si="294"/>
        <v>13.14</v>
      </c>
      <c r="EM109" s="175">
        <f t="shared" si="295"/>
        <v>13.14</v>
      </c>
      <c r="EN109" s="175">
        <f t="shared" si="296"/>
        <v>12.71</v>
      </c>
      <c r="EO109" s="175">
        <f t="shared" si="297"/>
        <v>13.14</v>
      </c>
      <c r="EP109" s="175">
        <f t="shared" si="298"/>
        <v>12.71</v>
      </c>
      <c r="EQ109" s="175">
        <f t="shared" si="302"/>
        <v>13.14</v>
      </c>
      <c r="ER109" s="177">
        <f t="shared" si="299"/>
        <v>155.11000000000001</v>
      </c>
      <c r="ES109" s="177">
        <f t="shared" si="300"/>
        <v>536.51</v>
      </c>
      <c r="ET109" s="175">
        <f t="shared" si="301"/>
        <v>322.76</v>
      </c>
    </row>
    <row r="110" spans="2:150" ht="24.75" x14ac:dyDescent="0.15">
      <c r="B110" s="110">
        <v>42930</v>
      </c>
      <c r="C110" s="223" t="s">
        <v>290</v>
      </c>
      <c r="D110" s="223" t="s">
        <v>327</v>
      </c>
      <c r="E110" s="113" t="s">
        <v>191</v>
      </c>
      <c r="F110" s="225" t="s">
        <v>328</v>
      </c>
      <c r="G110" s="206">
        <v>859.27</v>
      </c>
      <c r="H110" s="175">
        <f t="shared" si="242"/>
        <v>85.927000000000007</v>
      </c>
      <c r="I110" s="175">
        <f t="shared" si="243"/>
        <v>773.34299999999996</v>
      </c>
      <c r="J110" s="183"/>
      <c r="K110" s="184"/>
      <c r="L110" s="184"/>
      <c r="M110" s="184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75"/>
      <c r="CM110" s="175"/>
      <c r="CN110" s="175"/>
      <c r="CO110" s="177"/>
      <c r="CP110" s="175"/>
      <c r="CQ110" s="175"/>
      <c r="CR110" s="175"/>
      <c r="CS110" s="175"/>
      <c r="CT110" s="178"/>
      <c r="CU110" s="175"/>
      <c r="CV110" s="175">
        <f t="shared" si="303"/>
        <v>7.2</v>
      </c>
      <c r="CW110" s="175">
        <f t="shared" si="253"/>
        <v>13.14</v>
      </c>
      <c r="CX110" s="175">
        <f t="shared" si="254"/>
        <v>12.71</v>
      </c>
      <c r="CY110" s="175">
        <f t="shared" si="255"/>
        <v>13.14</v>
      </c>
      <c r="CZ110" s="175">
        <f t="shared" si="256"/>
        <v>12.71</v>
      </c>
      <c r="DA110" s="175">
        <f t="shared" si="257"/>
        <v>13.14</v>
      </c>
      <c r="DB110" s="177">
        <f t="shared" si="258"/>
        <v>72.039999999999992</v>
      </c>
      <c r="DC110" s="177">
        <f t="shared" si="259"/>
        <v>72.040000000000006</v>
      </c>
      <c r="DD110" s="175">
        <f t="shared" si="260"/>
        <v>13.14</v>
      </c>
      <c r="DE110" s="175">
        <f t="shared" si="261"/>
        <v>11.86</v>
      </c>
      <c r="DF110" s="175">
        <f t="shared" si="262"/>
        <v>13.14</v>
      </c>
      <c r="DG110" s="175">
        <f t="shared" si="263"/>
        <v>12.71</v>
      </c>
      <c r="DH110" s="175">
        <f t="shared" si="264"/>
        <v>13.14</v>
      </c>
      <c r="DI110" s="175">
        <f t="shared" si="265"/>
        <v>12.71</v>
      </c>
      <c r="DJ110" s="175">
        <f t="shared" si="266"/>
        <v>13.14</v>
      </c>
      <c r="DK110" s="175">
        <f t="shared" si="267"/>
        <v>13.14</v>
      </c>
      <c r="DL110" s="175">
        <f t="shared" si="268"/>
        <v>12.71</v>
      </c>
      <c r="DM110" s="175">
        <f t="shared" si="269"/>
        <v>13.14</v>
      </c>
      <c r="DN110" s="175">
        <f t="shared" si="270"/>
        <v>12.71</v>
      </c>
      <c r="DO110" s="175">
        <f t="shared" si="271"/>
        <v>13.14</v>
      </c>
      <c r="DP110" s="177">
        <f t="shared" si="272"/>
        <v>154.68</v>
      </c>
      <c r="DQ110" s="177">
        <f t="shared" si="273"/>
        <v>226.72</v>
      </c>
      <c r="DR110" s="175">
        <f t="shared" si="274"/>
        <v>13.14</v>
      </c>
      <c r="DS110" s="175">
        <f t="shared" si="275"/>
        <v>11.86</v>
      </c>
      <c r="DT110" s="175">
        <f t="shared" si="276"/>
        <v>13.14</v>
      </c>
      <c r="DU110" s="175">
        <f t="shared" si="277"/>
        <v>12.71</v>
      </c>
      <c r="DV110" s="179">
        <f t="shared" si="278"/>
        <v>13.14</v>
      </c>
      <c r="DW110" s="179">
        <f t="shared" si="279"/>
        <v>12.71</v>
      </c>
      <c r="DX110" s="180">
        <f t="shared" si="280"/>
        <v>13.14</v>
      </c>
      <c r="DY110" s="180">
        <f t="shared" si="281"/>
        <v>13.14</v>
      </c>
      <c r="DZ110" s="175">
        <f t="shared" si="282"/>
        <v>12.71</v>
      </c>
      <c r="EA110" s="175">
        <f t="shared" si="283"/>
        <v>13.14</v>
      </c>
      <c r="EB110" s="175">
        <f t="shared" si="284"/>
        <v>12.71</v>
      </c>
      <c r="EC110" s="175">
        <f t="shared" si="285"/>
        <v>13.14</v>
      </c>
      <c r="ED110" s="181">
        <f t="shared" si="286"/>
        <v>154.68</v>
      </c>
      <c r="EE110" s="177">
        <f t="shared" si="287"/>
        <v>381.4</v>
      </c>
      <c r="EF110" s="175">
        <f t="shared" si="288"/>
        <v>13.14</v>
      </c>
      <c r="EG110" s="175">
        <f t="shared" si="289"/>
        <v>12.29</v>
      </c>
      <c r="EH110" s="175">
        <f t="shared" si="290"/>
        <v>13.14</v>
      </c>
      <c r="EI110" s="175">
        <f t="shared" si="291"/>
        <v>12.71</v>
      </c>
      <c r="EJ110" s="175">
        <f t="shared" si="292"/>
        <v>13.14</v>
      </c>
      <c r="EK110" s="175">
        <f t="shared" si="293"/>
        <v>12.71</v>
      </c>
      <c r="EL110" s="175">
        <f t="shared" si="294"/>
        <v>13.14</v>
      </c>
      <c r="EM110" s="175">
        <f t="shared" si="295"/>
        <v>13.14</v>
      </c>
      <c r="EN110" s="175">
        <f t="shared" si="296"/>
        <v>12.71</v>
      </c>
      <c r="EO110" s="175">
        <f t="shared" si="297"/>
        <v>13.14</v>
      </c>
      <c r="EP110" s="175">
        <f t="shared" si="298"/>
        <v>12.71</v>
      </c>
      <c r="EQ110" s="175">
        <f t="shared" si="302"/>
        <v>13.14</v>
      </c>
      <c r="ER110" s="177">
        <f t="shared" si="299"/>
        <v>155.11000000000001</v>
      </c>
      <c r="ES110" s="177">
        <f t="shared" si="300"/>
        <v>536.51</v>
      </c>
      <c r="ET110" s="175">
        <f t="shared" si="301"/>
        <v>322.76</v>
      </c>
    </row>
    <row r="111" spans="2:150" ht="43.5" customHeight="1" x14ac:dyDescent="0.15">
      <c r="B111" s="110">
        <v>42954</v>
      </c>
      <c r="C111" s="111" t="s">
        <v>244</v>
      </c>
      <c r="D111" s="111" t="s">
        <v>329</v>
      </c>
      <c r="E111" s="112" t="s">
        <v>216</v>
      </c>
      <c r="F111" s="113" t="s">
        <v>330</v>
      </c>
      <c r="G111" s="114">
        <v>1089</v>
      </c>
      <c r="H111" s="175">
        <f t="shared" si="242"/>
        <v>108.9</v>
      </c>
      <c r="I111" s="175">
        <f t="shared" si="243"/>
        <v>980.1</v>
      </c>
      <c r="J111" s="183"/>
      <c r="K111" s="184"/>
      <c r="L111" s="184"/>
      <c r="M111" s="184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75"/>
      <c r="CM111" s="175"/>
      <c r="CN111" s="175"/>
      <c r="CO111" s="177"/>
      <c r="CP111" s="175"/>
      <c r="CQ111" s="175"/>
      <c r="CR111" s="175"/>
      <c r="CS111" s="175"/>
      <c r="CT111" s="178"/>
      <c r="CU111" s="175"/>
      <c r="CV111" s="175"/>
      <c r="CW111" s="175">
        <f t="shared" ref="CW111:CW119" si="304">ROUND((I111/5/365*24),2)</f>
        <v>12.89</v>
      </c>
      <c r="CX111" s="175">
        <f t="shared" si="254"/>
        <v>16.11</v>
      </c>
      <c r="CY111" s="175">
        <f t="shared" si="255"/>
        <v>16.649999999999999</v>
      </c>
      <c r="CZ111" s="175">
        <f t="shared" si="256"/>
        <v>16.11</v>
      </c>
      <c r="DA111" s="175">
        <f t="shared" si="257"/>
        <v>16.649999999999999</v>
      </c>
      <c r="DB111" s="177">
        <f t="shared" si="258"/>
        <v>78.41</v>
      </c>
      <c r="DC111" s="177">
        <f t="shared" si="259"/>
        <v>78.41</v>
      </c>
      <c r="DD111" s="175">
        <f t="shared" si="260"/>
        <v>16.649999999999999</v>
      </c>
      <c r="DE111" s="175">
        <f t="shared" si="261"/>
        <v>15.04</v>
      </c>
      <c r="DF111" s="175">
        <f t="shared" si="262"/>
        <v>16.649999999999999</v>
      </c>
      <c r="DG111" s="175">
        <f t="shared" si="263"/>
        <v>16.11</v>
      </c>
      <c r="DH111" s="175">
        <f t="shared" si="264"/>
        <v>16.649999999999999</v>
      </c>
      <c r="DI111" s="175">
        <f t="shared" si="265"/>
        <v>16.11</v>
      </c>
      <c r="DJ111" s="175">
        <f t="shared" si="266"/>
        <v>16.649999999999999</v>
      </c>
      <c r="DK111" s="175">
        <f t="shared" si="267"/>
        <v>16.649999999999999</v>
      </c>
      <c r="DL111" s="175">
        <f t="shared" si="268"/>
        <v>16.11</v>
      </c>
      <c r="DM111" s="175">
        <f t="shared" si="269"/>
        <v>16.649999999999999</v>
      </c>
      <c r="DN111" s="175">
        <f t="shared" si="270"/>
        <v>16.11</v>
      </c>
      <c r="DO111" s="175">
        <f t="shared" si="271"/>
        <v>16.649999999999999</v>
      </c>
      <c r="DP111" s="177">
        <f t="shared" si="272"/>
        <v>196.03</v>
      </c>
      <c r="DQ111" s="177">
        <f t="shared" si="273"/>
        <v>274.44</v>
      </c>
      <c r="DR111" s="175">
        <f t="shared" si="274"/>
        <v>16.649999999999999</v>
      </c>
      <c r="DS111" s="175">
        <f t="shared" si="275"/>
        <v>15.04</v>
      </c>
      <c r="DT111" s="175">
        <f t="shared" si="276"/>
        <v>16.649999999999999</v>
      </c>
      <c r="DU111" s="175">
        <f t="shared" si="277"/>
        <v>16.11</v>
      </c>
      <c r="DV111" s="179">
        <f t="shared" si="278"/>
        <v>16.649999999999999</v>
      </c>
      <c r="DW111" s="179">
        <f t="shared" si="279"/>
        <v>16.11</v>
      </c>
      <c r="DX111" s="180">
        <f t="shared" si="280"/>
        <v>16.649999999999999</v>
      </c>
      <c r="DY111" s="180">
        <f t="shared" si="281"/>
        <v>16.649999999999999</v>
      </c>
      <c r="DZ111" s="175">
        <f t="shared" si="282"/>
        <v>16.11</v>
      </c>
      <c r="EA111" s="175">
        <f t="shared" si="283"/>
        <v>16.649999999999999</v>
      </c>
      <c r="EB111" s="175">
        <f t="shared" si="284"/>
        <v>16.11</v>
      </c>
      <c r="EC111" s="175">
        <f t="shared" si="285"/>
        <v>16.649999999999999</v>
      </c>
      <c r="ED111" s="181">
        <f t="shared" si="286"/>
        <v>196.03</v>
      </c>
      <c r="EE111" s="177">
        <f t="shared" si="287"/>
        <v>470.47</v>
      </c>
      <c r="EF111" s="175">
        <f t="shared" si="288"/>
        <v>16.649999999999999</v>
      </c>
      <c r="EG111" s="175">
        <f t="shared" si="289"/>
        <v>15.57</v>
      </c>
      <c r="EH111" s="175">
        <f t="shared" si="290"/>
        <v>16.649999999999999</v>
      </c>
      <c r="EI111" s="175">
        <f t="shared" si="291"/>
        <v>16.11</v>
      </c>
      <c r="EJ111" s="175">
        <f t="shared" si="292"/>
        <v>16.649999999999999</v>
      </c>
      <c r="EK111" s="175">
        <f t="shared" si="293"/>
        <v>16.11</v>
      </c>
      <c r="EL111" s="175">
        <f t="shared" si="294"/>
        <v>16.649999999999999</v>
      </c>
      <c r="EM111" s="175">
        <f t="shared" si="295"/>
        <v>16.649999999999999</v>
      </c>
      <c r="EN111" s="175">
        <f t="shared" si="296"/>
        <v>16.11</v>
      </c>
      <c r="EO111" s="175">
        <f t="shared" si="297"/>
        <v>16.649999999999999</v>
      </c>
      <c r="EP111" s="175">
        <f t="shared" si="298"/>
        <v>16.11</v>
      </c>
      <c r="EQ111" s="175">
        <f t="shared" si="302"/>
        <v>16.649999999999999</v>
      </c>
      <c r="ER111" s="177">
        <f t="shared" si="299"/>
        <v>196.55999999999997</v>
      </c>
      <c r="ES111" s="177">
        <f t="shared" si="300"/>
        <v>667.03</v>
      </c>
      <c r="ET111" s="175">
        <f t="shared" si="301"/>
        <v>421.97</v>
      </c>
    </row>
    <row r="112" spans="2:150" ht="42.75" customHeight="1" x14ac:dyDescent="0.15">
      <c r="B112" s="110">
        <v>42954</v>
      </c>
      <c r="C112" s="111" t="s">
        <v>244</v>
      </c>
      <c r="D112" s="111" t="s">
        <v>331</v>
      </c>
      <c r="E112" s="112" t="s">
        <v>216</v>
      </c>
      <c r="F112" s="113" t="s">
        <v>332</v>
      </c>
      <c r="G112" s="114">
        <v>1089</v>
      </c>
      <c r="H112" s="175">
        <f t="shared" si="242"/>
        <v>108.9</v>
      </c>
      <c r="I112" s="175">
        <f t="shared" si="243"/>
        <v>980.1</v>
      </c>
      <c r="J112" s="183"/>
      <c r="K112" s="184"/>
      <c r="L112" s="184"/>
      <c r="M112" s="184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75"/>
      <c r="CM112" s="175"/>
      <c r="CN112" s="175"/>
      <c r="CO112" s="177"/>
      <c r="CP112" s="175"/>
      <c r="CQ112" s="175"/>
      <c r="CR112" s="175"/>
      <c r="CS112" s="175"/>
      <c r="CT112" s="178"/>
      <c r="CU112" s="175"/>
      <c r="CV112" s="175"/>
      <c r="CW112" s="175">
        <f t="shared" si="304"/>
        <v>12.89</v>
      </c>
      <c r="CX112" s="175">
        <f t="shared" si="254"/>
        <v>16.11</v>
      </c>
      <c r="CY112" s="175">
        <f t="shared" si="255"/>
        <v>16.649999999999999</v>
      </c>
      <c r="CZ112" s="175">
        <f t="shared" si="256"/>
        <v>16.11</v>
      </c>
      <c r="DA112" s="175">
        <f t="shared" si="257"/>
        <v>16.649999999999999</v>
      </c>
      <c r="DB112" s="177">
        <f t="shared" si="258"/>
        <v>78.41</v>
      </c>
      <c r="DC112" s="177">
        <f t="shared" si="259"/>
        <v>78.41</v>
      </c>
      <c r="DD112" s="175">
        <f t="shared" si="260"/>
        <v>16.649999999999999</v>
      </c>
      <c r="DE112" s="175">
        <f t="shared" si="261"/>
        <v>15.04</v>
      </c>
      <c r="DF112" s="175">
        <f t="shared" si="262"/>
        <v>16.649999999999999</v>
      </c>
      <c r="DG112" s="175">
        <f t="shared" si="263"/>
        <v>16.11</v>
      </c>
      <c r="DH112" s="175">
        <f t="shared" si="264"/>
        <v>16.649999999999999</v>
      </c>
      <c r="DI112" s="175">
        <f t="shared" si="265"/>
        <v>16.11</v>
      </c>
      <c r="DJ112" s="175">
        <f t="shared" si="266"/>
        <v>16.649999999999999</v>
      </c>
      <c r="DK112" s="175">
        <f t="shared" si="267"/>
        <v>16.649999999999999</v>
      </c>
      <c r="DL112" s="175">
        <f t="shared" si="268"/>
        <v>16.11</v>
      </c>
      <c r="DM112" s="175">
        <f t="shared" si="269"/>
        <v>16.649999999999999</v>
      </c>
      <c r="DN112" s="175">
        <f t="shared" si="270"/>
        <v>16.11</v>
      </c>
      <c r="DO112" s="175">
        <f t="shared" si="271"/>
        <v>16.649999999999999</v>
      </c>
      <c r="DP112" s="177">
        <f t="shared" si="272"/>
        <v>196.03</v>
      </c>
      <c r="DQ112" s="177">
        <f t="shared" si="273"/>
        <v>274.44</v>
      </c>
      <c r="DR112" s="175">
        <f t="shared" si="274"/>
        <v>16.649999999999999</v>
      </c>
      <c r="DS112" s="175">
        <f t="shared" si="275"/>
        <v>15.04</v>
      </c>
      <c r="DT112" s="175">
        <f t="shared" si="276"/>
        <v>16.649999999999999</v>
      </c>
      <c r="DU112" s="175">
        <f t="shared" si="277"/>
        <v>16.11</v>
      </c>
      <c r="DV112" s="179">
        <f t="shared" si="278"/>
        <v>16.649999999999999</v>
      </c>
      <c r="DW112" s="179">
        <f t="shared" si="279"/>
        <v>16.11</v>
      </c>
      <c r="DX112" s="180">
        <f t="shared" si="280"/>
        <v>16.649999999999999</v>
      </c>
      <c r="DY112" s="180">
        <f t="shared" si="281"/>
        <v>16.649999999999999</v>
      </c>
      <c r="DZ112" s="175">
        <f t="shared" si="282"/>
        <v>16.11</v>
      </c>
      <c r="EA112" s="175">
        <f t="shared" si="283"/>
        <v>16.649999999999999</v>
      </c>
      <c r="EB112" s="175">
        <f t="shared" si="284"/>
        <v>16.11</v>
      </c>
      <c r="EC112" s="175">
        <f t="shared" si="285"/>
        <v>16.649999999999999</v>
      </c>
      <c r="ED112" s="181">
        <f t="shared" si="286"/>
        <v>196.03</v>
      </c>
      <c r="EE112" s="177">
        <f t="shared" si="287"/>
        <v>470.47</v>
      </c>
      <c r="EF112" s="175">
        <f t="shared" si="288"/>
        <v>16.649999999999999</v>
      </c>
      <c r="EG112" s="175">
        <f t="shared" si="289"/>
        <v>15.57</v>
      </c>
      <c r="EH112" s="175">
        <f t="shared" si="290"/>
        <v>16.649999999999999</v>
      </c>
      <c r="EI112" s="175">
        <f t="shared" si="291"/>
        <v>16.11</v>
      </c>
      <c r="EJ112" s="175">
        <f t="shared" si="292"/>
        <v>16.649999999999999</v>
      </c>
      <c r="EK112" s="175">
        <f t="shared" si="293"/>
        <v>16.11</v>
      </c>
      <c r="EL112" s="175">
        <f t="shared" si="294"/>
        <v>16.649999999999999</v>
      </c>
      <c r="EM112" s="175">
        <f t="shared" si="295"/>
        <v>16.649999999999999</v>
      </c>
      <c r="EN112" s="175">
        <f t="shared" si="296"/>
        <v>16.11</v>
      </c>
      <c r="EO112" s="175">
        <f t="shared" si="297"/>
        <v>16.649999999999999</v>
      </c>
      <c r="EP112" s="175">
        <f t="shared" si="298"/>
        <v>16.11</v>
      </c>
      <c r="EQ112" s="175">
        <f t="shared" si="302"/>
        <v>16.649999999999999</v>
      </c>
      <c r="ER112" s="177">
        <f t="shared" si="299"/>
        <v>196.55999999999997</v>
      </c>
      <c r="ES112" s="177">
        <f t="shared" si="300"/>
        <v>667.03</v>
      </c>
      <c r="ET112" s="175">
        <f t="shared" si="301"/>
        <v>421.97</v>
      </c>
    </row>
    <row r="113" spans="2:151" ht="43.5" customHeight="1" x14ac:dyDescent="0.15">
      <c r="B113" s="110">
        <v>42954</v>
      </c>
      <c r="C113" s="111" t="s">
        <v>244</v>
      </c>
      <c r="D113" s="111" t="s">
        <v>333</v>
      </c>
      <c r="E113" s="112" t="s">
        <v>216</v>
      </c>
      <c r="F113" s="113" t="s">
        <v>334</v>
      </c>
      <c r="G113" s="114">
        <v>1089</v>
      </c>
      <c r="H113" s="175">
        <f t="shared" si="242"/>
        <v>108.9</v>
      </c>
      <c r="I113" s="175">
        <f t="shared" si="243"/>
        <v>980.1</v>
      </c>
      <c r="J113" s="183"/>
      <c r="K113" s="184"/>
      <c r="L113" s="184"/>
      <c r="M113" s="184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75"/>
      <c r="CM113" s="175"/>
      <c r="CN113" s="175"/>
      <c r="CO113" s="177"/>
      <c r="CP113" s="175"/>
      <c r="CQ113" s="175"/>
      <c r="CR113" s="175"/>
      <c r="CS113" s="175"/>
      <c r="CT113" s="178"/>
      <c r="CU113" s="175"/>
      <c r="CV113" s="175"/>
      <c r="CW113" s="175">
        <f t="shared" si="304"/>
        <v>12.89</v>
      </c>
      <c r="CX113" s="175">
        <f t="shared" si="254"/>
        <v>16.11</v>
      </c>
      <c r="CY113" s="175">
        <f t="shared" si="255"/>
        <v>16.649999999999999</v>
      </c>
      <c r="CZ113" s="175">
        <f t="shared" si="256"/>
        <v>16.11</v>
      </c>
      <c r="DA113" s="175">
        <f t="shared" si="257"/>
        <v>16.649999999999999</v>
      </c>
      <c r="DB113" s="177">
        <f t="shared" si="258"/>
        <v>78.41</v>
      </c>
      <c r="DC113" s="177">
        <f t="shared" si="259"/>
        <v>78.41</v>
      </c>
      <c r="DD113" s="175">
        <f t="shared" si="260"/>
        <v>16.649999999999999</v>
      </c>
      <c r="DE113" s="175">
        <f t="shared" si="261"/>
        <v>15.04</v>
      </c>
      <c r="DF113" s="175">
        <f t="shared" si="262"/>
        <v>16.649999999999999</v>
      </c>
      <c r="DG113" s="175">
        <f t="shared" si="263"/>
        <v>16.11</v>
      </c>
      <c r="DH113" s="175">
        <f t="shared" si="264"/>
        <v>16.649999999999999</v>
      </c>
      <c r="DI113" s="175">
        <f t="shared" si="265"/>
        <v>16.11</v>
      </c>
      <c r="DJ113" s="175">
        <f t="shared" si="266"/>
        <v>16.649999999999999</v>
      </c>
      <c r="DK113" s="175">
        <f t="shared" si="267"/>
        <v>16.649999999999999</v>
      </c>
      <c r="DL113" s="175">
        <f t="shared" si="268"/>
        <v>16.11</v>
      </c>
      <c r="DM113" s="175">
        <f t="shared" si="269"/>
        <v>16.649999999999999</v>
      </c>
      <c r="DN113" s="175">
        <f t="shared" si="270"/>
        <v>16.11</v>
      </c>
      <c r="DO113" s="175">
        <f t="shared" si="271"/>
        <v>16.649999999999999</v>
      </c>
      <c r="DP113" s="177">
        <f t="shared" si="272"/>
        <v>196.03</v>
      </c>
      <c r="DQ113" s="177">
        <f t="shared" si="273"/>
        <v>274.44</v>
      </c>
      <c r="DR113" s="175">
        <f t="shared" si="274"/>
        <v>16.649999999999999</v>
      </c>
      <c r="DS113" s="175">
        <f t="shared" si="275"/>
        <v>15.04</v>
      </c>
      <c r="DT113" s="175">
        <f t="shared" si="276"/>
        <v>16.649999999999999</v>
      </c>
      <c r="DU113" s="175">
        <f t="shared" si="277"/>
        <v>16.11</v>
      </c>
      <c r="DV113" s="179">
        <f t="shared" si="278"/>
        <v>16.649999999999999</v>
      </c>
      <c r="DW113" s="179">
        <f t="shared" si="279"/>
        <v>16.11</v>
      </c>
      <c r="DX113" s="180">
        <f t="shared" si="280"/>
        <v>16.649999999999999</v>
      </c>
      <c r="DY113" s="180">
        <f t="shared" si="281"/>
        <v>16.649999999999999</v>
      </c>
      <c r="DZ113" s="175">
        <f t="shared" si="282"/>
        <v>16.11</v>
      </c>
      <c r="EA113" s="175">
        <f t="shared" si="283"/>
        <v>16.649999999999999</v>
      </c>
      <c r="EB113" s="175">
        <f t="shared" si="284"/>
        <v>16.11</v>
      </c>
      <c r="EC113" s="175">
        <f t="shared" si="285"/>
        <v>16.649999999999999</v>
      </c>
      <c r="ED113" s="181">
        <f t="shared" si="286"/>
        <v>196.03</v>
      </c>
      <c r="EE113" s="177">
        <f t="shared" si="287"/>
        <v>470.47</v>
      </c>
      <c r="EF113" s="175">
        <f t="shared" si="288"/>
        <v>16.649999999999999</v>
      </c>
      <c r="EG113" s="175">
        <f t="shared" si="289"/>
        <v>15.57</v>
      </c>
      <c r="EH113" s="175">
        <f t="shared" si="290"/>
        <v>16.649999999999999</v>
      </c>
      <c r="EI113" s="175">
        <f t="shared" si="291"/>
        <v>16.11</v>
      </c>
      <c r="EJ113" s="175">
        <f t="shared" si="292"/>
        <v>16.649999999999999</v>
      </c>
      <c r="EK113" s="175">
        <f t="shared" si="293"/>
        <v>16.11</v>
      </c>
      <c r="EL113" s="175">
        <f t="shared" si="294"/>
        <v>16.649999999999999</v>
      </c>
      <c r="EM113" s="175">
        <f t="shared" si="295"/>
        <v>16.649999999999999</v>
      </c>
      <c r="EN113" s="175">
        <f t="shared" si="296"/>
        <v>16.11</v>
      </c>
      <c r="EO113" s="175">
        <f t="shared" si="297"/>
        <v>16.649999999999999</v>
      </c>
      <c r="EP113" s="175">
        <f t="shared" si="298"/>
        <v>16.11</v>
      </c>
      <c r="EQ113" s="175">
        <f t="shared" si="302"/>
        <v>16.649999999999999</v>
      </c>
      <c r="ER113" s="177">
        <f t="shared" si="299"/>
        <v>196.55999999999997</v>
      </c>
      <c r="ES113" s="177">
        <f t="shared" si="300"/>
        <v>667.03</v>
      </c>
      <c r="ET113" s="175">
        <f t="shared" si="301"/>
        <v>421.97</v>
      </c>
    </row>
    <row r="114" spans="2:151" ht="42" customHeight="1" x14ac:dyDescent="0.15">
      <c r="B114" s="110">
        <v>42954</v>
      </c>
      <c r="C114" s="111" t="s">
        <v>244</v>
      </c>
      <c r="D114" s="111" t="s">
        <v>335</v>
      </c>
      <c r="E114" s="112" t="s">
        <v>216</v>
      </c>
      <c r="F114" s="113" t="s">
        <v>336</v>
      </c>
      <c r="G114" s="114">
        <v>1089</v>
      </c>
      <c r="H114" s="175">
        <f t="shared" si="242"/>
        <v>108.9</v>
      </c>
      <c r="I114" s="175">
        <f t="shared" si="243"/>
        <v>980.1</v>
      </c>
      <c r="J114" s="183"/>
      <c r="K114" s="184"/>
      <c r="L114" s="184"/>
      <c r="M114" s="184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75"/>
      <c r="CM114" s="175"/>
      <c r="CN114" s="175"/>
      <c r="CO114" s="177"/>
      <c r="CP114" s="175"/>
      <c r="CQ114" s="175"/>
      <c r="CR114" s="175"/>
      <c r="CS114" s="175"/>
      <c r="CT114" s="178"/>
      <c r="CU114" s="175"/>
      <c r="CV114" s="175"/>
      <c r="CW114" s="175">
        <f t="shared" si="304"/>
        <v>12.89</v>
      </c>
      <c r="CX114" s="175">
        <f t="shared" si="254"/>
        <v>16.11</v>
      </c>
      <c r="CY114" s="175">
        <f t="shared" si="255"/>
        <v>16.649999999999999</v>
      </c>
      <c r="CZ114" s="175">
        <f t="shared" si="256"/>
        <v>16.11</v>
      </c>
      <c r="DA114" s="175">
        <f t="shared" si="257"/>
        <v>16.649999999999999</v>
      </c>
      <c r="DB114" s="177">
        <f t="shared" si="258"/>
        <v>78.41</v>
      </c>
      <c r="DC114" s="177">
        <f t="shared" si="259"/>
        <v>78.41</v>
      </c>
      <c r="DD114" s="175">
        <f t="shared" si="260"/>
        <v>16.649999999999999</v>
      </c>
      <c r="DE114" s="175">
        <f t="shared" si="261"/>
        <v>15.04</v>
      </c>
      <c r="DF114" s="175">
        <f t="shared" si="262"/>
        <v>16.649999999999999</v>
      </c>
      <c r="DG114" s="175">
        <f t="shared" si="263"/>
        <v>16.11</v>
      </c>
      <c r="DH114" s="175">
        <f t="shared" si="264"/>
        <v>16.649999999999999</v>
      </c>
      <c r="DI114" s="175">
        <f t="shared" si="265"/>
        <v>16.11</v>
      </c>
      <c r="DJ114" s="175">
        <f t="shared" si="266"/>
        <v>16.649999999999999</v>
      </c>
      <c r="DK114" s="175">
        <f t="shared" si="267"/>
        <v>16.649999999999999</v>
      </c>
      <c r="DL114" s="175">
        <f t="shared" si="268"/>
        <v>16.11</v>
      </c>
      <c r="DM114" s="175">
        <f t="shared" si="269"/>
        <v>16.649999999999999</v>
      </c>
      <c r="DN114" s="175">
        <f t="shared" si="270"/>
        <v>16.11</v>
      </c>
      <c r="DO114" s="175">
        <f t="shared" si="271"/>
        <v>16.649999999999999</v>
      </c>
      <c r="DP114" s="177">
        <f t="shared" si="272"/>
        <v>196.03</v>
      </c>
      <c r="DQ114" s="177">
        <f t="shared" si="273"/>
        <v>274.44</v>
      </c>
      <c r="DR114" s="175">
        <f t="shared" si="274"/>
        <v>16.649999999999999</v>
      </c>
      <c r="DS114" s="175">
        <f t="shared" si="275"/>
        <v>15.04</v>
      </c>
      <c r="DT114" s="175">
        <f t="shared" si="276"/>
        <v>16.649999999999999</v>
      </c>
      <c r="DU114" s="175">
        <f t="shared" si="277"/>
        <v>16.11</v>
      </c>
      <c r="DV114" s="179">
        <f t="shared" si="278"/>
        <v>16.649999999999999</v>
      </c>
      <c r="DW114" s="179">
        <f t="shared" si="279"/>
        <v>16.11</v>
      </c>
      <c r="DX114" s="180">
        <f t="shared" si="280"/>
        <v>16.649999999999999</v>
      </c>
      <c r="DY114" s="180">
        <f t="shared" si="281"/>
        <v>16.649999999999999</v>
      </c>
      <c r="DZ114" s="175">
        <f t="shared" si="282"/>
        <v>16.11</v>
      </c>
      <c r="EA114" s="175">
        <f t="shared" si="283"/>
        <v>16.649999999999999</v>
      </c>
      <c r="EB114" s="175">
        <f t="shared" si="284"/>
        <v>16.11</v>
      </c>
      <c r="EC114" s="175">
        <f t="shared" si="285"/>
        <v>16.649999999999999</v>
      </c>
      <c r="ED114" s="181">
        <f t="shared" si="286"/>
        <v>196.03</v>
      </c>
      <c r="EE114" s="177">
        <f t="shared" si="287"/>
        <v>470.47</v>
      </c>
      <c r="EF114" s="175">
        <f t="shared" si="288"/>
        <v>16.649999999999999</v>
      </c>
      <c r="EG114" s="175">
        <f t="shared" si="289"/>
        <v>15.57</v>
      </c>
      <c r="EH114" s="175">
        <f t="shared" si="290"/>
        <v>16.649999999999999</v>
      </c>
      <c r="EI114" s="175">
        <f t="shared" si="291"/>
        <v>16.11</v>
      </c>
      <c r="EJ114" s="175">
        <f t="shared" si="292"/>
        <v>16.649999999999999</v>
      </c>
      <c r="EK114" s="175">
        <f t="shared" si="293"/>
        <v>16.11</v>
      </c>
      <c r="EL114" s="175">
        <f t="shared" si="294"/>
        <v>16.649999999999999</v>
      </c>
      <c r="EM114" s="175">
        <f t="shared" si="295"/>
        <v>16.649999999999999</v>
      </c>
      <c r="EN114" s="175">
        <f t="shared" si="296"/>
        <v>16.11</v>
      </c>
      <c r="EO114" s="175">
        <f t="shared" si="297"/>
        <v>16.649999999999999</v>
      </c>
      <c r="EP114" s="175">
        <f t="shared" si="298"/>
        <v>16.11</v>
      </c>
      <c r="EQ114" s="175">
        <f t="shared" si="302"/>
        <v>16.649999999999999</v>
      </c>
      <c r="ER114" s="177">
        <f t="shared" si="299"/>
        <v>196.55999999999997</v>
      </c>
      <c r="ES114" s="177">
        <f t="shared" si="300"/>
        <v>667.03</v>
      </c>
      <c r="ET114" s="175">
        <f t="shared" si="301"/>
        <v>421.97</v>
      </c>
    </row>
    <row r="115" spans="2:151" ht="43.5" customHeight="1" x14ac:dyDescent="0.15">
      <c r="B115" s="110">
        <v>42954</v>
      </c>
      <c r="C115" s="111" t="s">
        <v>244</v>
      </c>
      <c r="D115" s="111" t="s">
        <v>337</v>
      </c>
      <c r="E115" s="112" t="s">
        <v>216</v>
      </c>
      <c r="F115" s="113" t="s">
        <v>338</v>
      </c>
      <c r="G115" s="114">
        <v>1089</v>
      </c>
      <c r="H115" s="175">
        <f t="shared" si="242"/>
        <v>108.9</v>
      </c>
      <c r="I115" s="175">
        <f t="shared" si="243"/>
        <v>980.1</v>
      </c>
      <c r="J115" s="183"/>
      <c r="K115" s="184"/>
      <c r="L115" s="184"/>
      <c r="M115" s="184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3"/>
      <c r="BN115" s="183"/>
      <c r="BO115" s="183"/>
      <c r="BP115" s="183"/>
      <c r="BQ115" s="183"/>
      <c r="BR115" s="183"/>
      <c r="BS115" s="183"/>
      <c r="BT115" s="183"/>
      <c r="BU115" s="183"/>
      <c r="BV115" s="183"/>
      <c r="BW115" s="183"/>
      <c r="BX115" s="183"/>
      <c r="BY115" s="183"/>
      <c r="BZ115" s="183"/>
      <c r="CA115" s="183"/>
      <c r="CB115" s="183"/>
      <c r="CC115" s="183"/>
      <c r="CD115" s="183"/>
      <c r="CE115" s="183"/>
      <c r="CF115" s="183"/>
      <c r="CG115" s="183"/>
      <c r="CH115" s="183"/>
      <c r="CI115" s="183"/>
      <c r="CJ115" s="183"/>
      <c r="CK115" s="183"/>
      <c r="CL115" s="175"/>
      <c r="CM115" s="175"/>
      <c r="CN115" s="175"/>
      <c r="CO115" s="177"/>
      <c r="CP115" s="175"/>
      <c r="CQ115" s="175"/>
      <c r="CR115" s="175"/>
      <c r="CS115" s="175"/>
      <c r="CT115" s="178"/>
      <c r="CU115" s="175"/>
      <c r="CV115" s="175"/>
      <c r="CW115" s="175">
        <f t="shared" si="304"/>
        <v>12.89</v>
      </c>
      <c r="CX115" s="175">
        <f t="shared" si="254"/>
        <v>16.11</v>
      </c>
      <c r="CY115" s="175">
        <f t="shared" si="255"/>
        <v>16.649999999999999</v>
      </c>
      <c r="CZ115" s="175">
        <f t="shared" si="256"/>
        <v>16.11</v>
      </c>
      <c r="DA115" s="175">
        <f t="shared" si="257"/>
        <v>16.649999999999999</v>
      </c>
      <c r="DB115" s="177">
        <f t="shared" si="258"/>
        <v>78.41</v>
      </c>
      <c r="DC115" s="177">
        <f t="shared" si="259"/>
        <v>78.41</v>
      </c>
      <c r="DD115" s="175">
        <f t="shared" si="260"/>
        <v>16.649999999999999</v>
      </c>
      <c r="DE115" s="175">
        <f t="shared" si="261"/>
        <v>15.04</v>
      </c>
      <c r="DF115" s="175">
        <f t="shared" si="262"/>
        <v>16.649999999999999</v>
      </c>
      <c r="DG115" s="175">
        <f t="shared" si="263"/>
        <v>16.11</v>
      </c>
      <c r="DH115" s="175">
        <f t="shared" si="264"/>
        <v>16.649999999999999</v>
      </c>
      <c r="DI115" s="175">
        <f t="shared" si="265"/>
        <v>16.11</v>
      </c>
      <c r="DJ115" s="175">
        <f t="shared" si="266"/>
        <v>16.649999999999999</v>
      </c>
      <c r="DK115" s="175">
        <f t="shared" si="267"/>
        <v>16.649999999999999</v>
      </c>
      <c r="DL115" s="175">
        <f t="shared" si="268"/>
        <v>16.11</v>
      </c>
      <c r="DM115" s="175">
        <f t="shared" si="269"/>
        <v>16.649999999999999</v>
      </c>
      <c r="DN115" s="175">
        <f t="shared" si="270"/>
        <v>16.11</v>
      </c>
      <c r="DO115" s="175">
        <f t="shared" si="271"/>
        <v>16.649999999999999</v>
      </c>
      <c r="DP115" s="177">
        <f t="shared" si="272"/>
        <v>196.03</v>
      </c>
      <c r="DQ115" s="177">
        <f t="shared" si="273"/>
        <v>274.44</v>
      </c>
      <c r="DR115" s="175">
        <f t="shared" si="274"/>
        <v>16.649999999999999</v>
      </c>
      <c r="DS115" s="175">
        <f t="shared" si="275"/>
        <v>15.04</v>
      </c>
      <c r="DT115" s="175">
        <f t="shared" si="276"/>
        <v>16.649999999999999</v>
      </c>
      <c r="DU115" s="175">
        <f t="shared" si="277"/>
        <v>16.11</v>
      </c>
      <c r="DV115" s="179">
        <f t="shared" si="278"/>
        <v>16.649999999999999</v>
      </c>
      <c r="DW115" s="179">
        <f t="shared" si="279"/>
        <v>16.11</v>
      </c>
      <c r="DX115" s="180">
        <f t="shared" si="280"/>
        <v>16.649999999999999</v>
      </c>
      <c r="DY115" s="180">
        <f t="shared" si="281"/>
        <v>16.649999999999999</v>
      </c>
      <c r="DZ115" s="175">
        <f t="shared" si="282"/>
        <v>16.11</v>
      </c>
      <c r="EA115" s="175">
        <f t="shared" si="283"/>
        <v>16.649999999999999</v>
      </c>
      <c r="EB115" s="175">
        <f t="shared" si="284"/>
        <v>16.11</v>
      </c>
      <c r="EC115" s="175">
        <f t="shared" si="285"/>
        <v>16.649999999999999</v>
      </c>
      <c r="ED115" s="181">
        <f t="shared" si="286"/>
        <v>196.03</v>
      </c>
      <c r="EE115" s="177">
        <f t="shared" si="287"/>
        <v>470.47</v>
      </c>
      <c r="EF115" s="175">
        <f t="shared" si="288"/>
        <v>16.649999999999999</v>
      </c>
      <c r="EG115" s="175">
        <f t="shared" si="289"/>
        <v>15.57</v>
      </c>
      <c r="EH115" s="175">
        <f t="shared" si="290"/>
        <v>16.649999999999999</v>
      </c>
      <c r="EI115" s="175">
        <f t="shared" si="291"/>
        <v>16.11</v>
      </c>
      <c r="EJ115" s="175">
        <f t="shared" si="292"/>
        <v>16.649999999999999</v>
      </c>
      <c r="EK115" s="175">
        <f t="shared" si="293"/>
        <v>16.11</v>
      </c>
      <c r="EL115" s="175">
        <f t="shared" si="294"/>
        <v>16.649999999999999</v>
      </c>
      <c r="EM115" s="175">
        <f t="shared" si="295"/>
        <v>16.649999999999999</v>
      </c>
      <c r="EN115" s="175">
        <f t="shared" si="296"/>
        <v>16.11</v>
      </c>
      <c r="EO115" s="175">
        <f t="shared" si="297"/>
        <v>16.649999999999999</v>
      </c>
      <c r="EP115" s="175">
        <f t="shared" si="298"/>
        <v>16.11</v>
      </c>
      <c r="EQ115" s="175">
        <f t="shared" si="302"/>
        <v>16.649999999999999</v>
      </c>
      <c r="ER115" s="177">
        <f t="shared" si="299"/>
        <v>196.55999999999997</v>
      </c>
      <c r="ES115" s="177">
        <f t="shared" si="300"/>
        <v>667.03</v>
      </c>
      <c r="ET115" s="175">
        <f t="shared" si="301"/>
        <v>421.97</v>
      </c>
    </row>
    <row r="116" spans="2:151" ht="42" customHeight="1" x14ac:dyDescent="0.15">
      <c r="B116" s="110">
        <v>42954</v>
      </c>
      <c r="C116" s="111" t="s">
        <v>244</v>
      </c>
      <c r="D116" s="111" t="s">
        <v>339</v>
      </c>
      <c r="E116" s="112" t="s">
        <v>216</v>
      </c>
      <c r="F116" s="113" t="s">
        <v>340</v>
      </c>
      <c r="G116" s="114">
        <v>1089</v>
      </c>
      <c r="H116" s="175">
        <f t="shared" si="242"/>
        <v>108.9</v>
      </c>
      <c r="I116" s="175">
        <f t="shared" si="243"/>
        <v>980.1</v>
      </c>
      <c r="J116" s="183"/>
      <c r="K116" s="184"/>
      <c r="L116" s="184"/>
      <c r="M116" s="184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  <c r="AT116" s="183"/>
      <c r="AU116" s="183"/>
      <c r="AV116" s="183"/>
      <c r="AW116" s="183"/>
      <c r="AX116" s="183"/>
      <c r="AY116" s="183"/>
      <c r="AZ116" s="183"/>
      <c r="BA116" s="183"/>
      <c r="BB116" s="183"/>
      <c r="BC116" s="183"/>
      <c r="BD116" s="183"/>
      <c r="BE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  <c r="CF116" s="183"/>
      <c r="CG116" s="183"/>
      <c r="CH116" s="183"/>
      <c r="CI116" s="183"/>
      <c r="CJ116" s="183"/>
      <c r="CK116" s="183"/>
      <c r="CL116" s="175"/>
      <c r="CM116" s="175"/>
      <c r="CN116" s="175"/>
      <c r="CO116" s="177"/>
      <c r="CP116" s="175"/>
      <c r="CQ116" s="175"/>
      <c r="CR116" s="175"/>
      <c r="CS116" s="175"/>
      <c r="CT116" s="178"/>
      <c r="CU116" s="175"/>
      <c r="CV116" s="175"/>
      <c r="CW116" s="175">
        <f t="shared" si="304"/>
        <v>12.89</v>
      </c>
      <c r="CX116" s="175">
        <f t="shared" si="254"/>
        <v>16.11</v>
      </c>
      <c r="CY116" s="175">
        <f t="shared" si="255"/>
        <v>16.649999999999999</v>
      </c>
      <c r="CZ116" s="175">
        <f t="shared" si="256"/>
        <v>16.11</v>
      </c>
      <c r="DA116" s="175">
        <f t="shared" si="257"/>
        <v>16.649999999999999</v>
      </c>
      <c r="DB116" s="177">
        <f t="shared" si="258"/>
        <v>78.41</v>
      </c>
      <c r="DC116" s="177">
        <f t="shared" si="259"/>
        <v>78.41</v>
      </c>
      <c r="DD116" s="175">
        <f t="shared" si="260"/>
        <v>16.649999999999999</v>
      </c>
      <c r="DE116" s="175">
        <f t="shared" si="261"/>
        <v>15.04</v>
      </c>
      <c r="DF116" s="175">
        <f t="shared" si="262"/>
        <v>16.649999999999999</v>
      </c>
      <c r="DG116" s="175">
        <f t="shared" si="263"/>
        <v>16.11</v>
      </c>
      <c r="DH116" s="175">
        <f t="shared" si="264"/>
        <v>16.649999999999999</v>
      </c>
      <c r="DI116" s="175">
        <f t="shared" si="265"/>
        <v>16.11</v>
      </c>
      <c r="DJ116" s="175">
        <f t="shared" si="266"/>
        <v>16.649999999999999</v>
      </c>
      <c r="DK116" s="175">
        <f t="shared" si="267"/>
        <v>16.649999999999999</v>
      </c>
      <c r="DL116" s="175">
        <f t="shared" si="268"/>
        <v>16.11</v>
      </c>
      <c r="DM116" s="175">
        <f t="shared" si="269"/>
        <v>16.649999999999999</v>
      </c>
      <c r="DN116" s="175">
        <f t="shared" si="270"/>
        <v>16.11</v>
      </c>
      <c r="DO116" s="175">
        <f t="shared" si="271"/>
        <v>16.649999999999999</v>
      </c>
      <c r="DP116" s="177">
        <f t="shared" si="272"/>
        <v>196.03</v>
      </c>
      <c r="DQ116" s="177">
        <f t="shared" si="273"/>
        <v>274.44</v>
      </c>
      <c r="DR116" s="175">
        <f t="shared" si="274"/>
        <v>16.649999999999999</v>
      </c>
      <c r="DS116" s="175">
        <f t="shared" si="275"/>
        <v>15.04</v>
      </c>
      <c r="DT116" s="175">
        <f t="shared" si="276"/>
        <v>16.649999999999999</v>
      </c>
      <c r="DU116" s="175">
        <f t="shared" si="277"/>
        <v>16.11</v>
      </c>
      <c r="DV116" s="179">
        <f t="shared" si="278"/>
        <v>16.649999999999999</v>
      </c>
      <c r="DW116" s="179">
        <f t="shared" si="279"/>
        <v>16.11</v>
      </c>
      <c r="DX116" s="180">
        <f t="shared" si="280"/>
        <v>16.649999999999999</v>
      </c>
      <c r="DY116" s="180">
        <f t="shared" si="281"/>
        <v>16.649999999999999</v>
      </c>
      <c r="DZ116" s="175">
        <f t="shared" si="282"/>
        <v>16.11</v>
      </c>
      <c r="EA116" s="175">
        <f t="shared" si="283"/>
        <v>16.649999999999999</v>
      </c>
      <c r="EB116" s="175">
        <f t="shared" si="284"/>
        <v>16.11</v>
      </c>
      <c r="EC116" s="175">
        <f t="shared" si="285"/>
        <v>16.649999999999999</v>
      </c>
      <c r="ED116" s="181">
        <f t="shared" si="286"/>
        <v>196.03</v>
      </c>
      <c r="EE116" s="177">
        <f t="shared" si="287"/>
        <v>470.47</v>
      </c>
      <c r="EF116" s="175">
        <f t="shared" si="288"/>
        <v>16.649999999999999</v>
      </c>
      <c r="EG116" s="175">
        <f t="shared" si="289"/>
        <v>15.57</v>
      </c>
      <c r="EH116" s="175">
        <f t="shared" si="290"/>
        <v>16.649999999999999</v>
      </c>
      <c r="EI116" s="175">
        <f t="shared" si="291"/>
        <v>16.11</v>
      </c>
      <c r="EJ116" s="175">
        <f t="shared" si="292"/>
        <v>16.649999999999999</v>
      </c>
      <c r="EK116" s="175">
        <f t="shared" si="293"/>
        <v>16.11</v>
      </c>
      <c r="EL116" s="175">
        <f t="shared" si="294"/>
        <v>16.649999999999999</v>
      </c>
      <c r="EM116" s="175">
        <f t="shared" si="295"/>
        <v>16.649999999999999</v>
      </c>
      <c r="EN116" s="175">
        <f t="shared" si="296"/>
        <v>16.11</v>
      </c>
      <c r="EO116" s="175">
        <f t="shared" si="297"/>
        <v>16.649999999999999</v>
      </c>
      <c r="EP116" s="175">
        <f t="shared" si="298"/>
        <v>16.11</v>
      </c>
      <c r="EQ116" s="175">
        <f t="shared" si="302"/>
        <v>16.649999999999999</v>
      </c>
      <c r="ER116" s="177">
        <f t="shared" si="299"/>
        <v>196.55999999999997</v>
      </c>
      <c r="ES116" s="177">
        <f t="shared" si="300"/>
        <v>667.03</v>
      </c>
      <c r="ET116" s="175">
        <f t="shared" si="301"/>
        <v>421.97</v>
      </c>
    </row>
    <row r="117" spans="2:151" ht="46.5" customHeight="1" x14ac:dyDescent="0.15">
      <c r="B117" s="110">
        <v>42954</v>
      </c>
      <c r="C117" s="111" t="s">
        <v>244</v>
      </c>
      <c r="D117" s="111" t="s">
        <v>341</v>
      </c>
      <c r="E117" s="112" t="s">
        <v>216</v>
      </c>
      <c r="F117" s="113" t="s">
        <v>342</v>
      </c>
      <c r="G117" s="114">
        <v>1089</v>
      </c>
      <c r="H117" s="175">
        <f t="shared" si="242"/>
        <v>108.9</v>
      </c>
      <c r="I117" s="175">
        <f t="shared" si="243"/>
        <v>980.1</v>
      </c>
      <c r="J117" s="183"/>
      <c r="K117" s="184"/>
      <c r="L117" s="184"/>
      <c r="M117" s="184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  <c r="CL117" s="175"/>
      <c r="CM117" s="175"/>
      <c r="CN117" s="175"/>
      <c r="CO117" s="177"/>
      <c r="CP117" s="175"/>
      <c r="CQ117" s="175"/>
      <c r="CR117" s="175"/>
      <c r="CS117" s="175"/>
      <c r="CT117" s="178"/>
      <c r="CU117" s="175"/>
      <c r="CV117" s="175"/>
      <c r="CW117" s="175">
        <f t="shared" si="304"/>
        <v>12.89</v>
      </c>
      <c r="CX117" s="175">
        <f t="shared" si="254"/>
        <v>16.11</v>
      </c>
      <c r="CY117" s="175">
        <f t="shared" si="255"/>
        <v>16.649999999999999</v>
      </c>
      <c r="CZ117" s="175">
        <f t="shared" si="256"/>
        <v>16.11</v>
      </c>
      <c r="DA117" s="175">
        <f t="shared" si="257"/>
        <v>16.649999999999999</v>
      </c>
      <c r="DB117" s="177">
        <f t="shared" si="258"/>
        <v>78.41</v>
      </c>
      <c r="DC117" s="177">
        <f t="shared" si="259"/>
        <v>78.41</v>
      </c>
      <c r="DD117" s="175">
        <f t="shared" si="260"/>
        <v>16.649999999999999</v>
      </c>
      <c r="DE117" s="175">
        <f t="shared" si="261"/>
        <v>15.04</v>
      </c>
      <c r="DF117" s="175">
        <f t="shared" si="262"/>
        <v>16.649999999999999</v>
      </c>
      <c r="DG117" s="175">
        <f t="shared" si="263"/>
        <v>16.11</v>
      </c>
      <c r="DH117" s="175">
        <f t="shared" si="264"/>
        <v>16.649999999999999</v>
      </c>
      <c r="DI117" s="175">
        <f t="shared" si="265"/>
        <v>16.11</v>
      </c>
      <c r="DJ117" s="175">
        <f t="shared" si="266"/>
        <v>16.649999999999999</v>
      </c>
      <c r="DK117" s="175">
        <f t="shared" si="267"/>
        <v>16.649999999999999</v>
      </c>
      <c r="DL117" s="175">
        <f t="shared" si="268"/>
        <v>16.11</v>
      </c>
      <c r="DM117" s="175">
        <f t="shared" si="269"/>
        <v>16.649999999999999</v>
      </c>
      <c r="DN117" s="175">
        <f t="shared" si="270"/>
        <v>16.11</v>
      </c>
      <c r="DO117" s="175">
        <f t="shared" si="271"/>
        <v>16.649999999999999</v>
      </c>
      <c r="DP117" s="177">
        <f t="shared" si="272"/>
        <v>196.03</v>
      </c>
      <c r="DQ117" s="177">
        <f t="shared" si="273"/>
        <v>274.44</v>
      </c>
      <c r="DR117" s="175">
        <f t="shared" si="274"/>
        <v>16.649999999999999</v>
      </c>
      <c r="DS117" s="175">
        <f t="shared" si="275"/>
        <v>15.04</v>
      </c>
      <c r="DT117" s="175">
        <f t="shared" si="276"/>
        <v>16.649999999999999</v>
      </c>
      <c r="DU117" s="175">
        <f t="shared" si="277"/>
        <v>16.11</v>
      </c>
      <c r="DV117" s="179">
        <f t="shared" si="278"/>
        <v>16.649999999999999</v>
      </c>
      <c r="DW117" s="179">
        <f t="shared" si="279"/>
        <v>16.11</v>
      </c>
      <c r="DX117" s="180">
        <f t="shared" si="280"/>
        <v>16.649999999999999</v>
      </c>
      <c r="DY117" s="180">
        <f t="shared" si="281"/>
        <v>16.649999999999999</v>
      </c>
      <c r="DZ117" s="175">
        <f t="shared" si="282"/>
        <v>16.11</v>
      </c>
      <c r="EA117" s="175">
        <f t="shared" si="283"/>
        <v>16.649999999999999</v>
      </c>
      <c r="EB117" s="175">
        <f t="shared" si="284"/>
        <v>16.11</v>
      </c>
      <c r="EC117" s="175">
        <f t="shared" si="285"/>
        <v>16.649999999999999</v>
      </c>
      <c r="ED117" s="181">
        <f t="shared" si="286"/>
        <v>196.03</v>
      </c>
      <c r="EE117" s="177">
        <f t="shared" si="287"/>
        <v>470.47</v>
      </c>
      <c r="EF117" s="175">
        <f t="shared" si="288"/>
        <v>16.649999999999999</v>
      </c>
      <c r="EG117" s="175">
        <f t="shared" si="289"/>
        <v>15.57</v>
      </c>
      <c r="EH117" s="175">
        <f t="shared" si="290"/>
        <v>16.649999999999999</v>
      </c>
      <c r="EI117" s="175">
        <f t="shared" si="291"/>
        <v>16.11</v>
      </c>
      <c r="EJ117" s="175">
        <f t="shared" si="292"/>
        <v>16.649999999999999</v>
      </c>
      <c r="EK117" s="175">
        <f t="shared" si="293"/>
        <v>16.11</v>
      </c>
      <c r="EL117" s="175">
        <f t="shared" si="294"/>
        <v>16.649999999999999</v>
      </c>
      <c r="EM117" s="175">
        <f t="shared" si="295"/>
        <v>16.649999999999999</v>
      </c>
      <c r="EN117" s="175">
        <f t="shared" si="296"/>
        <v>16.11</v>
      </c>
      <c r="EO117" s="175">
        <f t="shared" si="297"/>
        <v>16.649999999999999</v>
      </c>
      <c r="EP117" s="175">
        <f t="shared" si="298"/>
        <v>16.11</v>
      </c>
      <c r="EQ117" s="175">
        <f t="shared" si="302"/>
        <v>16.649999999999999</v>
      </c>
      <c r="ER117" s="177">
        <f t="shared" si="299"/>
        <v>196.55999999999997</v>
      </c>
      <c r="ES117" s="177">
        <f t="shared" si="300"/>
        <v>667.03</v>
      </c>
      <c r="ET117" s="175">
        <f t="shared" si="301"/>
        <v>421.97</v>
      </c>
    </row>
    <row r="118" spans="2:151" ht="44.25" customHeight="1" x14ac:dyDescent="0.15">
      <c r="B118" s="110">
        <v>42954</v>
      </c>
      <c r="C118" s="111" t="s">
        <v>244</v>
      </c>
      <c r="D118" s="111" t="s">
        <v>343</v>
      </c>
      <c r="E118" s="112" t="s">
        <v>216</v>
      </c>
      <c r="F118" s="113" t="s">
        <v>344</v>
      </c>
      <c r="G118" s="114">
        <v>1089</v>
      </c>
      <c r="H118" s="175">
        <f t="shared" si="242"/>
        <v>108.9</v>
      </c>
      <c r="I118" s="175">
        <f t="shared" si="243"/>
        <v>980.1</v>
      </c>
      <c r="J118" s="183"/>
      <c r="K118" s="184"/>
      <c r="L118" s="184"/>
      <c r="M118" s="184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3"/>
      <c r="BQ118" s="183"/>
      <c r="BR118" s="183"/>
      <c r="BS118" s="183"/>
      <c r="BT118" s="183"/>
      <c r="BU118" s="183"/>
      <c r="BV118" s="183"/>
      <c r="BW118" s="183"/>
      <c r="BX118" s="183"/>
      <c r="BY118" s="183"/>
      <c r="BZ118" s="183"/>
      <c r="CA118" s="183"/>
      <c r="CB118" s="183"/>
      <c r="CC118" s="183"/>
      <c r="CD118" s="183"/>
      <c r="CE118" s="183"/>
      <c r="CF118" s="183"/>
      <c r="CG118" s="183"/>
      <c r="CH118" s="183"/>
      <c r="CI118" s="183"/>
      <c r="CJ118" s="183"/>
      <c r="CK118" s="183"/>
      <c r="CL118" s="175"/>
      <c r="CM118" s="175"/>
      <c r="CN118" s="175"/>
      <c r="CO118" s="177"/>
      <c r="CP118" s="175"/>
      <c r="CQ118" s="175"/>
      <c r="CR118" s="175"/>
      <c r="CS118" s="175"/>
      <c r="CT118" s="178"/>
      <c r="CU118" s="175"/>
      <c r="CV118" s="175"/>
      <c r="CW118" s="175">
        <f t="shared" si="304"/>
        <v>12.89</v>
      </c>
      <c r="CX118" s="175">
        <f t="shared" si="254"/>
        <v>16.11</v>
      </c>
      <c r="CY118" s="175">
        <f t="shared" si="255"/>
        <v>16.649999999999999</v>
      </c>
      <c r="CZ118" s="175">
        <f t="shared" si="256"/>
        <v>16.11</v>
      </c>
      <c r="DA118" s="175">
        <f t="shared" si="257"/>
        <v>16.649999999999999</v>
      </c>
      <c r="DB118" s="177">
        <f t="shared" si="258"/>
        <v>78.41</v>
      </c>
      <c r="DC118" s="177">
        <f t="shared" si="259"/>
        <v>78.41</v>
      </c>
      <c r="DD118" s="175">
        <f t="shared" si="260"/>
        <v>16.649999999999999</v>
      </c>
      <c r="DE118" s="175">
        <f t="shared" si="261"/>
        <v>15.04</v>
      </c>
      <c r="DF118" s="175">
        <f t="shared" si="262"/>
        <v>16.649999999999999</v>
      </c>
      <c r="DG118" s="175">
        <f t="shared" si="263"/>
        <v>16.11</v>
      </c>
      <c r="DH118" s="175">
        <f t="shared" si="264"/>
        <v>16.649999999999999</v>
      </c>
      <c r="DI118" s="175">
        <f t="shared" si="265"/>
        <v>16.11</v>
      </c>
      <c r="DJ118" s="175">
        <f t="shared" si="266"/>
        <v>16.649999999999999</v>
      </c>
      <c r="DK118" s="175">
        <f t="shared" si="267"/>
        <v>16.649999999999999</v>
      </c>
      <c r="DL118" s="175">
        <f t="shared" si="268"/>
        <v>16.11</v>
      </c>
      <c r="DM118" s="175">
        <f t="shared" si="269"/>
        <v>16.649999999999999</v>
      </c>
      <c r="DN118" s="175">
        <f t="shared" si="270"/>
        <v>16.11</v>
      </c>
      <c r="DO118" s="175">
        <f t="shared" si="271"/>
        <v>16.649999999999999</v>
      </c>
      <c r="DP118" s="177">
        <f t="shared" si="272"/>
        <v>196.03</v>
      </c>
      <c r="DQ118" s="177">
        <f t="shared" si="273"/>
        <v>274.44</v>
      </c>
      <c r="DR118" s="175">
        <f t="shared" si="274"/>
        <v>16.649999999999999</v>
      </c>
      <c r="DS118" s="175">
        <f t="shared" si="275"/>
        <v>15.04</v>
      </c>
      <c r="DT118" s="175">
        <f t="shared" si="276"/>
        <v>16.649999999999999</v>
      </c>
      <c r="DU118" s="175">
        <f t="shared" si="277"/>
        <v>16.11</v>
      </c>
      <c r="DV118" s="179">
        <f t="shared" si="278"/>
        <v>16.649999999999999</v>
      </c>
      <c r="DW118" s="179">
        <f t="shared" si="279"/>
        <v>16.11</v>
      </c>
      <c r="DX118" s="180">
        <f t="shared" si="280"/>
        <v>16.649999999999999</v>
      </c>
      <c r="DY118" s="180">
        <f t="shared" si="281"/>
        <v>16.649999999999999</v>
      </c>
      <c r="DZ118" s="175">
        <f t="shared" si="282"/>
        <v>16.11</v>
      </c>
      <c r="EA118" s="175">
        <f t="shared" si="283"/>
        <v>16.649999999999999</v>
      </c>
      <c r="EB118" s="175">
        <f t="shared" si="284"/>
        <v>16.11</v>
      </c>
      <c r="EC118" s="175">
        <f t="shared" si="285"/>
        <v>16.649999999999999</v>
      </c>
      <c r="ED118" s="181">
        <f t="shared" si="286"/>
        <v>196.03</v>
      </c>
      <c r="EE118" s="177">
        <f t="shared" si="287"/>
        <v>470.47</v>
      </c>
      <c r="EF118" s="175">
        <f t="shared" si="288"/>
        <v>16.649999999999999</v>
      </c>
      <c r="EG118" s="175">
        <f t="shared" si="289"/>
        <v>15.57</v>
      </c>
      <c r="EH118" s="175">
        <f t="shared" si="290"/>
        <v>16.649999999999999</v>
      </c>
      <c r="EI118" s="175">
        <f t="shared" si="291"/>
        <v>16.11</v>
      </c>
      <c r="EJ118" s="175">
        <f t="shared" si="292"/>
        <v>16.649999999999999</v>
      </c>
      <c r="EK118" s="175">
        <f t="shared" si="293"/>
        <v>16.11</v>
      </c>
      <c r="EL118" s="175">
        <f t="shared" si="294"/>
        <v>16.649999999999999</v>
      </c>
      <c r="EM118" s="175">
        <f t="shared" si="295"/>
        <v>16.649999999999999</v>
      </c>
      <c r="EN118" s="175">
        <f t="shared" si="296"/>
        <v>16.11</v>
      </c>
      <c r="EO118" s="175">
        <f t="shared" si="297"/>
        <v>16.649999999999999</v>
      </c>
      <c r="EP118" s="175">
        <f t="shared" si="298"/>
        <v>16.11</v>
      </c>
      <c r="EQ118" s="175">
        <f t="shared" si="302"/>
        <v>16.649999999999999</v>
      </c>
      <c r="ER118" s="177">
        <f t="shared" si="299"/>
        <v>196.55999999999997</v>
      </c>
      <c r="ES118" s="177">
        <f t="shared" si="300"/>
        <v>667.03</v>
      </c>
      <c r="ET118" s="175">
        <f t="shared" si="301"/>
        <v>421.97</v>
      </c>
    </row>
    <row r="119" spans="2:151" ht="74.25" x14ac:dyDescent="0.15">
      <c r="B119" s="110">
        <v>42954</v>
      </c>
      <c r="C119" s="111" t="s">
        <v>272</v>
      </c>
      <c r="D119" s="111" t="s">
        <v>345</v>
      </c>
      <c r="E119" s="112" t="s">
        <v>216</v>
      </c>
      <c r="F119" s="113" t="s">
        <v>346</v>
      </c>
      <c r="G119" s="114">
        <v>1366</v>
      </c>
      <c r="H119" s="175">
        <f t="shared" si="242"/>
        <v>136.6</v>
      </c>
      <c r="I119" s="175">
        <f t="shared" si="243"/>
        <v>1229.4000000000001</v>
      </c>
      <c r="J119" s="183"/>
      <c r="K119" s="184"/>
      <c r="L119" s="184"/>
      <c r="M119" s="184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3"/>
      <c r="BZ119" s="183"/>
      <c r="CA119" s="183"/>
      <c r="CB119" s="183"/>
      <c r="CC119" s="183"/>
      <c r="CD119" s="183"/>
      <c r="CE119" s="183"/>
      <c r="CF119" s="183"/>
      <c r="CG119" s="183"/>
      <c r="CH119" s="183"/>
      <c r="CI119" s="183"/>
      <c r="CJ119" s="183"/>
      <c r="CK119" s="183"/>
      <c r="CL119" s="175"/>
      <c r="CM119" s="175"/>
      <c r="CN119" s="175"/>
      <c r="CO119" s="177"/>
      <c r="CP119" s="175"/>
      <c r="CQ119" s="175"/>
      <c r="CR119" s="175"/>
      <c r="CS119" s="175"/>
      <c r="CT119" s="178"/>
      <c r="CU119" s="175"/>
      <c r="CV119" s="175"/>
      <c r="CW119" s="175">
        <f t="shared" si="304"/>
        <v>16.170000000000002</v>
      </c>
      <c r="CX119" s="175">
        <f t="shared" si="254"/>
        <v>20.21</v>
      </c>
      <c r="CY119" s="175">
        <f t="shared" si="255"/>
        <v>20.88</v>
      </c>
      <c r="CZ119" s="175">
        <f t="shared" si="256"/>
        <v>20.21</v>
      </c>
      <c r="DA119" s="175">
        <f t="shared" si="257"/>
        <v>20.88</v>
      </c>
      <c r="DB119" s="177">
        <f t="shared" si="258"/>
        <v>98.35</v>
      </c>
      <c r="DC119" s="177">
        <f t="shared" si="259"/>
        <v>98.35</v>
      </c>
      <c r="DD119" s="175">
        <f t="shared" si="260"/>
        <v>20.88</v>
      </c>
      <c r="DE119" s="175">
        <f t="shared" si="261"/>
        <v>18.86</v>
      </c>
      <c r="DF119" s="175">
        <f t="shared" si="262"/>
        <v>20.88</v>
      </c>
      <c r="DG119" s="175">
        <f t="shared" si="263"/>
        <v>20.21</v>
      </c>
      <c r="DH119" s="175">
        <f t="shared" si="264"/>
        <v>20.88</v>
      </c>
      <c r="DI119" s="175">
        <f t="shared" si="265"/>
        <v>20.21</v>
      </c>
      <c r="DJ119" s="175">
        <f t="shared" si="266"/>
        <v>20.88</v>
      </c>
      <c r="DK119" s="175">
        <f t="shared" si="267"/>
        <v>20.88</v>
      </c>
      <c r="DL119" s="175">
        <f t="shared" si="268"/>
        <v>20.21</v>
      </c>
      <c r="DM119" s="175">
        <f t="shared" si="269"/>
        <v>20.88</v>
      </c>
      <c r="DN119" s="175">
        <f t="shared" si="270"/>
        <v>20.21</v>
      </c>
      <c r="DO119" s="175">
        <f t="shared" si="271"/>
        <v>20.88</v>
      </c>
      <c r="DP119" s="177">
        <f t="shared" si="272"/>
        <v>245.85999999999999</v>
      </c>
      <c r="DQ119" s="177">
        <f t="shared" si="273"/>
        <v>344.21</v>
      </c>
      <c r="DR119" s="175">
        <f t="shared" si="274"/>
        <v>20.88</v>
      </c>
      <c r="DS119" s="175">
        <f t="shared" si="275"/>
        <v>18.86</v>
      </c>
      <c r="DT119" s="175">
        <f t="shared" si="276"/>
        <v>20.88</v>
      </c>
      <c r="DU119" s="175">
        <f t="shared" si="277"/>
        <v>20.21</v>
      </c>
      <c r="DV119" s="179">
        <f t="shared" si="278"/>
        <v>20.88</v>
      </c>
      <c r="DW119" s="179">
        <f t="shared" si="279"/>
        <v>20.21</v>
      </c>
      <c r="DX119" s="180">
        <f t="shared" si="280"/>
        <v>20.88</v>
      </c>
      <c r="DY119" s="180">
        <f t="shared" si="281"/>
        <v>20.88</v>
      </c>
      <c r="DZ119" s="175">
        <f t="shared" si="282"/>
        <v>20.21</v>
      </c>
      <c r="EA119" s="175">
        <f t="shared" si="283"/>
        <v>20.88</v>
      </c>
      <c r="EB119" s="175">
        <f t="shared" si="284"/>
        <v>20.21</v>
      </c>
      <c r="EC119" s="175">
        <f t="shared" si="285"/>
        <v>20.88</v>
      </c>
      <c r="ED119" s="181">
        <f t="shared" si="286"/>
        <v>245.85999999999999</v>
      </c>
      <c r="EE119" s="177">
        <f t="shared" si="287"/>
        <v>590.07000000000005</v>
      </c>
      <c r="EF119" s="175">
        <f t="shared" si="288"/>
        <v>20.88</v>
      </c>
      <c r="EG119" s="175">
        <f t="shared" si="289"/>
        <v>19.54</v>
      </c>
      <c r="EH119" s="175">
        <f t="shared" si="290"/>
        <v>20.88</v>
      </c>
      <c r="EI119" s="175">
        <f t="shared" si="291"/>
        <v>20.21</v>
      </c>
      <c r="EJ119" s="175">
        <f t="shared" si="292"/>
        <v>20.88</v>
      </c>
      <c r="EK119" s="175">
        <f t="shared" si="293"/>
        <v>20.21</v>
      </c>
      <c r="EL119" s="175">
        <f t="shared" si="294"/>
        <v>20.88</v>
      </c>
      <c r="EM119" s="175">
        <f t="shared" si="295"/>
        <v>20.88</v>
      </c>
      <c r="EN119" s="175">
        <f t="shared" si="296"/>
        <v>20.21</v>
      </c>
      <c r="EO119" s="175">
        <f t="shared" si="297"/>
        <v>20.88</v>
      </c>
      <c r="EP119" s="175">
        <f t="shared" si="298"/>
        <v>20.21</v>
      </c>
      <c r="EQ119" s="175">
        <f t="shared" si="302"/>
        <v>20.88</v>
      </c>
      <c r="ER119" s="177">
        <f t="shared" si="299"/>
        <v>246.54</v>
      </c>
      <c r="ES119" s="177">
        <f t="shared" si="300"/>
        <v>836.61</v>
      </c>
      <c r="ET119" s="175">
        <f t="shared" si="301"/>
        <v>529.39</v>
      </c>
    </row>
    <row r="120" spans="2:151" ht="24.75" x14ac:dyDescent="0.15">
      <c r="B120" s="110">
        <v>42986</v>
      </c>
      <c r="C120" s="111" t="s">
        <v>347</v>
      </c>
      <c r="D120" s="111" t="s">
        <v>348</v>
      </c>
      <c r="E120" s="112" t="s">
        <v>227</v>
      </c>
      <c r="F120" s="113" t="s">
        <v>349</v>
      </c>
      <c r="G120" s="114">
        <v>9435.17</v>
      </c>
      <c r="H120" s="175">
        <f t="shared" si="242"/>
        <v>943.51700000000005</v>
      </c>
      <c r="I120" s="175">
        <f t="shared" si="243"/>
        <v>8491.6530000000002</v>
      </c>
      <c r="J120" s="183"/>
      <c r="K120" s="184"/>
      <c r="L120" s="184"/>
      <c r="M120" s="184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75"/>
      <c r="CM120" s="175"/>
      <c r="CN120" s="175"/>
      <c r="CO120" s="177"/>
      <c r="CP120" s="175"/>
      <c r="CQ120" s="175"/>
      <c r="CR120" s="175"/>
      <c r="CS120" s="175"/>
      <c r="CT120" s="178"/>
      <c r="CU120" s="175"/>
      <c r="CV120" s="175"/>
      <c r="CW120" s="175"/>
      <c r="CX120" s="175">
        <f>ROUND((I120/5/365*22),2)</f>
        <v>102.37</v>
      </c>
      <c r="CY120" s="175">
        <f t="shared" si="255"/>
        <v>144.24</v>
      </c>
      <c r="CZ120" s="175">
        <f t="shared" si="256"/>
        <v>139.59</v>
      </c>
      <c r="DA120" s="175">
        <f t="shared" si="257"/>
        <v>144.24</v>
      </c>
      <c r="DB120" s="177">
        <f t="shared" si="258"/>
        <v>530.44000000000005</v>
      </c>
      <c r="DC120" s="177">
        <f t="shared" si="259"/>
        <v>530.44000000000005</v>
      </c>
      <c r="DD120" s="175">
        <f t="shared" si="260"/>
        <v>144.24</v>
      </c>
      <c r="DE120" s="175">
        <f t="shared" si="261"/>
        <v>130.28</v>
      </c>
      <c r="DF120" s="175">
        <f t="shared" si="262"/>
        <v>144.24</v>
      </c>
      <c r="DG120" s="175">
        <f t="shared" si="263"/>
        <v>139.59</v>
      </c>
      <c r="DH120" s="175">
        <f t="shared" si="264"/>
        <v>144.24</v>
      </c>
      <c r="DI120" s="175">
        <f t="shared" si="265"/>
        <v>139.59</v>
      </c>
      <c r="DJ120" s="175">
        <f t="shared" si="266"/>
        <v>144.24</v>
      </c>
      <c r="DK120" s="175">
        <f t="shared" si="267"/>
        <v>144.24</v>
      </c>
      <c r="DL120" s="175">
        <f t="shared" si="268"/>
        <v>139.59</v>
      </c>
      <c r="DM120" s="175">
        <f t="shared" si="269"/>
        <v>144.24</v>
      </c>
      <c r="DN120" s="175">
        <f t="shared" si="270"/>
        <v>139.59</v>
      </c>
      <c r="DO120" s="175">
        <f t="shared" si="271"/>
        <v>144.24</v>
      </c>
      <c r="DP120" s="177">
        <f t="shared" si="272"/>
        <v>1698.32</v>
      </c>
      <c r="DQ120" s="177">
        <f t="shared" si="273"/>
        <v>2228.7600000000002</v>
      </c>
      <c r="DR120" s="175">
        <f t="shared" si="274"/>
        <v>144.24</v>
      </c>
      <c r="DS120" s="175">
        <f t="shared" si="275"/>
        <v>130.28</v>
      </c>
      <c r="DT120" s="175">
        <f t="shared" si="276"/>
        <v>144.24</v>
      </c>
      <c r="DU120" s="175">
        <f t="shared" si="277"/>
        <v>139.59</v>
      </c>
      <c r="DV120" s="179">
        <f t="shared" si="278"/>
        <v>144.24</v>
      </c>
      <c r="DW120" s="179">
        <f t="shared" si="279"/>
        <v>139.59</v>
      </c>
      <c r="DX120" s="180">
        <f t="shared" si="280"/>
        <v>144.24</v>
      </c>
      <c r="DY120" s="180">
        <f t="shared" si="281"/>
        <v>144.24</v>
      </c>
      <c r="DZ120" s="175">
        <f t="shared" si="282"/>
        <v>139.59</v>
      </c>
      <c r="EA120" s="175">
        <f t="shared" si="283"/>
        <v>144.24</v>
      </c>
      <c r="EB120" s="175">
        <f t="shared" si="284"/>
        <v>139.59</v>
      </c>
      <c r="EC120" s="175">
        <f t="shared" si="285"/>
        <v>144.24</v>
      </c>
      <c r="ED120" s="181">
        <f t="shared" si="286"/>
        <v>1698.32</v>
      </c>
      <c r="EE120" s="177">
        <f t="shared" si="287"/>
        <v>3927.08</v>
      </c>
      <c r="EF120" s="175">
        <f t="shared" si="288"/>
        <v>144.24</v>
      </c>
      <c r="EG120" s="175">
        <f t="shared" si="289"/>
        <v>134.94</v>
      </c>
      <c r="EH120" s="175">
        <f t="shared" si="290"/>
        <v>144.24</v>
      </c>
      <c r="EI120" s="175">
        <f t="shared" si="291"/>
        <v>139.59</v>
      </c>
      <c r="EJ120" s="175">
        <f t="shared" si="292"/>
        <v>144.24</v>
      </c>
      <c r="EK120" s="175">
        <f t="shared" si="293"/>
        <v>139.59</v>
      </c>
      <c r="EL120" s="175">
        <f t="shared" si="294"/>
        <v>144.24</v>
      </c>
      <c r="EM120" s="175">
        <f t="shared" si="295"/>
        <v>144.24</v>
      </c>
      <c r="EN120" s="175">
        <f t="shared" si="296"/>
        <v>139.59</v>
      </c>
      <c r="EO120" s="175">
        <f t="shared" si="297"/>
        <v>144.24</v>
      </c>
      <c r="EP120" s="175">
        <f t="shared" si="298"/>
        <v>139.59</v>
      </c>
      <c r="EQ120" s="175">
        <f t="shared" si="302"/>
        <v>144.24</v>
      </c>
      <c r="ER120" s="177">
        <f t="shared" si="299"/>
        <v>1702.98</v>
      </c>
      <c r="ES120" s="177">
        <f t="shared" si="300"/>
        <v>5630.06</v>
      </c>
      <c r="ET120" s="175">
        <f t="shared" si="301"/>
        <v>3805.1099999999997</v>
      </c>
    </row>
    <row r="121" spans="2:151" ht="90.75" x14ac:dyDescent="0.15">
      <c r="B121" s="110">
        <v>43003</v>
      </c>
      <c r="C121" s="111" t="s">
        <v>350</v>
      </c>
      <c r="D121" s="111" t="s">
        <v>351</v>
      </c>
      <c r="E121" s="112" t="s">
        <v>227</v>
      </c>
      <c r="F121" s="113" t="s">
        <v>352</v>
      </c>
      <c r="G121" s="114">
        <v>7849.6</v>
      </c>
      <c r="H121" s="175">
        <f t="shared" si="242"/>
        <v>784.96</v>
      </c>
      <c r="I121" s="175">
        <f t="shared" si="243"/>
        <v>7064.64</v>
      </c>
      <c r="J121" s="183"/>
      <c r="K121" s="184"/>
      <c r="L121" s="184"/>
      <c r="M121" s="184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75"/>
      <c r="CM121" s="175"/>
      <c r="CN121" s="175"/>
      <c r="CO121" s="177"/>
      <c r="CP121" s="175"/>
      <c r="CQ121" s="175"/>
      <c r="CR121" s="175"/>
      <c r="CS121" s="175"/>
      <c r="CT121" s="178"/>
      <c r="CU121" s="175"/>
      <c r="CV121" s="175"/>
      <c r="CW121" s="175"/>
      <c r="CX121" s="175">
        <f>ROUND((I121/5/365*5),2)</f>
        <v>19.36</v>
      </c>
      <c r="CY121" s="175">
        <f t="shared" si="255"/>
        <v>120</v>
      </c>
      <c r="CZ121" s="175">
        <f t="shared" si="256"/>
        <v>116.13</v>
      </c>
      <c r="DA121" s="175">
        <f t="shared" si="257"/>
        <v>120</v>
      </c>
      <c r="DB121" s="177">
        <f t="shared" si="258"/>
        <v>375.49</v>
      </c>
      <c r="DC121" s="177">
        <f t="shared" si="259"/>
        <v>375.49</v>
      </c>
      <c r="DD121" s="175">
        <f t="shared" si="260"/>
        <v>120</v>
      </c>
      <c r="DE121" s="175">
        <f t="shared" si="261"/>
        <v>108.39</v>
      </c>
      <c r="DF121" s="175">
        <f t="shared" si="262"/>
        <v>120</v>
      </c>
      <c r="DG121" s="175">
        <f t="shared" si="263"/>
        <v>116.13</v>
      </c>
      <c r="DH121" s="175">
        <f t="shared" si="264"/>
        <v>120</v>
      </c>
      <c r="DI121" s="175">
        <f t="shared" si="265"/>
        <v>116.13</v>
      </c>
      <c r="DJ121" s="175">
        <f t="shared" si="266"/>
        <v>120</v>
      </c>
      <c r="DK121" s="175">
        <f t="shared" si="267"/>
        <v>120</v>
      </c>
      <c r="DL121" s="175">
        <f t="shared" si="268"/>
        <v>116.13</v>
      </c>
      <c r="DM121" s="175">
        <f t="shared" si="269"/>
        <v>120</v>
      </c>
      <c r="DN121" s="175">
        <f t="shared" si="270"/>
        <v>116.13</v>
      </c>
      <c r="DO121" s="175">
        <f t="shared" si="271"/>
        <v>120</v>
      </c>
      <c r="DP121" s="177">
        <f t="shared" si="272"/>
        <v>1412.9099999999999</v>
      </c>
      <c r="DQ121" s="177">
        <f t="shared" si="273"/>
        <v>1788.4</v>
      </c>
      <c r="DR121" s="175">
        <f t="shared" si="274"/>
        <v>120</v>
      </c>
      <c r="DS121" s="175">
        <f t="shared" si="275"/>
        <v>108.39</v>
      </c>
      <c r="DT121" s="175">
        <f t="shared" si="276"/>
        <v>120</v>
      </c>
      <c r="DU121" s="175">
        <f t="shared" si="277"/>
        <v>116.13</v>
      </c>
      <c r="DV121" s="179">
        <f t="shared" si="278"/>
        <v>120</v>
      </c>
      <c r="DW121" s="179">
        <f t="shared" si="279"/>
        <v>116.13</v>
      </c>
      <c r="DX121" s="180">
        <f t="shared" si="280"/>
        <v>120</v>
      </c>
      <c r="DY121" s="180">
        <f t="shared" si="281"/>
        <v>120</v>
      </c>
      <c r="DZ121" s="175">
        <f t="shared" si="282"/>
        <v>116.13</v>
      </c>
      <c r="EA121" s="175">
        <f t="shared" si="283"/>
        <v>120</v>
      </c>
      <c r="EB121" s="175">
        <f t="shared" si="284"/>
        <v>116.13</v>
      </c>
      <c r="EC121" s="175">
        <f t="shared" si="285"/>
        <v>120</v>
      </c>
      <c r="ED121" s="181">
        <f t="shared" si="286"/>
        <v>1412.9099999999999</v>
      </c>
      <c r="EE121" s="177">
        <f t="shared" si="287"/>
        <v>3201.31</v>
      </c>
      <c r="EF121" s="175">
        <f t="shared" si="288"/>
        <v>120</v>
      </c>
      <c r="EG121" s="175">
        <f t="shared" si="289"/>
        <v>112.26</v>
      </c>
      <c r="EH121" s="175">
        <f t="shared" si="290"/>
        <v>120</v>
      </c>
      <c r="EI121" s="175">
        <f t="shared" si="291"/>
        <v>116.13</v>
      </c>
      <c r="EJ121" s="175">
        <f t="shared" si="292"/>
        <v>120</v>
      </c>
      <c r="EK121" s="175">
        <f t="shared" si="293"/>
        <v>116.13</v>
      </c>
      <c r="EL121" s="175">
        <f t="shared" si="294"/>
        <v>120</v>
      </c>
      <c r="EM121" s="175">
        <f t="shared" si="295"/>
        <v>120</v>
      </c>
      <c r="EN121" s="175">
        <f t="shared" si="296"/>
        <v>116.13</v>
      </c>
      <c r="EO121" s="175">
        <f t="shared" si="297"/>
        <v>120</v>
      </c>
      <c r="EP121" s="175">
        <f t="shared" si="298"/>
        <v>116.13</v>
      </c>
      <c r="EQ121" s="175">
        <f t="shared" si="302"/>
        <v>120</v>
      </c>
      <c r="ER121" s="177">
        <f t="shared" si="299"/>
        <v>1416.7800000000002</v>
      </c>
      <c r="ES121" s="177">
        <f t="shared" si="300"/>
        <v>4618.09</v>
      </c>
      <c r="ET121" s="175">
        <f t="shared" si="301"/>
        <v>3231.51</v>
      </c>
      <c r="EU121" s="238"/>
    </row>
    <row r="122" spans="2:151" ht="24.75" x14ac:dyDescent="0.15">
      <c r="B122" s="110">
        <v>43090</v>
      </c>
      <c r="C122" s="111" t="s">
        <v>353</v>
      </c>
      <c r="D122" s="111" t="s">
        <v>353</v>
      </c>
      <c r="E122" s="112" t="s">
        <v>118</v>
      </c>
      <c r="F122" s="225" t="s">
        <v>354</v>
      </c>
      <c r="G122" s="114">
        <v>795</v>
      </c>
      <c r="H122" s="175">
        <f t="shared" si="242"/>
        <v>79.5</v>
      </c>
      <c r="I122" s="175">
        <f t="shared" si="243"/>
        <v>715.5</v>
      </c>
      <c r="J122" s="183"/>
      <c r="K122" s="184"/>
      <c r="L122" s="184"/>
      <c r="M122" s="184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75"/>
      <c r="CM122" s="175"/>
      <c r="CN122" s="175"/>
      <c r="CO122" s="177"/>
      <c r="CP122" s="175"/>
      <c r="CQ122" s="175"/>
      <c r="CR122" s="175"/>
      <c r="CS122" s="175"/>
      <c r="CT122" s="178"/>
      <c r="CU122" s="175"/>
      <c r="CV122" s="175"/>
      <c r="CW122" s="175"/>
      <c r="CX122" s="175"/>
      <c r="CY122" s="175"/>
      <c r="CZ122" s="175"/>
      <c r="DA122" s="175">
        <f>ROUND((I122/5/365*10),2)</f>
        <v>3.92</v>
      </c>
      <c r="DB122" s="177">
        <f t="shared" si="258"/>
        <v>3.92</v>
      </c>
      <c r="DC122" s="177">
        <f t="shared" si="259"/>
        <v>3.92</v>
      </c>
      <c r="DD122" s="175">
        <f t="shared" si="260"/>
        <v>12.15</v>
      </c>
      <c r="DE122" s="175">
        <f t="shared" si="261"/>
        <v>10.98</v>
      </c>
      <c r="DF122" s="175">
        <f t="shared" si="262"/>
        <v>12.15</v>
      </c>
      <c r="DG122" s="175">
        <f t="shared" si="263"/>
        <v>11.76</v>
      </c>
      <c r="DH122" s="175">
        <f t="shared" si="264"/>
        <v>12.15</v>
      </c>
      <c r="DI122" s="175">
        <f t="shared" si="265"/>
        <v>11.76</v>
      </c>
      <c r="DJ122" s="175">
        <f t="shared" si="266"/>
        <v>12.15</v>
      </c>
      <c r="DK122" s="175">
        <f t="shared" si="267"/>
        <v>12.15</v>
      </c>
      <c r="DL122" s="175">
        <f t="shared" si="268"/>
        <v>11.76</v>
      </c>
      <c r="DM122" s="175">
        <f t="shared" si="269"/>
        <v>12.15</v>
      </c>
      <c r="DN122" s="175">
        <f t="shared" si="270"/>
        <v>11.76</v>
      </c>
      <c r="DO122" s="175">
        <f t="shared" si="271"/>
        <v>12.15</v>
      </c>
      <c r="DP122" s="177">
        <f t="shared" si="272"/>
        <v>143.07000000000002</v>
      </c>
      <c r="DQ122" s="177">
        <f t="shared" si="273"/>
        <v>146.99</v>
      </c>
      <c r="DR122" s="175">
        <f t="shared" si="274"/>
        <v>12.15</v>
      </c>
      <c r="DS122" s="175">
        <f t="shared" si="275"/>
        <v>10.98</v>
      </c>
      <c r="DT122" s="175">
        <f t="shared" si="276"/>
        <v>12.15</v>
      </c>
      <c r="DU122" s="175">
        <f t="shared" si="277"/>
        <v>11.76</v>
      </c>
      <c r="DV122" s="179">
        <f t="shared" si="278"/>
        <v>12.15</v>
      </c>
      <c r="DW122" s="179">
        <f t="shared" si="279"/>
        <v>11.76</v>
      </c>
      <c r="DX122" s="180">
        <f t="shared" si="280"/>
        <v>12.15</v>
      </c>
      <c r="DY122" s="180">
        <f t="shared" si="281"/>
        <v>12.15</v>
      </c>
      <c r="DZ122" s="175">
        <f t="shared" si="282"/>
        <v>11.76</v>
      </c>
      <c r="EA122" s="175">
        <f t="shared" si="283"/>
        <v>12.15</v>
      </c>
      <c r="EB122" s="175">
        <f t="shared" si="284"/>
        <v>11.76</v>
      </c>
      <c r="EC122" s="175">
        <f t="shared" si="285"/>
        <v>12.15</v>
      </c>
      <c r="ED122" s="181">
        <f t="shared" si="286"/>
        <v>143.07000000000002</v>
      </c>
      <c r="EE122" s="177">
        <f t="shared" si="287"/>
        <v>290.06</v>
      </c>
      <c r="EF122" s="175">
        <f t="shared" si="288"/>
        <v>12.15</v>
      </c>
      <c r="EG122" s="175">
        <f t="shared" si="289"/>
        <v>11.37</v>
      </c>
      <c r="EH122" s="175">
        <f t="shared" si="290"/>
        <v>12.15</v>
      </c>
      <c r="EI122" s="175">
        <f t="shared" si="291"/>
        <v>11.76</v>
      </c>
      <c r="EJ122" s="175">
        <f t="shared" si="292"/>
        <v>12.15</v>
      </c>
      <c r="EK122" s="175">
        <f t="shared" si="293"/>
        <v>11.76</v>
      </c>
      <c r="EL122" s="175">
        <f t="shared" si="294"/>
        <v>12.15</v>
      </c>
      <c r="EM122" s="175">
        <f t="shared" si="295"/>
        <v>12.15</v>
      </c>
      <c r="EN122" s="175">
        <f t="shared" si="296"/>
        <v>11.76</v>
      </c>
      <c r="EO122" s="175">
        <f t="shared" si="297"/>
        <v>12.15</v>
      </c>
      <c r="EP122" s="175">
        <f t="shared" si="298"/>
        <v>11.76</v>
      </c>
      <c r="EQ122" s="175">
        <f t="shared" si="302"/>
        <v>12.15</v>
      </c>
      <c r="ER122" s="177">
        <f t="shared" si="299"/>
        <v>143.46000000000004</v>
      </c>
      <c r="ES122" s="177">
        <f t="shared" si="300"/>
        <v>433.52</v>
      </c>
      <c r="ET122" s="175">
        <f t="shared" si="301"/>
        <v>361.48</v>
      </c>
      <c r="EU122" s="238"/>
    </row>
    <row r="123" spans="2:151" ht="85.5" customHeight="1" x14ac:dyDescent="0.15">
      <c r="B123" s="110">
        <v>43291</v>
      </c>
      <c r="C123" s="111" t="s">
        <v>244</v>
      </c>
      <c r="D123" s="111" t="s">
        <v>355</v>
      </c>
      <c r="E123" s="112" t="s">
        <v>216</v>
      </c>
      <c r="F123" s="113" t="s">
        <v>356</v>
      </c>
      <c r="G123" s="114">
        <v>988</v>
      </c>
      <c r="H123" s="175">
        <f t="shared" si="242"/>
        <v>98.800000000000011</v>
      </c>
      <c r="I123" s="175">
        <f t="shared" si="243"/>
        <v>889.2</v>
      </c>
      <c r="J123" s="183"/>
      <c r="K123" s="184"/>
      <c r="L123" s="184"/>
      <c r="M123" s="184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75"/>
      <c r="CM123" s="175"/>
      <c r="CN123" s="175"/>
      <c r="CO123" s="177"/>
      <c r="CP123" s="175"/>
      <c r="CQ123" s="175"/>
      <c r="CR123" s="175"/>
      <c r="CS123" s="175"/>
      <c r="CT123" s="178"/>
      <c r="CU123" s="175"/>
      <c r="CV123" s="175"/>
      <c r="CW123" s="175"/>
      <c r="CX123" s="175"/>
      <c r="CY123" s="175"/>
      <c r="CZ123" s="175"/>
      <c r="DA123" s="175"/>
      <c r="DB123" s="177"/>
      <c r="DC123" s="177"/>
      <c r="DD123" s="175"/>
      <c r="DE123" s="175"/>
      <c r="DF123" s="175"/>
      <c r="DG123" s="175"/>
      <c r="DH123" s="175"/>
      <c r="DI123" s="175"/>
      <c r="DJ123" s="175">
        <f t="shared" ref="DJ123:DJ132" si="305">ROUND((I123/5/365*21),2)</f>
        <v>10.23</v>
      </c>
      <c r="DK123" s="175">
        <f t="shared" si="267"/>
        <v>15.1</v>
      </c>
      <c r="DL123" s="175">
        <f t="shared" si="268"/>
        <v>14.62</v>
      </c>
      <c r="DM123" s="175">
        <f t="shared" si="269"/>
        <v>15.1</v>
      </c>
      <c r="DN123" s="175">
        <f t="shared" si="270"/>
        <v>14.62</v>
      </c>
      <c r="DO123" s="175">
        <f t="shared" si="271"/>
        <v>15.1</v>
      </c>
      <c r="DP123" s="177">
        <f t="shared" si="272"/>
        <v>84.77</v>
      </c>
      <c r="DQ123" s="177">
        <f t="shared" si="273"/>
        <v>84.77</v>
      </c>
      <c r="DR123" s="175">
        <f t="shared" si="274"/>
        <v>15.1</v>
      </c>
      <c r="DS123" s="175">
        <f t="shared" si="275"/>
        <v>13.64</v>
      </c>
      <c r="DT123" s="175">
        <f t="shared" si="276"/>
        <v>15.1</v>
      </c>
      <c r="DU123" s="175">
        <f t="shared" si="277"/>
        <v>14.62</v>
      </c>
      <c r="DV123" s="179">
        <f t="shared" si="278"/>
        <v>15.1</v>
      </c>
      <c r="DW123" s="179">
        <f t="shared" si="279"/>
        <v>14.62</v>
      </c>
      <c r="DX123" s="180">
        <f t="shared" si="280"/>
        <v>15.1</v>
      </c>
      <c r="DY123" s="180">
        <f t="shared" si="281"/>
        <v>15.1</v>
      </c>
      <c r="DZ123" s="175">
        <f t="shared" si="282"/>
        <v>14.62</v>
      </c>
      <c r="EA123" s="175">
        <f t="shared" si="283"/>
        <v>15.1</v>
      </c>
      <c r="EB123" s="175">
        <f t="shared" si="284"/>
        <v>14.62</v>
      </c>
      <c r="EC123" s="175">
        <f t="shared" si="285"/>
        <v>15.1</v>
      </c>
      <c r="ED123" s="181">
        <f t="shared" si="286"/>
        <v>177.82</v>
      </c>
      <c r="EE123" s="177">
        <f t="shared" si="287"/>
        <v>262.58999999999997</v>
      </c>
      <c r="EF123" s="175">
        <f t="shared" si="288"/>
        <v>15.1</v>
      </c>
      <c r="EG123" s="175">
        <f t="shared" si="289"/>
        <v>14.13</v>
      </c>
      <c r="EH123" s="175">
        <f t="shared" si="290"/>
        <v>15.1</v>
      </c>
      <c r="EI123" s="175">
        <f t="shared" si="291"/>
        <v>14.62</v>
      </c>
      <c r="EJ123" s="175">
        <f t="shared" si="292"/>
        <v>15.1</v>
      </c>
      <c r="EK123" s="175">
        <f t="shared" si="293"/>
        <v>14.62</v>
      </c>
      <c r="EL123" s="175">
        <f t="shared" si="294"/>
        <v>15.1</v>
      </c>
      <c r="EM123" s="175">
        <f t="shared" si="295"/>
        <v>15.1</v>
      </c>
      <c r="EN123" s="175">
        <f t="shared" si="296"/>
        <v>14.62</v>
      </c>
      <c r="EO123" s="175">
        <f t="shared" si="297"/>
        <v>15.1</v>
      </c>
      <c r="EP123" s="175">
        <f t="shared" si="298"/>
        <v>14.62</v>
      </c>
      <c r="EQ123" s="175">
        <f t="shared" si="302"/>
        <v>15.1</v>
      </c>
      <c r="ER123" s="177">
        <f t="shared" si="299"/>
        <v>178.30999999999997</v>
      </c>
      <c r="ES123" s="177">
        <f t="shared" si="300"/>
        <v>440.9</v>
      </c>
      <c r="ET123" s="175">
        <f t="shared" si="301"/>
        <v>547.1</v>
      </c>
      <c r="EU123" s="238"/>
    </row>
    <row r="124" spans="2:151" ht="82.5" x14ac:dyDescent="0.15">
      <c r="B124" s="110">
        <v>43291</v>
      </c>
      <c r="C124" s="111" t="s">
        <v>244</v>
      </c>
      <c r="D124" s="111" t="s">
        <v>357</v>
      </c>
      <c r="E124" s="112" t="s">
        <v>216</v>
      </c>
      <c r="F124" s="113" t="s">
        <v>358</v>
      </c>
      <c r="G124" s="114">
        <v>988</v>
      </c>
      <c r="H124" s="175">
        <f t="shared" si="242"/>
        <v>98.800000000000011</v>
      </c>
      <c r="I124" s="175">
        <f t="shared" si="243"/>
        <v>889.2</v>
      </c>
      <c r="J124" s="183"/>
      <c r="K124" s="184"/>
      <c r="L124" s="184"/>
      <c r="M124" s="184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175"/>
      <c r="CM124" s="175"/>
      <c r="CN124" s="175"/>
      <c r="CO124" s="177"/>
      <c r="CP124" s="175"/>
      <c r="CQ124" s="175"/>
      <c r="CR124" s="175"/>
      <c r="CS124" s="175"/>
      <c r="CT124" s="178"/>
      <c r="CU124" s="175"/>
      <c r="CV124" s="175"/>
      <c r="CW124" s="175"/>
      <c r="CX124" s="175"/>
      <c r="CY124" s="175"/>
      <c r="CZ124" s="175"/>
      <c r="DA124" s="175"/>
      <c r="DB124" s="177"/>
      <c r="DC124" s="177"/>
      <c r="DD124" s="175"/>
      <c r="DE124" s="175"/>
      <c r="DF124" s="175"/>
      <c r="DG124" s="175"/>
      <c r="DH124" s="175"/>
      <c r="DI124" s="175"/>
      <c r="DJ124" s="175">
        <f t="shared" si="305"/>
        <v>10.23</v>
      </c>
      <c r="DK124" s="175">
        <f t="shared" si="267"/>
        <v>15.1</v>
      </c>
      <c r="DL124" s="175">
        <f t="shared" si="268"/>
        <v>14.62</v>
      </c>
      <c r="DM124" s="175">
        <f t="shared" si="269"/>
        <v>15.1</v>
      </c>
      <c r="DN124" s="175">
        <f t="shared" si="270"/>
        <v>14.62</v>
      </c>
      <c r="DO124" s="175">
        <f t="shared" si="271"/>
        <v>15.1</v>
      </c>
      <c r="DP124" s="177">
        <f t="shared" si="272"/>
        <v>84.77</v>
      </c>
      <c r="DQ124" s="177">
        <f t="shared" si="273"/>
        <v>84.77</v>
      </c>
      <c r="DR124" s="175">
        <f t="shared" si="274"/>
        <v>15.1</v>
      </c>
      <c r="DS124" s="175">
        <f t="shared" si="275"/>
        <v>13.64</v>
      </c>
      <c r="DT124" s="175">
        <f t="shared" si="276"/>
        <v>15.1</v>
      </c>
      <c r="DU124" s="175">
        <f t="shared" si="277"/>
        <v>14.62</v>
      </c>
      <c r="DV124" s="179">
        <f t="shared" si="278"/>
        <v>15.1</v>
      </c>
      <c r="DW124" s="179">
        <f t="shared" si="279"/>
        <v>14.62</v>
      </c>
      <c r="DX124" s="180">
        <f t="shared" si="280"/>
        <v>15.1</v>
      </c>
      <c r="DY124" s="180">
        <f t="shared" si="281"/>
        <v>15.1</v>
      </c>
      <c r="DZ124" s="175">
        <f t="shared" si="282"/>
        <v>14.62</v>
      </c>
      <c r="EA124" s="175">
        <f t="shared" si="283"/>
        <v>15.1</v>
      </c>
      <c r="EB124" s="175">
        <f t="shared" si="284"/>
        <v>14.62</v>
      </c>
      <c r="EC124" s="175">
        <f t="shared" si="285"/>
        <v>15.1</v>
      </c>
      <c r="ED124" s="181">
        <f t="shared" si="286"/>
        <v>177.82</v>
      </c>
      <c r="EE124" s="177">
        <f t="shared" si="287"/>
        <v>262.58999999999997</v>
      </c>
      <c r="EF124" s="175">
        <f t="shared" si="288"/>
        <v>15.1</v>
      </c>
      <c r="EG124" s="175">
        <f t="shared" si="289"/>
        <v>14.13</v>
      </c>
      <c r="EH124" s="175">
        <f t="shared" si="290"/>
        <v>15.1</v>
      </c>
      <c r="EI124" s="175">
        <f t="shared" si="291"/>
        <v>14.62</v>
      </c>
      <c r="EJ124" s="175">
        <f t="shared" si="292"/>
        <v>15.1</v>
      </c>
      <c r="EK124" s="175">
        <f t="shared" si="293"/>
        <v>14.62</v>
      </c>
      <c r="EL124" s="175">
        <f t="shared" si="294"/>
        <v>15.1</v>
      </c>
      <c r="EM124" s="175">
        <f t="shared" si="295"/>
        <v>15.1</v>
      </c>
      <c r="EN124" s="175">
        <f t="shared" si="296"/>
        <v>14.62</v>
      </c>
      <c r="EO124" s="175">
        <f t="shared" si="297"/>
        <v>15.1</v>
      </c>
      <c r="EP124" s="175">
        <f t="shared" si="298"/>
        <v>14.62</v>
      </c>
      <c r="EQ124" s="175">
        <f t="shared" si="302"/>
        <v>15.1</v>
      </c>
      <c r="ER124" s="177">
        <f t="shared" si="299"/>
        <v>178.30999999999997</v>
      </c>
      <c r="ES124" s="177">
        <f t="shared" si="300"/>
        <v>440.9</v>
      </c>
      <c r="ET124" s="175">
        <f t="shared" si="301"/>
        <v>547.1</v>
      </c>
      <c r="EU124" s="238"/>
    </row>
    <row r="125" spans="2:151" ht="82.5" x14ac:dyDescent="0.15">
      <c r="B125" s="110">
        <v>43291</v>
      </c>
      <c r="C125" s="111" t="s">
        <v>244</v>
      </c>
      <c r="D125" s="111" t="s">
        <v>359</v>
      </c>
      <c r="E125" s="112" t="s">
        <v>203</v>
      </c>
      <c r="F125" s="113" t="s">
        <v>360</v>
      </c>
      <c r="G125" s="114">
        <v>988</v>
      </c>
      <c r="H125" s="175">
        <f t="shared" si="242"/>
        <v>98.800000000000011</v>
      </c>
      <c r="I125" s="175">
        <f t="shared" si="243"/>
        <v>889.2</v>
      </c>
      <c r="J125" s="183"/>
      <c r="K125" s="184"/>
      <c r="L125" s="184"/>
      <c r="M125" s="184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  <c r="CL125" s="175"/>
      <c r="CM125" s="175"/>
      <c r="CN125" s="175"/>
      <c r="CO125" s="177"/>
      <c r="CP125" s="175"/>
      <c r="CQ125" s="175"/>
      <c r="CR125" s="175"/>
      <c r="CS125" s="175"/>
      <c r="CT125" s="178"/>
      <c r="CU125" s="175"/>
      <c r="CV125" s="175"/>
      <c r="CW125" s="175"/>
      <c r="CX125" s="175"/>
      <c r="CY125" s="175"/>
      <c r="CZ125" s="175"/>
      <c r="DA125" s="175"/>
      <c r="DB125" s="177"/>
      <c r="DC125" s="177"/>
      <c r="DD125" s="175"/>
      <c r="DE125" s="175"/>
      <c r="DF125" s="175"/>
      <c r="DG125" s="175"/>
      <c r="DH125" s="175"/>
      <c r="DI125" s="175"/>
      <c r="DJ125" s="175">
        <f t="shared" si="305"/>
        <v>10.23</v>
      </c>
      <c r="DK125" s="175">
        <f t="shared" si="267"/>
        <v>15.1</v>
      </c>
      <c r="DL125" s="175">
        <f t="shared" si="268"/>
        <v>14.62</v>
      </c>
      <c r="DM125" s="175">
        <f t="shared" si="269"/>
        <v>15.1</v>
      </c>
      <c r="DN125" s="175">
        <f t="shared" si="270"/>
        <v>14.62</v>
      </c>
      <c r="DO125" s="175">
        <f t="shared" si="271"/>
        <v>15.1</v>
      </c>
      <c r="DP125" s="177">
        <f t="shared" si="272"/>
        <v>84.77</v>
      </c>
      <c r="DQ125" s="177">
        <f t="shared" si="273"/>
        <v>84.77</v>
      </c>
      <c r="DR125" s="175">
        <f t="shared" si="274"/>
        <v>15.1</v>
      </c>
      <c r="DS125" s="175">
        <f t="shared" si="275"/>
        <v>13.64</v>
      </c>
      <c r="DT125" s="175">
        <f t="shared" si="276"/>
        <v>15.1</v>
      </c>
      <c r="DU125" s="175">
        <f t="shared" si="277"/>
        <v>14.62</v>
      </c>
      <c r="DV125" s="179">
        <f t="shared" si="278"/>
        <v>15.1</v>
      </c>
      <c r="DW125" s="179">
        <f t="shared" si="279"/>
        <v>14.62</v>
      </c>
      <c r="DX125" s="180">
        <f t="shared" si="280"/>
        <v>15.1</v>
      </c>
      <c r="DY125" s="180">
        <f t="shared" si="281"/>
        <v>15.1</v>
      </c>
      <c r="DZ125" s="175">
        <f t="shared" si="282"/>
        <v>14.62</v>
      </c>
      <c r="EA125" s="175">
        <f t="shared" si="283"/>
        <v>15.1</v>
      </c>
      <c r="EB125" s="175">
        <f t="shared" si="284"/>
        <v>14.62</v>
      </c>
      <c r="EC125" s="175">
        <f t="shared" si="285"/>
        <v>15.1</v>
      </c>
      <c r="ED125" s="181">
        <f t="shared" si="286"/>
        <v>177.82</v>
      </c>
      <c r="EE125" s="177">
        <f t="shared" si="287"/>
        <v>262.58999999999997</v>
      </c>
      <c r="EF125" s="175">
        <f t="shared" si="288"/>
        <v>15.1</v>
      </c>
      <c r="EG125" s="175">
        <f t="shared" si="289"/>
        <v>14.13</v>
      </c>
      <c r="EH125" s="175">
        <f t="shared" si="290"/>
        <v>15.1</v>
      </c>
      <c r="EI125" s="175">
        <f t="shared" si="291"/>
        <v>14.62</v>
      </c>
      <c r="EJ125" s="175">
        <f t="shared" si="292"/>
        <v>15.1</v>
      </c>
      <c r="EK125" s="175">
        <f t="shared" si="293"/>
        <v>14.62</v>
      </c>
      <c r="EL125" s="175">
        <f t="shared" si="294"/>
        <v>15.1</v>
      </c>
      <c r="EM125" s="175">
        <f t="shared" si="295"/>
        <v>15.1</v>
      </c>
      <c r="EN125" s="175">
        <f t="shared" si="296"/>
        <v>14.62</v>
      </c>
      <c r="EO125" s="175">
        <f t="shared" si="297"/>
        <v>15.1</v>
      </c>
      <c r="EP125" s="175">
        <f t="shared" si="298"/>
        <v>14.62</v>
      </c>
      <c r="EQ125" s="175">
        <f t="shared" si="302"/>
        <v>15.1</v>
      </c>
      <c r="ER125" s="177">
        <f t="shared" si="299"/>
        <v>178.30999999999997</v>
      </c>
      <c r="ES125" s="177">
        <f t="shared" si="300"/>
        <v>440.9</v>
      </c>
      <c r="ET125" s="175">
        <f t="shared" si="301"/>
        <v>547.1</v>
      </c>
      <c r="EU125" s="238"/>
    </row>
    <row r="126" spans="2:151" ht="82.5" x14ac:dyDescent="0.15">
      <c r="B126" s="110">
        <v>43291</v>
      </c>
      <c r="C126" s="111" t="s">
        <v>244</v>
      </c>
      <c r="D126" s="111" t="s">
        <v>361</v>
      </c>
      <c r="E126" s="112" t="s">
        <v>143</v>
      </c>
      <c r="F126" s="113" t="s">
        <v>362</v>
      </c>
      <c r="G126" s="114">
        <v>988</v>
      </c>
      <c r="H126" s="175">
        <f t="shared" si="242"/>
        <v>98.800000000000011</v>
      </c>
      <c r="I126" s="175">
        <f t="shared" si="243"/>
        <v>889.2</v>
      </c>
      <c r="J126" s="183"/>
      <c r="K126" s="184"/>
      <c r="L126" s="184"/>
      <c r="M126" s="184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75"/>
      <c r="CM126" s="175"/>
      <c r="CN126" s="175"/>
      <c r="CO126" s="177"/>
      <c r="CP126" s="175"/>
      <c r="CQ126" s="175"/>
      <c r="CR126" s="175"/>
      <c r="CS126" s="175"/>
      <c r="CT126" s="178"/>
      <c r="CU126" s="175"/>
      <c r="CV126" s="175"/>
      <c r="CW126" s="175"/>
      <c r="CX126" s="175"/>
      <c r="CY126" s="175"/>
      <c r="CZ126" s="175"/>
      <c r="DA126" s="175"/>
      <c r="DB126" s="177"/>
      <c r="DC126" s="177"/>
      <c r="DD126" s="175"/>
      <c r="DE126" s="175"/>
      <c r="DF126" s="175"/>
      <c r="DG126" s="175"/>
      <c r="DH126" s="175"/>
      <c r="DI126" s="175"/>
      <c r="DJ126" s="175">
        <f t="shared" si="305"/>
        <v>10.23</v>
      </c>
      <c r="DK126" s="175">
        <f t="shared" si="267"/>
        <v>15.1</v>
      </c>
      <c r="DL126" s="175">
        <f t="shared" si="268"/>
        <v>14.62</v>
      </c>
      <c r="DM126" s="175">
        <f t="shared" si="269"/>
        <v>15.1</v>
      </c>
      <c r="DN126" s="175">
        <f t="shared" si="270"/>
        <v>14.62</v>
      </c>
      <c r="DO126" s="175">
        <f t="shared" si="271"/>
        <v>15.1</v>
      </c>
      <c r="DP126" s="177">
        <f t="shared" si="272"/>
        <v>84.77</v>
      </c>
      <c r="DQ126" s="177">
        <f t="shared" si="273"/>
        <v>84.77</v>
      </c>
      <c r="DR126" s="175">
        <f t="shared" si="274"/>
        <v>15.1</v>
      </c>
      <c r="DS126" s="175">
        <f t="shared" si="275"/>
        <v>13.64</v>
      </c>
      <c r="DT126" s="175">
        <f t="shared" si="276"/>
        <v>15.1</v>
      </c>
      <c r="DU126" s="175">
        <f t="shared" si="277"/>
        <v>14.62</v>
      </c>
      <c r="DV126" s="179">
        <f t="shared" si="278"/>
        <v>15.1</v>
      </c>
      <c r="DW126" s="179">
        <f t="shared" si="279"/>
        <v>14.62</v>
      </c>
      <c r="DX126" s="180">
        <f t="shared" si="280"/>
        <v>15.1</v>
      </c>
      <c r="DY126" s="180">
        <f t="shared" si="281"/>
        <v>15.1</v>
      </c>
      <c r="DZ126" s="175">
        <f t="shared" si="282"/>
        <v>14.62</v>
      </c>
      <c r="EA126" s="175">
        <f t="shared" si="283"/>
        <v>15.1</v>
      </c>
      <c r="EB126" s="175">
        <f t="shared" si="284"/>
        <v>14.62</v>
      </c>
      <c r="EC126" s="175">
        <f t="shared" si="285"/>
        <v>15.1</v>
      </c>
      <c r="ED126" s="181">
        <f t="shared" si="286"/>
        <v>177.82</v>
      </c>
      <c r="EE126" s="177">
        <f t="shared" si="287"/>
        <v>262.58999999999997</v>
      </c>
      <c r="EF126" s="175">
        <f t="shared" si="288"/>
        <v>15.1</v>
      </c>
      <c r="EG126" s="175">
        <f t="shared" si="289"/>
        <v>14.13</v>
      </c>
      <c r="EH126" s="175">
        <f t="shared" si="290"/>
        <v>15.1</v>
      </c>
      <c r="EI126" s="175">
        <f t="shared" si="291"/>
        <v>14.62</v>
      </c>
      <c r="EJ126" s="175">
        <f t="shared" si="292"/>
        <v>15.1</v>
      </c>
      <c r="EK126" s="175">
        <f t="shared" si="293"/>
        <v>14.62</v>
      </c>
      <c r="EL126" s="175">
        <f t="shared" si="294"/>
        <v>15.1</v>
      </c>
      <c r="EM126" s="175">
        <f t="shared" si="295"/>
        <v>15.1</v>
      </c>
      <c r="EN126" s="175">
        <f t="shared" si="296"/>
        <v>14.62</v>
      </c>
      <c r="EO126" s="175">
        <f t="shared" si="297"/>
        <v>15.1</v>
      </c>
      <c r="EP126" s="175">
        <f t="shared" si="298"/>
        <v>14.62</v>
      </c>
      <c r="EQ126" s="175">
        <f t="shared" si="302"/>
        <v>15.1</v>
      </c>
      <c r="ER126" s="177">
        <f t="shared" si="299"/>
        <v>178.30999999999997</v>
      </c>
      <c r="ES126" s="177">
        <f t="shared" si="300"/>
        <v>440.9</v>
      </c>
      <c r="ET126" s="175">
        <f t="shared" si="301"/>
        <v>547.1</v>
      </c>
      <c r="EU126" s="238"/>
    </row>
    <row r="127" spans="2:151" ht="83.25" customHeight="1" x14ac:dyDescent="0.15">
      <c r="B127" s="110">
        <v>43291</v>
      </c>
      <c r="C127" s="111" t="s">
        <v>244</v>
      </c>
      <c r="D127" s="111" t="s">
        <v>363</v>
      </c>
      <c r="E127" s="112" t="s">
        <v>143</v>
      </c>
      <c r="F127" s="113" t="s">
        <v>364</v>
      </c>
      <c r="G127" s="114">
        <v>988</v>
      </c>
      <c r="H127" s="175">
        <f t="shared" si="242"/>
        <v>98.800000000000011</v>
      </c>
      <c r="I127" s="175">
        <f t="shared" si="243"/>
        <v>889.2</v>
      </c>
      <c r="J127" s="183"/>
      <c r="K127" s="184"/>
      <c r="L127" s="184"/>
      <c r="M127" s="184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75"/>
      <c r="CM127" s="175"/>
      <c r="CN127" s="175"/>
      <c r="CO127" s="177"/>
      <c r="CP127" s="175"/>
      <c r="CQ127" s="175"/>
      <c r="CR127" s="175"/>
      <c r="CS127" s="175"/>
      <c r="CT127" s="178"/>
      <c r="CU127" s="175"/>
      <c r="CV127" s="175"/>
      <c r="CW127" s="175"/>
      <c r="CX127" s="175"/>
      <c r="CY127" s="175"/>
      <c r="CZ127" s="175"/>
      <c r="DA127" s="175"/>
      <c r="DB127" s="177"/>
      <c r="DC127" s="177"/>
      <c r="DD127" s="175"/>
      <c r="DE127" s="175"/>
      <c r="DF127" s="175"/>
      <c r="DG127" s="175"/>
      <c r="DH127" s="175"/>
      <c r="DI127" s="175"/>
      <c r="DJ127" s="175">
        <f t="shared" si="305"/>
        <v>10.23</v>
      </c>
      <c r="DK127" s="175">
        <f t="shared" si="267"/>
        <v>15.1</v>
      </c>
      <c r="DL127" s="175">
        <f t="shared" si="268"/>
        <v>14.62</v>
      </c>
      <c r="DM127" s="175">
        <f t="shared" si="269"/>
        <v>15.1</v>
      </c>
      <c r="DN127" s="175">
        <f t="shared" si="270"/>
        <v>14.62</v>
      </c>
      <c r="DO127" s="175">
        <f t="shared" si="271"/>
        <v>15.1</v>
      </c>
      <c r="DP127" s="177">
        <f t="shared" si="272"/>
        <v>84.77</v>
      </c>
      <c r="DQ127" s="177">
        <f t="shared" si="273"/>
        <v>84.77</v>
      </c>
      <c r="DR127" s="175">
        <f t="shared" si="274"/>
        <v>15.1</v>
      </c>
      <c r="DS127" s="175">
        <f t="shared" si="275"/>
        <v>13.64</v>
      </c>
      <c r="DT127" s="175">
        <f t="shared" si="276"/>
        <v>15.1</v>
      </c>
      <c r="DU127" s="175">
        <f t="shared" si="277"/>
        <v>14.62</v>
      </c>
      <c r="DV127" s="179">
        <f t="shared" si="278"/>
        <v>15.1</v>
      </c>
      <c r="DW127" s="179">
        <f t="shared" si="279"/>
        <v>14.62</v>
      </c>
      <c r="DX127" s="180">
        <f t="shared" si="280"/>
        <v>15.1</v>
      </c>
      <c r="DY127" s="180">
        <f t="shared" si="281"/>
        <v>15.1</v>
      </c>
      <c r="DZ127" s="175">
        <f t="shared" si="282"/>
        <v>14.62</v>
      </c>
      <c r="EA127" s="175">
        <f t="shared" si="283"/>
        <v>15.1</v>
      </c>
      <c r="EB127" s="175">
        <f t="shared" si="284"/>
        <v>14.62</v>
      </c>
      <c r="EC127" s="175">
        <f t="shared" si="285"/>
        <v>15.1</v>
      </c>
      <c r="ED127" s="181">
        <f t="shared" si="286"/>
        <v>177.82</v>
      </c>
      <c r="EE127" s="177">
        <f t="shared" si="287"/>
        <v>262.58999999999997</v>
      </c>
      <c r="EF127" s="175">
        <f t="shared" si="288"/>
        <v>15.1</v>
      </c>
      <c r="EG127" s="175">
        <f t="shared" si="289"/>
        <v>14.13</v>
      </c>
      <c r="EH127" s="175">
        <f t="shared" si="290"/>
        <v>15.1</v>
      </c>
      <c r="EI127" s="175">
        <f t="shared" si="291"/>
        <v>14.62</v>
      </c>
      <c r="EJ127" s="175">
        <f t="shared" si="292"/>
        <v>15.1</v>
      </c>
      <c r="EK127" s="175">
        <f t="shared" si="293"/>
        <v>14.62</v>
      </c>
      <c r="EL127" s="175">
        <f t="shared" si="294"/>
        <v>15.1</v>
      </c>
      <c r="EM127" s="175">
        <f t="shared" si="295"/>
        <v>15.1</v>
      </c>
      <c r="EN127" s="175">
        <f t="shared" si="296"/>
        <v>14.62</v>
      </c>
      <c r="EO127" s="175">
        <f t="shared" si="297"/>
        <v>15.1</v>
      </c>
      <c r="EP127" s="175">
        <f t="shared" si="298"/>
        <v>14.62</v>
      </c>
      <c r="EQ127" s="175">
        <f t="shared" si="302"/>
        <v>15.1</v>
      </c>
      <c r="ER127" s="177">
        <f t="shared" si="299"/>
        <v>178.30999999999997</v>
      </c>
      <c r="ES127" s="177">
        <f t="shared" si="300"/>
        <v>440.9</v>
      </c>
      <c r="ET127" s="175">
        <f t="shared" si="301"/>
        <v>547.1</v>
      </c>
      <c r="EU127" s="238"/>
    </row>
    <row r="128" spans="2:151" ht="87.75" customHeight="1" x14ac:dyDescent="0.15">
      <c r="B128" s="110">
        <v>43291</v>
      </c>
      <c r="C128" s="111" t="s">
        <v>244</v>
      </c>
      <c r="D128" s="111" t="s">
        <v>365</v>
      </c>
      <c r="E128" s="112" t="s">
        <v>216</v>
      </c>
      <c r="F128" s="113" t="s">
        <v>366</v>
      </c>
      <c r="G128" s="114">
        <v>988</v>
      </c>
      <c r="H128" s="175">
        <f t="shared" si="242"/>
        <v>98.800000000000011</v>
      </c>
      <c r="I128" s="175">
        <f t="shared" si="243"/>
        <v>889.2</v>
      </c>
      <c r="J128" s="183"/>
      <c r="K128" s="184"/>
      <c r="L128" s="184"/>
      <c r="M128" s="184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75"/>
      <c r="CM128" s="175"/>
      <c r="CN128" s="175"/>
      <c r="CO128" s="177"/>
      <c r="CP128" s="175"/>
      <c r="CQ128" s="175"/>
      <c r="CR128" s="175"/>
      <c r="CS128" s="175"/>
      <c r="CT128" s="178"/>
      <c r="CU128" s="175"/>
      <c r="CV128" s="175"/>
      <c r="CW128" s="175"/>
      <c r="CX128" s="175"/>
      <c r="CY128" s="175"/>
      <c r="CZ128" s="175"/>
      <c r="DA128" s="175"/>
      <c r="DB128" s="177"/>
      <c r="DC128" s="177"/>
      <c r="DD128" s="175"/>
      <c r="DE128" s="175"/>
      <c r="DF128" s="175"/>
      <c r="DG128" s="175"/>
      <c r="DH128" s="175"/>
      <c r="DI128" s="175"/>
      <c r="DJ128" s="175">
        <f t="shared" si="305"/>
        <v>10.23</v>
      </c>
      <c r="DK128" s="175">
        <f t="shared" si="267"/>
        <v>15.1</v>
      </c>
      <c r="DL128" s="175">
        <f t="shared" si="268"/>
        <v>14.62</v>
      </c>
      <c r="DM128" s="175">
        <f t="shared" si="269"/>
        <v>15.1</v>
      </c>
      <c r="DN128" s="175">
        <f t="shared" si="270"/>
        <v>14.62</v>
      </c>
      <c r="DO128" s="175">
        <f t="shared" si="271"/>
        <v>15.1</v>
      </c>
      <c r="DP128" s="177">
        <f t="shared" si="272"/>
        <v>84.77</v>
      </c>
      <c r="DQ128" s="177">
        <f t="shared" si="273"/>
        <v>84.77</v>
      </c>
      <c r="DR128" s="175">
        <f t="shared" si="274"/>
        <v>15.1</v>
      </c>
      <c r="DS128" s="175">
        <f t="shared" si="275"/>
        <v>13.64</v>
      </c>
      <c r="DT128" s="175">
        <f t="shared" si="276"/>
        <v>15.1</v>
      </c>
      <c r="DU128" s="175">
        <f t="shared" si="277"/>
        <v>14.62</v>
      </c>
      <c r="DV128" s="179">
        <f t="shared" si="278"/>
        <v>15.1</v>
      </c>
      <c r="DW128" s="179">
        <f t="shared" si="279"/>
        <v>14.62</v>
      </c>
      <c r="DX128" s="180">
        <f t="shared" si="280"/>
        <v>15.1</v>
      </c>
      <c r="DY128" s="180">
        <f t="shared" si="281"/>
        <v>15.1</v>
      </c>
      <c r="DZ128" s="175">
        <f t="shared" si="282"/>
        <v>14.62</v>
      </c>
      <c r="EA128" s="175">
        <f t="shared" si="283"/>
        <v>15.1</v>
      </c>
      <c r="EB128" s="175">
        <f t="shared" si="284"/>
        <v>14.62</v>
      </c>
      <c r="EC128" s="175">
        <f t="shared" si="285"/>
        <v>15.1</v>
      </c>
      <c r="ED128" s="181">
        <f t="shared" si="286"/>
        <v>177.82</v>
      </c>
      <c r="EE128" s="177">
        <f t="shared" si="287"/>
        <v>262.58999999999997</v>
      </c>
      <c r="EF128" s="175">
        <f t="shared" si="288"/>
        <v>15.1</v>
      </c>
      <c r="EG128" s="175">
        <f t="shared" si="289"/>
        <v>14.13</v>
      </c>
      <c r="EH128" s="175">
        <f t="shared" si="290"/>
        <v>15.1</v>
      </c>
      <c r="EI128" s="175">
        <f t="shared" si="291"/>
        <v>14.62</v>
      </c>
      <c r="EJ128" s="175">
        <f t="shared" si="292"/>
        <v>15.1</v>
      </c>
      <c r="EK128" s="175">
        <f t="shared" si="293"/>
        <v>14.62</v>
      </c>
      <c r="EL128" s="175">
        <f t="shared" si="294"/>
        <v>15.1</v>
      </c>
      <c r="EM128" s="175">
        <f t="shared" si="295"/>
        <v>15.1</v>
      </c>
      <c r="EN128" s="175">
        <f t="shared" si="296"/>
        <v>14.62</v>
      </c>
      <c r="EO128" s="175">
        <f t="shared" si="297"/>
        <v>15.1</v>
      </c>
      <c r="EP128" s="175">
        <f t="shared" si="298"/>
        <v>14.62</v>
      </c>
      <c r="EQ128" s="175">
        <f t="shared" si="302"/>
        <v>15.1</v>
      </c>
      <c r="ER128" s="177">
        <f t="shared" si="299"/>
        <v>178.30999999999997</v>
      </c>
      <c r="ES128" s="177">
        <f t="shared" si="300"/>
        <v>440.9</v>
      </c>
      <c r="ET128" s="175">
        <f t="shared" si="301"/>
        <v>547.1</v>
      </c>
      <c r="EU128" s="238"/>
    </row>
    <row r="129" spans="2:151" ht="82.5" x14ac:dyDescent="0.15">
      <c r="B129" s="110">
        <v>43291</v>
      </c>
      <c r="C129" s="111" t="s">
        <v>244</v>
      </c>
      <c r="D129" s="111" t="s">
        <v>367</v>
      </c>
      <c r="E129" s="112" t="s">
        <v>143</v>
      </c>
      <c r="F129" s="113" t="s">
        <v>368</v>
      </c>
      <c r="G129" s="114">
        <v>988</v>
      </c>
      <c r="H129" s="175">
        <f t="shared" si="242"/>
        <v>98.800000000000011</v>
      </c>
      <c r="I129" s="175">
        <f t="shared" si="243"/>
        <v>889.2</v>
      </c>
      <c r="J129" s="183"/>
      <c r="K129" s="184"/>
      <c r="L129" s="184"/>
      <c r="M129" s="184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75"/>
      <c r="CM129" s="175"/>
      <c r="CN129" s="175"/>
      <c r="CO129" s="177"/>
      <c r="CP129" s="175"/>
      <c r="CQ129" s="175"/>
      <c r="CR129" s="175"/>
      <c r="CS129" s="175"/>
      <c r="CT129" s="178"/>
      <c r="CU129" s="175"/>
      <c r="CV129" s="175"/>
      <c r="CW129" s="175"/>
      <c r="CX129" s="175"/>
      <c r="CY129" s="175"/>
      <c r="CZ129" s="175"/>
      <c r="DA129" s="175"/>
      <c r="DB129" s="177"/>
      <c r="DC129" s="177"/>
      <c r="DD129" s="175"/>
      <c r="DE129" s="175"/>
      <c r="DF129" s="175"/>
      <c r="DG129" s="175"/>
      <c r="DH129" s="175"/>
      <c r="DI129" s="175"/>
      <c r="DJ129" s="175">
        <f t="shared" si="305"/>
        <v>10.23</v>
      </c>
      <c r="DK129" s="175">
        <f t="shared" si="267"/>
        <v>15.1</v>
      </c>
      <c r="DL129" s="175">
        <f t="shared" si="268"/>
        <v>14.62</v>
      </c>
      <c r="DM129" s="175">
        <f t="shared" si="269"/>
        <v>15.1</v>
      </c>
      <c r="DN129" s="175">
        <f t="shared" si="270"/>
        <v>14.62</v>
      </c>
      <c r="DO129" s="175">
        <f t="shared" si="271"/>
        <v>15.1</v>
      </c>
      <c r="DP129" s="177">
        <f t="shared" si="272"/>
        <v>84.77</v>
      </c>
      <c r="DQ129" s="177">
        <f t="shared" si="273"/>
        <v>84.77</v>
      </c>
      <c r="DR129" s="175">
        <f t="shared" si="274"/>
        <v>15.1</v>
      </c>
      <c r="DS129" s="175">
        <f t="shared" si="275"/>
        <v>13.64</v>
      </c>
      <c r="DT129" s="175">
        <f t="shared" si="276"/>
        <v>15.1</v>
      </c>
      <c r="DU129" s="175">
        <f t="shared" si="277"/>
        <v>14.62</v>
      </c>
      <c r="DV129" s="179">
        <f t="shared" si="278"/>
        <v>15.1</v>
      </c>
      <c r="DW129" s="179">
        <f t="shared" si="279"/>
        <v>14.62</v>
      </c>
      <c r="DX129" s="180">
        <f t="shared" si="280"/>
        <v>15.1</v>
      </c>
      <c r="DY129" s="180">
        <f t="shared" si="281"/>
        <v>15.1</v>
      </c>
      <c r="DZ129" s="175">
        <f t="shared" si="282"/>
        <v>14.62</v>
      </c>
      <c r="EA129" s="175">
        <f t="shared" si="283"/>
        <v>15.1</v>
      </c>
      <c r="EB129" s="175">
        <f t="shared" si="284"/>
        <v>14.62</v>
      </c>
      <c r="EC129" s="175">
        <f t="shared" si="285"/>
        <v>15.1</v>
      </c>
      <c r="ED129" s="181">
        <f t="shared" si="286"/>
        <v>177.82</v>
      </c>
      <c r="EE129" s="177">
        <f t="shared" si="287"/>
        <v>262.58999999999997</v>
      </c>
      <c r="EF129" s="175">
        <f t="shared" si="288"/>
        <v>15.1</v>
      </c>
      <c r="EG129" s="175">
        <f t="shared" si="289"/>
        <v>14.13</v>
      </c>
      <c r="EH129" s="175">
        <f t="shared" si="290"/>
        <v>15.1</v>
      </c>
      <c r="EI129" s="175">
        <f t="shared" si="291"/>
        <v>14.62</v>
      </c>
      <c r="EJ129" s="175">
        <f t="shared" si="292"/>
        <v>15.1</v>
      </c>
      <c r="EK129" s="175">
        <f t="shared" si="293"/>
        <v>14.62</v>
      </c>
      <c r="EL129" s="175">
        <f t="shared" si="294"/>
        <v>15.1</v>
      </c>
      <c r="EM129" s="175">
        <f t="shared" si="295"/>
        <v>15.1</v>
      </c>
      <c r="EN129" s="175">
        <f t="shared" si="296"/>
        <v>14.62</v>
      </c>
      <c r="EO129" s="175">
        <f t="shared" si="297"/>
        <v>15.1</v>
      </c>
      <c r="EP129" s="175">
        <f t="shared" si="298"/>
        <v>14.62</v>
      </c>
      <c r="EQ129" s="175">
        <f t="shared" si="302"/>
        <v>15.1</v>
      </c>
      <c r="ER129" s="177">
        <f t="shared" si="299"/>
        <v>178.30999999999997</v>
      </c>
      <c r="ES129" s="177">
        <f t="shared" si="300"/>
        <v>440.9</v>
      </c>
      <c r="ET129" s="175">
        <f t="shared" si="301"/>
        <v>547.1</v>
      </c>
      <c r="EU129" s="238"/>
    </row>
    <row r="130" spans="2:151" ht="87.75" customHeight="1" x14ac:dyDescent="0.15">
      <c r="B130" s="110">
        <v>43291</v>
      </c>
      <c r="C130" s="111" t="s">
        <v>244</v>
      </c>
      <c r="D130" s="111" t="s">
        <v>369</v>
      </c>
      <c r="E130" s="114" t="s">
        <v>370</v>
      </c>
      <c r="F130" s="113" t="s">
        <v>371</v>
      </c>
      <c r="G130" s="114">
        <v>988</v>
      </c>
      <c r="H130" s="175">
        <f t="shared" si="242"/>
        <v>98.800000000000011</v>
      </c>
      <c r="I130" s="175">
        <f t="shared" si="243"/>
        <v>889.2</v>
      </c>
      <c r="J130" s="183"/>
      <c r="K130" s="184"/>
      <c r="L130" s="184"/>
      <c r="M130" s="184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75"/>
      <c r="CM130" s="175"/>
      <c r="CN130" s="175"/>
      <c r="CO130" s="177"/>
      <c r="CP130" s="175"/>
      <c r="CQ130" s="175"/>
      <c r="CR130" s="175"/>
      <c r="CS130" s="175"/>
      <c r="CT130" s="178"/>
      <c r="CU130" s="175"/>
      <c r="CV130" s="175"/>
      <c r="CW130" s="175"/>
      <c r="CX130" s="175"/>
      <c r="CY130" s="175"/>
      <c r="CZ130" s="175"/>
      <c r="DA130" s="175"/>
      <c r="DB130" s="177"/>
      <c r="DC130" s="177"/>
      <c r="DD130" s="175"/>
      <c r="DE130" s="175"/>
      <c r="DF130" s="175"/>
      <c r="DG130" s="175"/>
      <c r="DH130" s="175"/>
      <c r="DI130" s="175"/>
      <c r="DJ130" s="175">
        <f t="shared" si="305"/>
        <v>10.23</v>
      </c>
      <c r="DK130" s="175">
        <f t="shared" si="267"/>
        <v>15.1</v>
      </c>
      <c r="DL130" s="175">
        <f t="shared" si="268"/>
        <v>14.62</v>
      </c>
      <c r="DM130" s="175">
        <f t="shared" si="269"/>
        <v>15.1</v>
      </c>
      <c r="DN130" s="175">
        <f t="shared" si="270"/>
        <v>14.62</v>
      </c>
      <c r="DO130" s="175">
        <f t="shared" si="271"/>
        <v>15.1</v>
      </c>
      <c r="DP130" s="177">
        <f t="shared" si="272"/>
        <v>84.77</v>
      </c>
      <c r="DQ130" s="177">
        <f t="shared" si="273"/>
        <v>84.77</v>
      </c>
      <c r="DR130" s="175">
        <f t="shared" si="274"/>
        <v>15.1</v>
      </c>
      <c r="DS130" s="175">
        <f t="shared" si="275"/>
        <v>13.64</v>
      </c>
      <c r="DT130" s="175">
        <f t="shared" si="276"/>
        <v>15.1</v>
      </c>
      <c r="DU130" s="175">
        <f t="shared" si="277"/>
        <v>14.62</v>
      </c>
      <c r="DV130" s="179">
        <f t="shared" si="278"/>
        <v>15.1</v>
      </c>
      <c r="DW130" s="179">
        <f t="shared" si="279"/>
        <v>14.62</v>
      </c>
      <c r="DX130" s="180">
        <f t="shared" si="280"/>
        <v>15.1</v>
      </c>
      <c r="DY130" s="180">
        <f t="shared" si="281"/>
        <v>15.1</v>
      </c>
      <c r="DZ130" s="175">
        <f t="shared" si="282"/>
        <v>14.62</v>
      </c>
      <c r="EA130" s="175">
        <f t="shared" si="283"/>
        <v>15.1</v>
      </c>
      <c r="EB130" s="175">
        <f t="shared" si="284"/>
        <v>14.62</v>
      </c>
      <c r="EC130" s="175">
        <f t="shared" si="285"/>
        <v>15.1</v>
      </c>
      <c r="ED130" s="181">
        <f t="shared" si="286"/>
        <v>177.82</v>
      </c>
      <c r="EE130" s="177">
        <f t="shared" si="287"/>
        <v>262.58999999999997</v>
      </c>
      <c r="EF130" s="175">
        <f t="shared" si="288"/>
        <v>15.1</v>
      </c>
      <c r="EG130" s="175">
        <f t="shared" si="289"/>
        <v>14.13</v>
      </c>
      <c r="EH130" s="175">
        <f t="shared" si="290"/>
        <v>15.1</v>
      </c>
      <c r="EI130" s="175">
        <f t="shared" si="291"/>
        <v>14.62</v>
      </c>
      <c r="EJ130" s="175">
        <f t="shared" si="292"/>
        <v>15.1</v>
      </c>
      <c r="EK130" s="175">
        <f t="shared" si="293"/>
        <v>14.62</v>
      </c>
      <c r="EL130" s="175">
        <f t="shared" si="294"/>
        <v>15.1</v>
      </c>
      <c r="EM130" s="175">
        <f t="shared" si="295"/>
        <v>15.1</v>
      </c>
      <c r="EN130" s="175">
        <f t="shared" si="296"/>
        <v>14.62</v>
      </c>
      <c r="EO130" s="175">
        <f t="shared" si="297"/>
        <v>15.1</v>
      </c>
      <c r="EP130" s="175">
        <f t="shared" si="298"/>
        <v>14.62</v>
      </c>
      <c r="EQ130" s="175">
        <f t="shared" si="302"/>
        <v>15.1</v>
      </c>
      <c r="ER130" s="177">
        <f t="shared" si="299"/>
        <v>178.30999999999997</v>
      </c>
      <c r="ES130" s="177">
        <f t="shared" si="300"/>
        <v>440.9</v>
      </c>
      <c r="ET130" s="175">
        <f t="shared" si="301"/>
        <v>547.1</v>
      </c>
      <c r="EU130" s="238"/>
    </row>
    <row r="131" spans="2:151" ht="84.75" customHeight="1" x14ac:dyDescent="0.15">
      <c r="B131" s="110">
        <v>43291</v>
      </c>
      <c r="C131" s="111" t="s">
        <v>244</v>
      </c>
      <c r="D131" s="111" t="s">
        <v>372</v>
      </c>
      <c r="E131" s="114" t="s">
        <v>129</v>
      </c>
      <c r="F131" s="113" t="s">
        <v>373</v>
      </c>
      <c r="G131" s="114">
        <v>988</v>
      </c>
      <c r="H131" s="175">
        <f t="shared" si="242"/>
        <v>98.800000000000011</v>
      </c>
      <c r="I131" s="175">
        <f t="shared" si="243"/>
        <v>889.2</v>
      </c>
      <c r="J131" s="183"/>
      <c r="K131" s="184"/>
      <c r="L131" s="184"/>
      <c r="M131" s="184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75"/>
      <c r="CM131" s="175"/>
      <c r="CN131" s="175"/>
      <c r="CO131" s="177"/>
      <c r="CP131" s="175"/>
      <c r="CQ131" s="175"/>
      <c r="CR131" s="175"/>
      <c r="CS131" s="175"/>
      <c r="CT131" s="178"/>
      <c r="CU131" s="175"/>
      <c r="CV131" s="175"/>
      <c r="CW131" s="175"/>
      <c r="CX131" s="175"/>
      <c r="CY131" s="175"/>
      <c r="CZ131" s="175"/>
      <c r="DA131" s="175"/>
      <c r="DB131" s="177"/>
      <c r="DC131" s="177"/>
      <c r="DD131" s="175"/>
      <c r="DE131" s="175"/>
      <c r="DF131" s="175"/>
      <c r="DG131" s="175"/>
      <c r="DH131" s="175"/>
      <c r="DI131" s="175"/>
      <c r="DJ131" s="175">
        <f t="shared" si="305"/>
        <v>10.23</v>
      </c>
      <c r="DK131" s="175">
        <f t="shared" si="267"/>
        <v>15.1</v>
      </c>
      <c r="DL131" s="175">
        <f t="shared" si="268"/>
        <v>14.62</v>
      </c>
      <c r="DM131" s="175">
        <f t="shared" si="269"/>
        <v>15.1</v>
      </c>
      <c r="DN131" s="175">
        <f t="shared" si="270"/>
        <v>14.62</v>
      </c>
      <c r="DO131" s="175">
        <f t="shared" si="271"/>
        <v>15.1</v>
      </c>
      <c r="DP131" s="177">
        <f t="shared" si="272"/>
        <v>84.77</v>
      </c>
      <c r="DQ131" s="177">
        <f t="shared" si="273"/>
        <v>84.77</v>
      </c>
      <c r="DR131" s="175">
        <f t="shared" si="274"/>
        <v>15.1</v>
      </c>
      <c r="DS131" s="175">
        <f t="shared" si="275"/>
        <v>13.64</v>
      </c>
      <c r="DT131" s="175">
        <f t="shared" si="276"/>
        <v>15.1</v>
      </c>
      <c r="DU131" s="175">
        <f t="shared" si="277"/>
        <v>14.62</v>
      </c>
      <c r="DV131" s="179">
        <f t="shared" si="278"/>
        <v>15.1</v>
      </c>
      <c r="DW131" s="179">
        <f t="shared" si="279"/>
        <v>14.62</v>
      </c>
      <c r="DX131" s="180">
        <f t="shared" si="280"/>
        <v>15.1</v>
      </c>
      <c r="DY131" s="180">
        <f t="shared" si="281"/>
        <v>15.1</v>
      </c>
      <c r="DZ131" s="175">
        <f t="shared" si="282"/>
        <v>14.62</v>
      </c>
      <c r="EA131" s="175">
        <f t="shared" si="283"/>
        <v>15.1</v>
      </c>
      <c r="EB131" s="175">
        <f t="shared" si="284"/>
        <v>14.62</v>
      </c>
      <c r="EC131" s="175">
        <f t="shared" si="285"/>
        <v>15.1</v>
      </c>
      <c r="ED131" s="181">
        <f t="shared" si="286"/>
        <v>177.82</v>
      </c>
      <c r="EE131" s="177">
        <f t="shared" si="287"/>
        <v>262.58999999999997</v>
      </c>
      <c r="EF131" s="175">
        <f t="shared" si="288"/>
        <v>15.1</v>
      </c>
      <c r="EG131" s="175">
        <f t="shared" si="289"/>
        <v>14.13</v>
      </c>
      <c r="EH131" s="175">
        <f t="shared" si="290"/>
        <v>15.1</v>
      </c>
      <c r="EI131" s="175">
        <f t="shared" si="291"/>
        <v>14.62</v>
      </c>
      <c r="EJ131" s="175">
        <f t="shared" si="292"/>
        <v>15.1</v>
      </c>
      <c r="EK131" s="175">
        <f t="shared" si="293"/>
        <v>14.62</v>
      </c>
      <c r="EL131" s="175">
        <f t="shared" si="294"/>
        <v>15.1</v>
      </c>
      <c r="EM131" s="175">
        <f t="shared" si="295"/>
        <v>15.1</v>
      </c>
      <c r="EN131" s="175">
        <f t="shared" si="296"/>
        <v>14.62</v>
      </c>
      <c r="EO131" s="175">
        <f t="shared" si="297"/>
        <v>15.1</v>
      </c>
      <c r="EP131" s="175">
        <f t="shared" si="298"/>
        <v>14.62</v>
      </c>
      <c r="EQ131" s="175">
        <f t="shared" si="302"/>
        <v>15.1</v>
      </c>
      <c r="ER131" s="177">
        <f t="shared" si="299"/>
        <v>178.30999999999997</v>
      </c>
      <c r="ES131" s="177">
        <f t="shared" si="300"/>
        <v>440.9</v>
      </c>
      <c r="ET131" s="175">
        <f t="shared" si="301"/>
        <v>547.1</v>
      </c>
      <c r="EU131" s="238"/>
    </row>
    <row r="132" spans="2:151" ht="82.5" x14ac:dyDescent="0.15">
      <c r="B132" s="110">
        <v>43291</v>
      </c>
      <c r="C132" s="111" t="s">
        <v>244</v>
      </c>
      <c r="D132" s="111" t="s">
        <v>374</v>
      </c>
      <c r="E132" s="114" t="s">
        <v>216</v>
      </c>
      <c r="F132" s="113" t="s">
        <v>375</v>
      </c>
      <c r="G132" s="114">
        <v>988</v>
      </c>
      <c r="H132" s="175">
        <f t="shared" si="242"/>
        <v>98.800000000000011</v>
      </c>
      <c r="I132" s="175">
        <f t="shared" si="243"/>
        <v>889.2</v>
      </c>
      <c r="J132" s="183"/>
      <c r="K132" s="184"/>
      <c r="L132" s="184"/>
      <c r="M132" s="184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75"/>
      <c r="CM132" s="175"/>
      <c r="CN132" s="175"/>
      <c r="CO132" s="177"/>
      <c r="CP132" s="175"/>
      <c r="CQ132" s="175"/>
      <c r="CR132" s="175"/>
      <c r="CS132" s="175"/>
      <c r="CT132" s="178"/>
      <c r="CU132" s="175"/>
      <c r="CV132" s="175"/>
      <c r="CW132" s="175"/>
      <c r="CX132" s="175"/>
      <c r="CY132" s="175"/>
      <c r="CZ132" s="175"/>
      <c r="DA132" s="175"/>
      <c r="DB132" s="177"/>
      <c r="DC132" s="177"/>
      <c r="DD132" s="175"/>
      <c r="DE132" s="175"/>
      <c r="DF132" s="175"/>
      <c r="DG132" s="175"/>
      <c r="DH132" s="175"/>
      <c r="DI132" s="175"/>
      <c r="DJ132" s="175">
        <f t="shared" si="305"/>
        <v>10.23</v>
      </c>
      <c r="DK132" s="175">
        <f t="shared" si="267"/>
        <v>15.1</v>
      </c>
      <c r="DL132" s="175">
        <f t="shared" si="268"/>
        <v>14.62</v>
      </c>
      <c r="DM132" s="175">
        <f t="shared" si="269"/>
        <v>15.1</v>
      </c>
      <c r="DN132" s="175">
        <f t="shared" si="270"/>
        <v>14.62</v>
      </c>
      <c r="DO132" s="175">
        <f t="shared" si="271"/>
        <v>15.1</v>
      </c>
      <c r="DP132" s="177">
        <f t="shared" si="272"/>
        <v>84.77</v>
      </c>
      <c r="DQ132" s="177">
        <f t="shared" si="273"/>
        <v>84.77</v>
      </c>
      <c r="DR132" s="175">
        <f t="shared" si="274"/>
        <v>15.1</v>
      </c>
      <c r="DS132" s="175">
        <f t="shared" si="275"/>
        <v>13.64</v>
      </c>
      <c r="DT132" s="175">
        <f t="shared" si="276"/>
        <v>15.1</v>
      </c>
      <c r="DU132" s="175">
        <f t="shared" si="277"/>
        <v>14.62</v>
      </c>
      <c r="DV132" s="179">
        <f t="shared" si="278"/>
        <v>15.1</v>
      </c>
      <c r="DW132" s="179">
        <f t="shared" si="279"/>
        <v>14.62</v>
      </c>
      <c r="DX132" s="180">
        <f t="shared" si="280"/>
        <v>15.1</v>
      </c>
      <c r="DY132" s="180">
        <f t="shared" si="281"/>
        <v>15.1</v>
      </c>
      <c r="DZ132" s="175">
        <f t="shared" si="282"/>
        <v>14.62</v>
      </c>
      <c r="EA132" s="175">
        <f t="shared" si="283"/>
        <v>15.1</v>
      </c>
      <c r="EB132" s="175">
        <f t="shared" si="284"/>
        <v>14.62</v>
      </c>
      <c r="EC132" s="175">
        <f t="shared" si="285"/>
        <v>15.1</v>
      </c>
      <c r="ED132" s="181">
        <f t="shared" si="286"/>
        <v>177.82</v>
      </c>
      <c r="EE132" s="177">
        <f t="shared" si="287"/>
        <v>262.58999999999997</v>
      </c>
      <c r="EF132" s="175">
        <f t="shared" si="288"/>
        <v>15.1</v>
      </c>
      <c r="EG132" s="175">
        <f t="shared" si="289"/>
        <v>14.13</v>
      </c>
      <c r="EH132" s="175">
        <f t="shared" si="290"/>
        <v>15.1</v>
      </c>
      <c r="EI132" s="175">
        <f t="shared" si="291"/>
        <v>14.62</v>
      </c>
      <c r="EJ132" s="175">
        <f t="shared" si="292"/>
        <v>15.1</v>
      </c>
      <c r="EK132" s="175">
        <f t="shared" si="293"/>
        <v>14.62</v>
      </c>
      <c r="EL132" s="175">
        <f t="shared" si="294"/>
        <v>15.1</v>
      </c>
      <c r="EM132" s="175">
        <f t="shared" si="295"/>
        <v>15.1</v>
      </c>
      <c r="EN132" s="175">
        <f t="shared" si="296"/>
        <v>14.62</v>
      </c>
      <c r="EO132" s="175">
        <f t="shared" si="297"/>
        <v>15.1</v>
      </c>
      <c r="EP132" s="175">
        <f t="shared" si="298"/>
        <v>14.62</v>
      </c>
      <c r="EQ132" s="175">
        <f t="shared" si="302"/>
        <v>15.1</v>
      </c>
      <c r="ER132" s="177">
        <f t="shared" si="299"/>
        <v>178.30999999999997</v>
      </c>
      <c r="ES132" s="177">
        <f t="shared" si="300"/>
        <v>440.9</v>
      </c>
      <c r="ET132" s="175">
        <f t="shared" si="301"/>
        <v>547.1</v>
      </c>
      <c r="EU132" s="238"/>
    </row>
    <row r="133" spans="2:151" ht="24.75" x14ac:dyDescent="0.15">
      <c r="B133" s="110">
        <v>43320</v>
      </c>
      <c r="C133" s="111" t="s">
        <v>376</v>
      </c>
      <c r="D133" s="111" t="s">
        <v>377</v>
      </c>
      <c r="E133" s="114" t="s">
        <v>227</v>
      </c>
      <c r="F133" s="225" t="s">
        <v>378</v>
      </c>
      <c r="G133" s="206">
        <v>715.69</v>
      </c>
      <c r="H133" s="175">
        <f t="shared" si="242"/>
        <v>71.569000000000003</v>
      </c>
      <c r="I133" s="175">
        <f t="shared" si="243"/>
        <v>644.12100000000009</v>
      </c>
      <c r="J133" s="183"/>
      <c r="K133" s="184"/>
      <c r="L133" s="184"/>
      <c r="M133" s="184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75"/>
      <c r="CM133" s="175"/>
      <c r="CN133" s="175"/>
      <c r="CO133" s="177"/>
      <c r="CP133" s="175"/>
      <c r="CQ133" s="175"/>
      <c r="CR133" s="175"/>
      <c r="CS133" s="175"/>
      <c r="CT133" s="178"/>
      <c r="CU133" s="175"/>
      <c r="CV133" s="175"/>
      <c r="CW133" s="175"/>
      <c r="CX133" s="175"/>
      <c r="CY133" s="175"/>
      <c r="CZ133" s="175"/>
      <c r="DA133" s="175"/>
      <c r="DB133" s="177"/>
      <c r="DC133" s="177"/>
      <c r="DD133" s="175"/>
      <c r="DE133" s="175"/>
      <c r="DF133" s="175"/>
      <c r="DG133" s="175"/>
      <c r="DH133" s="175"/>
      <c r="DI133" s="175"/>
      <c r="DJ133" s="175"/>
      <c r="DK133" s="175">
        <f>ROUND((I133/5/365*23),2)</f>
        <v>8.1199999999999992</v>
      </c>
      <c r="DL133" s="175">
        <f t="shared" si="268"/>
        <v>10.59</v>
      </c>
      <c r="DM133" s="175">
        <f t="shared" si="269"/>
        <v>10.94</v>
      </c>
      <c r="DN133" s="175">
        <f t="shared" si="270"/>
        <v>10.59</v>
      </c>
      <c r="DO133" s="175">
        <f t="shared" si="271"/>
        <v>10.94</v>
      </c>
      <c r="DP133" s="177">
        <f t="shared" si="272"/>
        <v>51.179999999999993</v>
      </c>
      <c r="DQ133" s="177">
        <f t="shared" si="273"/>
        <v>51.18</v>
      </c>
      <c r="DR133" s="175">
        <f t="shared" si="274"/>
        <v>10.94</v>
      </c>
      <c r="DS133" s="175">
        <f t="shared" si="275"/>
        <v>9.8800000000000008</v>
      </c>
      <c r="DT133" s="175">
        <f t="shared" si="276"/>
        <v>10.94</v>
      </c>
      <c r="DU133" s="175">
        <f t="shared" si="277"/>
        <v>10.59</v>
      </c>
      <c r="DV133" s="179">
        <f t="shared" si="278"/>
        <v>10.94</v>
      </c>
      <c r="DW133" s="179">
        <f t="shared" si="279"/>
        <v>10.59</v>
      </c>
      <c r="DX133" s="180">
        <f t="shared" si="280"/>
        <v>10.94</v>
      </c>
      <c r="DY133" s="180">
        <f t="shared" si="281"/>
        <v>10.94</v>
      </c>
      <c r="DZ133" s="175">
        <f t="shared" si="282"/>
        <v>10.59</v>
      </c>
      <c r="EA133" s="175">
        <f t="shared" si="283"/>
        <v>10.94</v>
      </c>
      <c r="EB133" s="175">
        <f t="shared" si="284"/>
        <v>10.59</v>
      </c>
      <c r="EC133" s="175">
        <f t="shared" si="285"/>
        <v>10.94</v>
      </c>
      <c r="ED133" s="181">
        <f t="shared" si="286"/>
        <v>128.82</v>
      </c>
      <c r="EE133" s="177">
        <f t="shared" si="287"/>
        <v>180</v>
      </c>
      <c r="EF133" s="175">
        <f t="shared" si="288"/>
        <v>10.94</v>
      </c>
      <c r="EG133" s="175">
        <f t="shared" si="289"/>
        <v>10.24</v>
      </c>
      <c r="EH133" s="175">
        <f t="shared" si="290"/>
        <v>10.94</v>
      </c>
      <c r="EI133" s="175">
        <f t="shared" si="291"/>
        <v>10.59</v>
      </c>
      <c r="EJ133" s="175">
        <f t="shared" si="292"/>
        <v>10.94</v>
      </c>
      <c r="EK133" s="175">
        <f t="shared" si="293"/>
        <v>10.59</v>
      </c>
      <c r="EL133" s="175">
        <f t="shared" si="294"/>
        <v>10.94</v>
      </c>
      <c r="EM133" s="175">
        <f t="shared" si="295"/>
        <v>10.94</v>
      </c>
      <c r="EN133" s="175">
        <f t="shared" si="296"/>
        <v>10.59</v>
      </c>
      <c r="EO133" s="175">
        <f t="shared" si="297"/>
        <v>10.94</v>
      </c>
      <c r="EP133" s="175">
        <f t="shared" si="298"/>
        <v>10.59</v>
      </c>
      <c r="EQ133" s="175">
        <f t="shared" si="302"/>
        <v>10.94</v>
      </c>
      <c r="ER133" s="177">
        <f t="shared" si="299"/>
        <v>129.18</v>
      </c>
      <c r="ES133" s="177">
        <f t="shared" si="300"/>
        <v>309.18</v>
      </c>
      <c r="ET133" s="175">
        <f t="shared" si="301"/>
        <v>406.51000000000005</v>
      </c>
      <c r="EU133" s="238"/>
    </row>
    <row r="134" spans="2:151" ht="24.75" x14ac:dyDescent="0.15">
      <c r="B134" s="110">
        <v>43320</v>
      </c>
      <c r="C134" s="111" t="s">
        <v>376</v>
      </c>
      <c r="D134" s="111" t="s">
        <v>379</v>
      </c>
      <c r="E134" s="114" t="s">
        <v>227</v>
      </c>
      <c r="F134" s="225" t="s">
        <v>380</v>
      </c>
      <c r="G134" s="206">
        <v>715.69</v>
      </c>
      <c r="H134" s="175">
        <f t="shared" si="242"/>
        <v>71.569000000000003</v>
      </c>
      <c r="I134" s="175">
        <f t="shared" si="243"/>
        <v>644.12100000000009</v>
      </c>
      <c r="J134" s="183"/>
      <c r="K134" s="184"/>
      <c r="L134" s="184"/>
      <c r="M134" s="184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75"/>
      <c r="CM134" s="175"/>
      <c r="CN134" s="175"/>
      <c r="CO134" s="177"/>
      <c r="CP134" s="175"/>
      <c r="CQ134" s="175"/>
      <c r="CR134" s="175"/>
      <c r="CS134" s="175"/>
      <c r="CT134" s="178"/>
      <c r="CU134" s="175"/>
      <c r="CV134" s="175"/>
      <c r="CW134" s="175"/>
      <c r="CX134" s="175"/>
      <c r="CY134" s="175"/>
      <c r="CZ134" s="175"/>
      <c r="DA134" s="175"/>
      <c r="DB134" s="177"/>
      <c r="DC134" s="177"/>
      <c r="DD134" s="175"/>
      <c r="DE134" s="175"/>
      <c r="DF134" s="175"/>
      <c r="DG134" s="175"/>
      <c r="DH134" s="175"/>
      <c r="DI134" s="175"/>
      <c r="DJ134" s="175"/>
      <c r="DK134" s="175">
        <f>ROUND((I134/5/365*23),2)</f>
        <v>8.1199999999999992</v>
      </c>
      <c r="DL134" s="175">
        <f t="shared" si="268"/>
        <v>10.59</v>
      </c>
      <c r="DM134" s="175">
        <f t="shared" si="269"/>
        <v>10.94</v>
      </c>
      <c r="DN134" s="175">
        <f t="shared" si="270"/>
        <v>10.59</v>
      </c>
      <c r="DO134" s="175">
        <f t="shared" si="271"/>
        <v>10.94</v>
      </c>
      <c r="DP134" s="177">
        <f t="shared" si="272"/>
        <v>51.179999999999993</v>
      </c>
      <c r="DQ134" s="177">
        <f t="shared" si="273"/>
        <v>51.18</v>
      </c>
      <c r="DR134" s="175">
        <f t="shared" si="274"/>
        <v>10.94</v>
      </c>
      <c r="DS134" s="175">
        <f t="shared" si="275"/>
        <v>9.8800000000000008</v>
      </c>
      <c r="DT134" s="175">
        <f t="shared" si="276"/>
        <v>10.94</v>
      </c>
      <c r="DU134" s="175">
        <f t="shared" si="277"/>
        <v>10.59</v>
      </c>
      <c r="DV134" s="179">
        <f t="shared" si="278"/>
        <v>10.94</v>
      </c>
      <c r="DW134" s="179">
        <f t="shared" si="279"/>
        <v>10.59</v>
      </c>
      <c r="DX134" s="180">
        <f t="shared" si="280"/>
        <v>10.94</v>
      </c>
      <c r="DY134" s="180">
        <f t="shared" si="281"/>
        <v>10.94</v>
      </c>
      <c r="DZ134" s="175">
        <f t="shared" si="282"/>
        <v>10.59</v>
      </c>
      <c r="EA134" s="175">
        <f t="shared" si="283"/>
        <v>10.94</v>
      </c>
      <c r="EB134" s="175">
        <f t="shared" si="284"/>
        <v>10.59</v>
      </c>
      <c r="EC134" s="175">
        <f t="shared" si="285"/>
        <v>10.94</v>
      </c>
      <c r="ED134" s="181">
        <f t="shared" si="286"/>
        <v>128.82</v>
      </c>
      <c r="EE134" s="177">
        <f t="shared" si="287"/>
        <v>180</v>
      </c>
      <c r="EF134" s="175">
        <f t="shared" si="288"/>
        <v>10.94</v>
      </c>
      <c r="EG134" s="175">
        <f t="shared" si="289"/>
        <v>10.24</v>
      </c>
      <c r="EH134" s="175">
        <f t="shared" si="290"/>
        <v>10.94</v>
      </c>
      <c r="EI134" s="175">
        <f t="shared" si="291"/>
        <v>10.59</v>
      </c>
      <c r="EJ134" s="175">
        <f t="shared" si="292"/>
        <v>10.94</v>
      </c>
      <c r="EK134" s="175">
        <f t="shared" si="293"/>
        <v>10.59</v>
      </c>
      <c r="EL134" s="175">
        <f t="shared" si="294"/>
        <v>10.94</v>
      </c>
      <c r="EM134" s="175">
        <f t="shared" si="295"/>
        <v>10.94</v>
      </c>
      <c r="EN134" s="175">
        <f t="shared" si="296"/>
        <v>10.59</v>
      </c>
      <c r="EO134" s="175">
        <f t="shared" si="297"/>
        <v>10.94</v>
      </c>
      <c r="EP134" s="175">
        <f t="shared" si="298"/>
        <v>10.59</v>
      </c>
      <c r="EQ134" s="175">
        <f t="shared" si="302"/>
        <v>10.94</v>
      </c>
      <c r="ER134" s="177">
        <f t="shared" si="299"/>
        <v>129.18</v>
      </c>
      <c r="ES134" s="177">
        <f t="shared" si="300"/>
        <v>309.18</v>
      </c>
      <c r="ET134" s="175">
        <f t="shared" si="301"/>
        <v>406.51000000000005</v>
      </c>
      <c r="EU134" s="238"/>
    </row>
    <row r="135" spans="2:151" ht="16.5" x14ac:dyDescent="0.15">
      <c r="B135" s="110">
        <v>43367</v>
      </c>
      <c r="C135" s="111" t="s">
        <v>381</v>
      </c>
      <c r="D135" s="111" t="s">
        <v>382</v>
      </c>
      <c r="E135" s="114" t="s">
        <v>298</v>
      </c>
      <c r="F135" s="113" t="s">
        <v>383</v>
      </c>
      <c r="G135" s="206">
        <v>1691</v>
      </c>
      <c r="H135" s="175">
        <f t="shared" si="242"/>
        <v>169.10000000000002</v>
      </c>
      <c r="I135" s="175">
        <f t="shared" si="243"/>
        <v>1521.9</v>
      </c>
      <c r="J135" s="183"/>
      <c r="K135" s="184"/>
      <c r="L135" s="184"/>
      <c r="M135" s="184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75"/>
      <c r="CM135" s="175"/>
      <c r="CN135" s="175"/>
      <c r="CO135" s="177"/>
      <c r="CP135" s="175"/>
      <c r="CQ135" s="175"/>
      <c r="CR135" s="175"/>
      <c r="CS135" s="175"/>
      <c r="CT135" s="178"/>
      <c r="CU135" s="175"/>
      <c r="CV135" s="175"/>
      <c r="CW135" s="175"/>
      <c r="CX135" s="175"/>
      <c r="CY135" s="175"/>
      <c r="CZ135" s="175"/>
      <c r="DA135" s="175"/>
      <c r="DB135" s="177"/>
      <c r="DC135" s="177"/>
      <c r="DD135" s="175"/>
      <c r="DE135" s="175"/>
      <c r="DF135" s="175"/>
      <c r="DG135" s="175"/>
      <c r="DH135" s="175"/>
      <c r="DI135" s="175"/>
      <c r="DJ135" s="175"/>
      <c r="DK135" s="175"/>
      <c r="DL135" s="175">
        <f>ROUND((I135/5/365*6),2)</f>
        <v>5</v>
      </c>
      <c r="DM135" s="175">
        <f t="shared" si="269"/>
        <v>25.85</v>
      </c>
      <c r="DN135" s="175">
        <f t="shared" si="270"/>
        <v>25.02</v>
      </c>
      <c r="DO135" s="175">
        <f t="shared" si="271"/>
        <v>25.85</v>
      </c>
      <c r="DP135" s="177">
        <f t="shared" si="272"/>
        <v>81.72</v>
      </c>
      <c r="DQ135" s="177">
        <f t="shared" si="273"/>
        <v>81.72</v>
      </c>
      <c r="DR135" s="175">
        <f t="shared" si="274"/>
        <v>25.85</v>
      </c>
      <c r="DS135" s="175">
        <f t="shared" si="275"/>
        <v>23.35</v>
      </c>
      <c r="DT135" s="175">
        <f t="shared" si="276"/>
        <v>25.85</v>
      </c>
      <c r="DU135" s="175">
        <f t="shared" si="277"/>
        <v>25.02</v>
      </c>
      <c r="DV135" s="179">
        <f t="shared" si="278"/>
        <v>25.85</v>
      </c>
      <c r="DW135" s="179">
        <f t="shared" si="279"/>
        <v>25.02</v>
      </c>
      <c r="DX135" s="180">
        <f t="shared" si="280"/>
        <v>25.85</v>
      </c>
      <c r="DY135" s="180">
        <f t="shared" si="281"/>
        <v>25.85</v>
      </c>
      <c r="DZ135" s="175">
        <f t="shared" si="282"/>
        <v>25.02</v>
      </c>
      <c r="EA135" s="175">
        <f t="shared" si="283"/>
        <v>25.85</v>
      </c>
      <c r="EB135" s="175">
        <f t="shared" si="284"/>
        <v>25.02</v>
      </c>
      <c r="EC135" s="175">
        <f t="shared" si="285"/>
        <v>25.85</v>
      </c>
      <c r="ED135" s="181">
        <f t="shared" si="286"/>
        <v>304.38000000000005</v>
      </c>
      <c r="EE135" s="177">
        <f t="shared" si="287"/>
        <v>386.1</v>
      </c>
      <c r="EF135" s="175">
        <f t="shared" si="288"/>
        <v>25.85</v>
      </c>
      <c r="EG135" s="175">
        <f t="shared" si="289"/>
        <v>24.18</v>
      </c>
      <c r="EH135" s="175">
        <f t="shared" si="290"/>
        <v>25.85</v>
      </c>
      <c r="EI135" s="175">
        <f t="shared" si="291"/>
        <v>25.02</v>
      </c>
      <c r="EJ135" s="175">
        <f t="shared" si="292"/>
        <v>25.85</v>
      </c>
      <c r="EK135" s="175">
        <f t="shared" si="293"/>
        <v>25.02</v>
      </c>
      <c r="EL135" s="175">
        <f t="shared" si="294"/>
        <v>25.85</v>
      </c>
      <c r="EM135" s="175">
        <f t="shared" si="295"/>
        <v>25.85</v>
      </c>
      <c r="EN135" s="175">
        <f t="shared" si="296"/>
        <v>25.02</v>
      </c>
      <c r="EO135" s="175">
        <f t="shared" si="297"/>
        <v>25.85</v>
      </c>
      <c r="EP135" s="175">
        <f t="shared" si="298"/>
        <v>25.02</v>
      </c>
      <c r="EQ135" s="175">
        <f t="shared" si="302"/>
        <v>25.85</v>
      </c>
      <c r="ER135" s="177">
        <f t="shared" si="299"/>
        <v>305.21000000000004</v>
      </c>
      <c r="ES135" s="177">
        <f t="shared" si="300"/>
        <v>691.31</v>
      </c>
      <c r="ET135" s="175">
        <f t="shared" si="301"/>
        <v>999.69</v>
      </c>
      <c r="EU135" s="238"/>
    </row>
    <row r="136" spans="2:151" ht="16.5" x14ac:dyDescent="0.15">
      <c r="B136" s="110">
        <v>43367</v>
      </c>
      <c r="C136" s="111" t="s">
        <v>381</v>
      </c>
      <c r="D136" s="111" t="s">
        <v>384</v>
      </c>
      <c r="E136" s="114" t="s">
        <v>154</v>
      </c>
      <c r="F136" s="113" t="s">
        <v>385</v>
      </c>
      <c r="G136" s="206">
        <v>1691</v>
      </c>
      <c r="H136" s="175">
        <f t="shared" si="242"/>
        <v>169.10000000000002</v>
      </c>
      <c r="I136" s="175">
        <f t="shared" si="243"/>
        <v>1521.9</v>
      </c>
      <c r="J136" s="183"/>
      <c r="K136" s="184"/>
      <c r="L136" s="184"/>
      <c r="M136" s="184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75"/>
      <c r="CM136" s="175"/>
      <c r="CN136" s="175"/>
      <c r="CO136" s="177"/>
      <c r="CP136" s="175"/>
      <c r="CQ136" s="175"/>
      <c r="CR136" s="175"/>
      <c r="CS136" s="175"/>
      <c r="CT136" s="178"/>
      <c r="CU136" s="175"/>
      <c r="CV136" s="175"/>
      <c r="CW136" s="175"/>
      <c r="CX136" s="175"/>
      <c r="CY136" s="175"/>
      <c r="CZ136" s="175"/>
      <c r="DA136" s="175"/>
      <c r="DB136" s="177"/>
      <c r="DC136" s="177"/>
      <c r="DD136" s="175"/>
      <c r="DE136" s="175"/>
      <c r="DF136" s="175"/>
      <c r="DG136" s="175"/>
      <c r="DH136" s="175"/>
      <c r="DI136" s="175"/>
      <c r="DJ136" s="175"/>
      <c r="DK136" s="175"/>
      <c r="DL136" s="175">
        <f>ROUND((I136/5/365*6),2)</f>
        <v>5</v>
      </c>
      <c r="DM136" s="175">
        <f t="shared" si="269"/>
        <v>25.85</v>
      </c>
      <c r="DN136" s="175">
        <f t="shared" si="270"/>
        <v>25.02</v>
      </c>
      <c r="DO136" s="175">
        <f t="shared" si="271"/>
        <v>25.85</v>
      </c>
      <c r="DP136" s="177">
        <f t="shared" si="272"/>
        <v>81.72</v>
      </c>
      <c r="DQ136" s="177">
        <f t="shared" si="273"/>
        <v>81.72</v>
      </c>
      <c r="DR136" s="175">
        <f t="shared" si="274"/>
        <v>25.85</v>
      </c>
      <c r="DS136" s="175">
        <f t="shared" si="275"/>
        <v>23.35</v>
      </c>
      <c r="DT136" s="175">
        <f t="shared" si="276"/>
        <v>25.85</v>
      </c>
      <c r="DU136" s="175">
        <f t="shared" si="277"/>
        <v>25.02</v>
      </c>
      <c r="DV136" s="179">
        <f t="shared" si="278"/>
        <v>25.85</v>
      </c>
      <c r="DW136" s="179">
        <f t="shared" si="279"/>
        <v>25.02</v>
      </c>
      <c r="DX136" s="180">
        <f t="shared" si="280"/>
        <v>25.85</v>
      </c>
      <c r="DY136" s="180">
        <f t="shared" si="281"/>
        <v>25.85</v>
      </c>
      <c r="DZ136" s="175">
        <f t="shared" si="282"/>
        <v>25.02</v>
      </c>
      <c r="EA136" s="175">
        <f t="shared" si="283"/>
        <v>25.85</v>
      </c>
      <c r="EB136" s="175">
        <f t="shared" si="284"/>
        <v>25.02</v>
      </c>
      <c r="EC136" s="175">
        <f t="shared" si="285"/>
        <v>25.85</v>
      </c>
      <c r="ED136" s="181">
        <f t="shared" si="286"/>
        <v>304.38000000000005</v>
      </c>
      <c r="EE136" s="177">
        <f t="shared" si="287"/>
        <v>386.1</v>
      </c>
      <c r="EF136" s="175">
        <f t="shared" si="288"/>
        <v>25.85</v>
      </c>
      <c r="EG136" s="175">
        <f t="shared" si="289"/>
        <v>24.18</v>
      </c>
      <c r="EH136" s="175">
        <f t="shared" si="290"/>
        <v>25.85</v>
      </c>
      <c r="EI136" s="175">
        <f t="shared" si="291"/>
        <v>25.02</v>
      </c>
      <c r="EJ136" s="175">
        <f t="shared" si="292"/>
        <v>25.85</v>
      </c>
      <c r="EK136" s="175">
        <f t="shared" si="293"/>
        <v>25.02</v>
      </c>
      <c r="EL136" s="175">
        <f t="shared" si="294"/>
        <v>25.85</v>
      </c>
      <c r="EM136" s="175">
        <f t="shared" si="295"/>
        <v>25.85</v>
      </c>
      <c r="EN136" s="175">
        <f t="shared" si="296"/>
        <v>25.02</v>
      </c>
      <c r="EO136" s="175">
        <f t="shared" si="297"/>
        <v>25.85</v>
      </c>
      <c r="EP136" s="175">
        <f t="shared" si="298"/>
        <v>25.02</v>
      </c>
      <c r="EQ136" s="175">
        <f t="shared" si="302"/>
        <v>25.85</v>
      </c>
      <c r="ER136" s="177">
        <f t="shared" si="299"/>
        <v>305.21000000000004</v>
      </c>
      <c r="ES136" s="177">
        <f t="shared" si="300"/>
        <v>691.31</v>
      </c>
      <c r="ET136" s="175">
        <f t="shared" si="301"/>
        <v>999.69</v>
      </c>
      <c r="EU136" s="238"/>
    </row>
    <row r="137" spans="2:151" ht="16.5" x14ac:dyDescent="0.15">
      <c r="B137" s="110">
        <v>43367</v>
      </c>
      <c r="C137" s="111" t="s">
        <v>381</v>
      </c>
      <c r="D137" s="111" t="s">
        <v>386</v>
      </c>
      <c r="E137" s="114" t="s">
        <v>308</v>
      </c>
      <c r="F137" s="113" t="s">
        <v>387</v>
      </c>
      <c r="G137" s="206">
        <v>1691</v>
      </c>
      <c r="H137" s="175">
        <f t="shared" si="242"/>
        <v>169.10000000000002</v>
      </c>
      <c r="I137" s="175">
        <f t="shared" si="243"/>
        <v>1521.9</v>
      </c>
      <c r="J137" s="183"/>
      <c r="K137" s="184"/>
      <c r="L137" s="184"/>
      <c r="M137" s="184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  <c r="CF137" s="183"/>
      <c r="CG137" s="183"/>
      <c r="CH137" s="183"/>
      <c r="CI137" s="183"/>
      <c r="CJ137" s="183"/>
      <c r="CK137" s="183"/>
      <c r="CL137" s="175"/>
      <c r="CM137" s="175"/>
      <c r="CN137" s="175"/>
      <c r="CO137" s="177"/>
      <c r="CP137" s="175"/>
      <c r="CQ137" s="175"/>
      <c r="CR137" s="175"/>
      <c r="CS137" s="175"/>
      <c r="CT137" s="178"/>
      <c r="CU137" s="175"/>
      <c r="CV137" s="175"/>
      <c r="CW137" s="175"/>
      <c r="CX137" s="175"/>
      <c r="CY137" s="175"/>
      <c r="CZ137" s="175"/>
      <c r="DA137" s="175"/>
      <c r="DB137" s="177"/>
      <c r="DC137" s="177"/>
      <c r="DD137" s="175"/>
      <c r="DE137" s="175"/>
      <c r="DF137" s="175"/>
      <c r="DG137" s="175"/>
      <c r="DH137" s="175"/>
      <c r="DI137" s="175"/>
      <c r="DJ137" s="175"/>
      <c r="DK137" s="175"/>
      <c r="DL137" s="175">
        <f>ROUND((I137/5/365*6),2)</f>
        <v>5</v>
      </c>
      <c r="DM137" s="175">
        <f t="shared" si="269"/>
        <v>25.85</v>
      </c>
      <c r="DN137" s="175">
        <f t="shared" si="270"/>
        <v>25.02</v>
      </c>
      <c r="DO137" s="175">
        <f t="shared" si="271"/>
        <v>25.85</v>
      </c>
      <c r="DP137" s="177">
        <f t="shared" si="272"/>
        <v>81.72</v>
      </c>
      <c r="DQ137" s="177">
        <f t="shared" si="273"/>
        <v>81.72</v>
      </c>
      <c r="DR137" s="175">
        <f t="shared" si="274"/>
        <v>25.85</v>
      </c>
      <c r="DS137" s="175">
        <f t="shared" si="275"/>
        <v>23.35</v>
      </c>
      <c r="DT137" s="175">
        <f t="shared" si="276"/>
        <v>25.85</v>
      </c>
      <c r="DU137" s="175">
        <f t="shared" si="277"/>
        <v>25.02</v>
      </c>
      <c r="DV137" s="179">
        <f t="shared" si="278"/>
        <v>25.85</v>
      </c>
      <c r="DW137" s="179">
        <f t="shared" si="279"/>
        <v>25.02</v>
      </c>
      <c r="DX137" s="180">
        <f t="shared" si="280"/>
        <v>25.85</v>
      </c>
      <c r="DY137" s="180">
        <f t="shared" si="281"/>
        <v>25.85</v>
      </c>
      <c r="DZ137" s="175">
        <f t="shared" si="282"/>
        <v>25.02</v>
      </c>
      <c r="EA137" s="175">
        <f t="shared" si="283"/>
        <v>25.85</v>
      </c>
      <c r="EB137" s="175">
        <f t="shared" si="284"/>
        <v>25.02</v>
      </c>
      <c r="EC137" s="175">
        <f t="shared" si="285"/>
        <v>25.85</v>
      </c>
      <c r="ED137" s="181">
        <f t="shared" si="286"/>
        <v>304.38000000000005</v>
      </c>
      <c r="EE137" s="177">
        <f t="shared" si="287"/>
        <v>386.1</v>
      </c>
      <c r="EF137" s="175">
        <f t="shared" si="288"/>
        <v>25.85</v>
      </c>
      <c r="EG137" s="175">
        <f t="shared" si="289"/>
        <v>24.18</v>
      </c>
      <c r="EH137" s="175">
        <f t="shared" si="290"/>
        <v>25.85</v>
      </c>
      <c r="EI137" s="175">
        <f t="shared" si="291"/>
        <v>25.02</v>
      </c>
      <c r="EJ137" s="175">
        <f t="shared" si="292"/>
        <v>25.85</v>
      </c>
      <c r="EK137" s="175">
        <f t="shared" si="293"/>
        <v>25.02</v>
      </c>
      <c r="EL137" s="175">
        <f t="shared" si="294"/>
        <v>25.85</v>
      </c>
      <c r="EM137" s="175">
        <f t="shared" si="295"/>
        <v>25.85</v>
      </c>
      <c r="EN137" s="175">
        <f t="shared" si="296"/>
        <v>25.02</v>
      </c>
      <c r="EO137" s="175">
        <f t="shared" si="297"/>
        <v>25.85</v>
      </c>
      <c r="EP137" s="175">
        <f t="shared" si="298"/>
        <v>25.02</v>
      </c>
      <c r="EQ137" s="175">
        <f t="shared" si="302"/>
        <v>25.85</v>
      </c>
      <c r="ER137" s="177">
        <f t="shared" si="299"/>
        <v>305.21000000000004</v>
      </c>
      <c r="ES137" s="177">
        <f t="shared" si="300"/>
        <v>691.31</v>
      </c>
      <c r="ET137" s="175">
        <f t="shared" si="301"/>
        <v>999.69</v>
      </c>
      <c r="EU137" s="238"/>
    </row>
    <row r="138" spans="2:151" ht="16.5" x14ac:dyDescent="0.15">
      <c r="B138" s="110">
        <v>43367</v>
      </c>
      <c r="C138" s="111" t="s">
        <v>381</v>
      </c>
      <c r="D138" s="111" t="s">
        <v>388</v>
      </c>
      <c r="E138" s="114" t="s">
        <v>292</v>
      </c>
      <c r="F138" s="113" t="s">
        <v>389</v>
      </c>
      <c r="G138" s="206">
        <v>1691</v>
      </c>
      <c r="H138" s="175">
        <f t="shared" si="242"/>
        <v>169.10000000000002</v>
      </c>
      <c r="I138" s="175">
        <f t="shared" si="243"/>
        <v>1521.9</v>
      </c>
      <c r="J138" s="183"/>
      <c r="K138" s="184"/>
      <c r="L138" s="184"/>
      <c r="M138" s="184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  <c r="CF138" s="183"/>
      <c r="CG138" s="183"/>
      <c r="CH138" s="183"/>
      <c r="CI138" s="183"/>
      <c r="CJ138" s="183"/>
      <c r="CK138" s="183"/>
      <c r="CL138" s="175"/>
      <c r="CM138" s="175"/>
      <c r="CN138" s="175"/>
      <c r="CO138" s="177"/>
      <c r="CP138" s="175"/>
      <c r="CQ138" s="175"/>
      <c r="CR138" s="175"/>
      <c r="CS138" s="175"/>
      <c r="CT138" s="178"/>
      <c r="CU138" s="175"/>
      <c r="CV138" s="175"/>
      <c r="CW138" s="175"/>
      <c r="CX138" s="175"/>
      <c r="CY138" s="175"/>
      <c r="CZ138" s="175"/>
      <c r="DA138" s="175"/>
      <c r="DB138" s="177"/>
      <c r="DC138" s="177"/>
      <c r="DD138" s="175"/>
      <c r="DE138" s="175"/>
      <c r="DF138" s="175"/>
      <c r="DG138" s="175"/>
      <c r="DH138" s="175"/>
      <c r="DI138" s="175"/>
      <c r="DJ138" s="175"/>
      <c r="DK138" s="175"/>
      <c r="DL138" s="175">
        <f>ROUND((I138/5/365*6),2)</f>
        <v>5</v>
      </c>
      <c r="DM138" s="175">
        <f t="shared" si="269"/>
        <v>25.85</v>
      </c>
      <c r="DN138" s="175">
        <f t="shared" si="270"/>
        <v>25.02</v>
      </c>
      <c r="DO138" s="175">
        <f t="shared" si="271"/>
        <v>25.85</v>
      </c>
      <c r="DP138" s="177">
        <f t="shared" si="272"/>
        <v>81.72</v>
      </c>
      <c r="DQ138" s="177">
        <f t="shared" si="273"/>
        <v>81.72</v>
      </c>
      <c r="DR138" s="175">
        <f t="shared" si="274"/>
        <v>25.85</v>
      </c>
      <c r="DS138" s="175">
        <f t="shared" si="275"/>
        <v>23.35</v>
      </c>
      <c r="DT138" s="175">
        <f t="shared" si="276"/>
        <v>25.85</v>
      </c>
      <c r="DU138" s="175">
        <f t="shared" si="277"/>
        <v>25.02</v>
      </c>
      <c r="DV138" s="179">
        <f t="shared" si="278"/>
        <v>25.85</v>
      </c>
      <c r="DW138" s="179">
        <f t="shared" si="279"/>
        <v>25.02</v>
      </c>
      <c r="DX138" s="180">
        <f t="shared" si="280"/>
        <v>25.85</v>
      </c>
      <c r="DY138" s="180">
        <f t="shared" si="281"/>
        <v>25.85</v>
      </c>
      <c r="DZ138" s="175">
        <f t="shared" si="282"/>
        <v>25.02</v>
      </c>
      <c r="EA138" s="175">
        <f t="shared" si="283"/>
        <v>25.85</v>
      </c>
      <c r="EB138" s="175">
        <f t="shared" si="284"/>
        <v>25.02</v>
      </c>
      <c r="EC138" s="175">
        <f t="shared" si="285"/>
        <v>25.85</v>
      </c>
      <c r="ED138" s="181">
        <f t="shared" si="286"/>
        <v>304.38000000000005</v>
      </c>
      <c r="EE138" s="177">
        <f t="shared" si="287"/>
        <v>386.1</v>
      </c>
      <c r="EF138" s="175">
        <f t="shared" si="288"/>
        <v>25.85</v>
      </c>
      <c r="EG138" s="175">
        <f t="shared" si="289"/>
        <v>24.18</v>
      </c>
      <c r="EH138" s="175">
        <f t="shared" si="290"/>
        <v>25.85</v>
      </c>
      <c r="EI138" s="175">
        <f t="shared" si="291"/>
        <v>25.02</v>
      </c>
      <c r="EJ138" s="175">
        <f t="shared" si="292"/>
        <v>25.85</v>
      </c>
      <c r="EK138" s="175">
        <f t="shared" si="293"/>
        <v>25.02</v>
      </c>
      <c r="EL138" s="175">
        <f t="shared" si="294"/>
        <v>25.85</v>
      </c>
      <c r="EM138" s="175">
        <f t="shared" si="295"/>
        <v>25.85</v>
      </c>
      <c r="EN138" s="175">
        <f t="shared" si="296"/>
        <v>25.02</v>
      </c>
      <c r="EO138" s="175">
        <f t="shared" si="297"/>
        <v>25.85</v>
      </c>
      <c r="EP138" s="175">
        <f t="shared" si="298"/>
        <v>25.02</v>
      </c>
      <c r="EQ138" s="175">
        <f t="shared" si="302"/>
        <v>25.85</v>
      </c>
      <c r="ER138" s="177">
        <f t="shared" si="299"/>
        <v>305.21000000000004</v>
      </c>
      <c r="ES138" s="177">
        <f t="shared" si="300"/>
        <v>691.31</v>
      </c>
      <c r="ET138" s="175">
        <f t="shared" si="301"/>
        <v>999.69</v>
      </c>
      <c r="EU138" s="238"/>
    </row>
    <row r="139" spans="2:151" ht="49.5" x14ac:dyDescent="0.15">
      <c r="B139" s="110">
        <v>43563</v>
      </c>
      <c r="C139" s="111" t="s">
        <v>390</v>
      </c>
      <c r="D139" s="111" t="s">
        <v>391</v>
      </c>
      <c r="E139" s="113" t="s">
        <v>227</v>
      </c>
      <c r="F139" s="113" t="s">
        <v>392</v>
      </c>
      <c r="G139" s="206">
        <v>1046.8800000000001</v>
      </c>
      <c r="H139" s="175">
        <f t="shared" si="242"/>
        <v>104.68800000000002</v>
      </c>
      <c r="I139" s="175">
        <f t="shared" si="243"/>
        <v>942.19200000000012</v>
      </c>
      <c r="J139" s="183"/>
      <c r="K139" s="184"/>
      <c r="L139" s="184"/>
      <c r="M139" s="184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83"/>
      <c r="CE139" s="183"/>
      <c r="CF139" s="183"/>
      <c r="CG139" s="183"/>
      <c r="CH139" s="183"/>
      <c r="CI139" s="183"/>
      <c r="CJ139" s="183"/>
      <c r="CK139" s="183"/>
      <c r="CL139" s="175"/>
      <c r="CM139" s="175"/>
      <c r="CN139" s="175"/>
      <c r="CO139" s="177"/>
      <c r="CP139" s="175"/>
      <c r="CQ139" s="175"/>
      <c r="CR139" s="175"/>
      <c r="CS139" s="175"/>
      <c r="CT139" s="178"/>
      <c r="CU139" s="175"/>
      <c r="CV139" s="175"/>
      <c r="CW139" s="175"/>
      <c r="CX139" s="175"/>
      <c r="CY139" s="175"/>
      <c r="CZ139" s="175"/>
      <c r="DA139" s="175"/>
      <c r="DB139" s="177"/>
      <c r="DC139" s="177"/>
      <c r="DD139" s="175"/>
      <c r="DE139" s="175"/>
      <c r="DF139" s="175"/>
      <c r="DG139" s="175"/>
      <c r="DH139" s="175"/>
      <c r="DI139" s="175"/>
      <c r="DJ139" s="175"/>
      <c r="DK139" s="175"/>
      <c r="DL139" s="175"/>
      <c r="DM139" s="175"/>
      <c r="DN139" s="175"/>
      <c r="DO139" s="175"/>
      <c r="DP139" s="177"/>
      <c r="DQ139" s="177"/>
      <c r="DR139" s="175"/>
      <c r="DS139" s="175"/>
      <c r="DT139" s="175"/>
      <c r="DU139" s="175">
        <f t="shared" ref="DU139:DU144" si="306">ROUND((I139/5/365*22),2)</f>
        <v>11.36</v>
      </c>
      <c r="DV139" s="179">
        <f t="shared" si="278"/>
        <v>16</v>
      </c>
      <c r="DW139" s="179">
        <f t="shared" si="279"/>
        <v>15.49</v>
      </c>
      <c r="DX139" s="180">
        <f t="shared" si="280"/>
        <v>16</v>
      </c>
      <c r="DY139" s="180">
        <f t="shared" si="281"/>
        <v>16</v>
      </c>
      <c r="DZ139" s="175">
        <f t="shared" si="282"/>
        <v>15.49</v>
      </c>
      <c r="EA139" s="175">
        <f t="shared" si="283"/>
        <v>16</v>
      </c>
      <c r="EB139" s="175">
        <f t="shared" si="284"/>
        <v>15.49</v>
      </c>
      <c r="EC139" s="175">
        <f t="shared" si="285"/>
        <v>16</v>
      </c>
      <c r="ED139" s="181">
        <f t="shared" si="286"/>
        <v>137.82999999999998</v>
      </c>
      <c r="EE139" s="177">
        <f t="shared" si="287"/>
        <v>137.83000000000001</v>
      </c>
      <c r="EF139" s="175">
        <f t="shared" si="288"/>
        <v>16</v>
      </c>
      <c r="EG139" s="175">
        <f t="shared" si="289"/>
        <v>14.97</v>
      </c>
      <c r="EH139" s="175">
        <f t="shared" si="290"/>
        <v>16</v>
      </c>
      <c r="EI139" s="175">
        <f t="shared" si="291"/>
        <v>15.49</v>
      </c>
      <c r="EJ139" s="175">
        <f t="shared" si="292"/>
        <v>16</v>
      </c>
      <c r="EK139" s="175">
        <f t="shared" si="293"/>
        <v>15.49</v>
      </c>
      <c r="EL139" s="175">
        <f t="shared" si="294"/>
        <v>16</v>
      </c>
      <c r="EM139" s="175">
        <f t="shared" si="295"/>
        <v>16</v>
      </c>
      <c r="EN139" s="175">
        <f t="shared" si="296"/>
        <v>15.49</v>
      </c>
      <c r="EO139" s="175">
        <f t="shared" si="297"/>
        <v>16</v>
      </c>
      <c r="EP139" s="175">
        <f t="shared" si="298"/>
        <v>15.49</v>
      </c>
      <c r="EQ139" s="175">
        <f t="shared" si="302"/>
        <v>16</v>
      </c>
      <c r="ER139" s="177">
        <f t="shared" si="299"/>
        <v>188.93</v>
      </c>
      <c r="ES139" s="177">
        <f t="shared" si="300"/>
        <v>326.76</v>
      </c>
      <c r="ET139" s="175">
        <f t="shared" si="301"/>
        <v>720.12000000000012</v>
      </c>
      <c r="EU139" s="238"/>
    </row>
    <row r="140" spans="2:151" ht="49.5" x14ac:dyDescent="0.15">
      <c r="B140" s="110">
        <v>43563</v>
      </c>
      <c r="C140" s="111" t="s">
        <v>393</v>
      </c>
      <c r="D140" s="111" t="s">
        <v>394</v>
      </c>
      <c r="E140" s="113" t="s">
        <v>227</v>
      </c>
      <c r="F140" s="113" t="s">
        <v>395</v>
      </c>
      <c r="G140" s="206">
        <v>1046.8800000000001</v>
      </c>
      <c r="H140" s="175">
        <f t="shared" si="242"/>
        <v>104.68800000000002</v>
      </c>
      <c r="I140" s="175">
        <f t="shared" si="243"/>
        <v>942.19200000000012</v>
      </c>
      <c r="J140" s="183"/>
      <c r="K140" s="184"/>
      <c r="L140" s="184"/>
      <c r="M140" s="184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  <c r="CL140" s="175"/>
      <c r="CM140" s="175"/>
      <c r="CN140" s="175"/>
      <c r="CO140" s="177"/>
      <c r="CP140" s="175"/>
      <c r="CQ140" s="175"/>
      <c r="CR140" s="175"/>
      <c r="CS140" s="175"/>
      <c r="CT140" s="178"/>
      <c r="CU140" s="175"/>
      <c r="CV140" s="175"/>
      <c r="CW140" s="175"/>
      <c r="CX140" s="175"/>
      <c r="CY140" s="175"/>
      <c r="CZ140" s="175"/>
      <c r="DA140" s="175"/>
      <c r="DB140" s="177"/>
      <c r="DC140" s="177"/>
      <c r="DD140" s="175"/>
      <c r="DE140" s="175"/>
      <c r="DF140" s="175"/>
      <c r="DG140" s="175"/>
      <c r="DH140" s="175"/>
      <c r="DI140" s="175"/>
      <c r="DJ140" s="175"/>
      <c r="DK140" s="175"/>
      <c r="DL140" s="175"/>
      <c r="DM140" s="175"/>
      <c r="DN140" s="175"/>
      <c r="DO140" s="175"/>
      <c r="DP140" s="177"/>
      <c r="DQ140" s="177"/>
      <c r="DR140" s="175"/>
      <c r="DS140" s="175"/>
      <c r="DT140" s="175"/>
      <c r="DU140" s="175">
        <f t="shared" si="306"/>
        <v>11.36</v>
      </c>
      <c r="DV140" s="179">
        <f t="shared" si="278"/>
        <v>16</v>
      </c>
      <c r="DW140" s="179">
        <f t="shared" si="279"/>
        <v>15.49</v>
      </c>
      <c r="DX140" s="180">
        <f t="shared" si="280"/>
        <v>16</v>
      </c>
      <c r="DY140" s="180">
        <f t="shared" si="281"/>
        <v>16</v>
      </c>
      <c r="DZ140" s="175">
        <f t="shared" si="282"/>
        <v>15.49</v>
      </c>
      <c r="EA140" s="175">
        <f t="shared" si="283"/>
        <v>16</v>
      </c>
      <c r="EB140" s="175">
        <f t="shared" si="284"/>
        <v>15.49</v>
      </c>
      <c r="EC140" s="175">
        <f t="shared" si="285"/>
        <v>16</v>
      </c>
      <c r="ED140" s="181">
        <f t="shared" si="286"/>
        <v>137.82999999999998</v>
      </c>
      <c r="EE140" s="177">
        <f t="shared" si="287"/>
        <v>137.83000000000001</v>
      </c>
      <c r="EF140" s="175">
        <f t="shared" si="288"/>
        <v>16</v>
      </c>
      <c r="EG140" s="175">
        <f t="shared" si="289"/>
        <v>14.97</v>
      </c>
      <c r="EH140" s="175">
        <f t="shared" si="290"/>
        <v>16</v>
      </c>
      <c r="EI140" s="175">
        <f t="shared" si="291"/>
        <v>15.49</v>
      </c>
      <c r="EJ140" s="175">
        <f t="shared" si="292"/>
        <v>16</v>
      </c>
      <c r="EK140" s="175">
        <f t="shared" si="293"/>
        <v>15.49</v>
      </c>
      <c r="EL140" s="175">
        <f t="shared" si="294"/>
        <v>16</v>
      </c>
      <c r="EM140" s="175">
        <f t="shared" si="295"/>
        <v>16</v>
      </c>
      <c r="EN140" s="175">
        <f t="shared" si="296"/>
        <v>15.49</v>
      </c>
      <c r="EO140" s="175">
        <f t="shared" si="297"/>
        <v>16</v>
      </c>
      <c r="EP140" s="175">
        <f t="shared" si="298"/>
        <v>15.49</v>
      </c>
      <c r="EQ140" s="175">
        <f t="shared" si="302"/>
        <v>16</v>
      </c>
      <c r="ER140" s="177">
        <f t="shared" si="299"/>
        <v>188.93</v>
      </c>
      <c r="ES140" s="177">
        <f t="shared" si="300"/>
        <v>326.76</v>
      </c>
      <c r="ET140" s="175">
        <f t="shared" si="301"/>
        <v>720.12000000000012</v>
      </c>
      <c r="EU140" s="238"/>
    </row>
    <row r="141" spans="2:151" ht="49.5" x14ac:dyDescent="0.15">
      <c r="B141" s="110">
        <v>43563</v>
      </c>
      <c r="C141" s="111" t="s">
        <v>396</v>
      </c>
      <c r="D141" s="111" t="s">
        <v>397</v>
      </c>
      <c r="E141" s="113" t="s">
        <v>227</v>
      </c>
      <c r="F141" s="113" t="s">
        <v>398</v>
      </c>
      <c r="G141" s="206">
        <v>1046.8800000000001</v>
      </c>
      <c r="H141" s="175">
        <f t="shared" si="242"/>
        <v>104.68800000000002</v>
      </c>
      <c r="I141" s="175">
        <f t="shared" si="243"/>
        <v>942.19200000000012</v>
      </c>
      <c r="J141" s="183"/>
      <c r="K141" s="184"/>
      <c r="L141" s="184"/>
      <c r="M141" s="184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/>
      <c r="BB141" s="183"/>
      <c r="BC141" s="183"/>
      <c r="BD141" s="183"/>
      <c r="BE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  <c r="CL141" s="175"/>
      <c r="CM141" s="175"/>
      <c r="CN141" s="175"/>
      <c r="CO141" s="177"/>
      <c r="CP141" s="175"/>
      <c r="CQ141" s="175"/>
      <c r="CR141" s="175"/>
      <c r="CS141" s="175"/>
      <c r="CT141" s="178"/>
      <c r="CU141" s="175"/>
      <c r="CV141" s="175"/>
      <c r="CW141" s="175"/>
      <c r="CX141" s="175"/>
      <c r="CY141" s="175"/>
      <c r="CZ141" s="175"/>
      <c r="DA141" s="175"/>
      <c r="DB141" s="177"/>
      <c r="DC141" s="177"/>
      <c r="DD141" s="175"/>
      <c r="DE141" s="175"/>
      <c r="DF141" s="175"/>
      <c r="DG141" s="175"/>
      <c r="DH141" s="175"/>
      <c r="DI141" s="175"/>
      <c r="DJ141" s="175"/>
      <c r="DK141" s="175"/>
      <c r="DL141" s="175"/>
      <c r="DM141" s="175"/>
      <c r="DN141" s="175"/>
      <c r="DO141" s="175"/>
      <c r="DP141" s="177"/>
      <c r="DQ141" s="177"/>
      <c r="DR141" s="175"/>
      <c r="DS141" s="175"/>
      <c r="DT141" s="175"/>
      <c r="DU141" s="175">
        <f t="shared" si="306"/>
        <v>11.36</v>
      </c>
      <c r="DV141" s="179">
        <f t="shared" si="278"/>
        <v>16</v>
      </c>
      <c r="DW141" s="179">
        <f t="shared" si="279"/>
        <v>15.49</v>
      </c>
      <c r="DX141" s="180">
        <f t="shared" si="280"/>
        <v>16</v>
      </c>
      <c r="DY141" s="180">
        <f t="shared" si="281"/>
        <v>16</v>
      </c>
      <c r="DZ141" s="175">
        <f t="shared" si="282"/>
        <v>15.49</v>
      </c>
      <c r="EA141" s="175">
        <f t="shared" si="283"/>
        <v>16</v>
      </c>
      <c r="EB141" s="175">
        <f t="shared" si="284"/>
        <v>15.49</v>
      </c>
      <c r="EC141" s="175">
        <f t="shared" si="285"/>
        <v>16</v>
      </c>
      <c r="ED141" s="181">
        <f t="shared" si="286"/>
        <v>137.82999999999998</v>
      </c>
      <c r="EE141" s="177">
        <f t="shared" si="287"/>
        <v>137.83000000000001</v>
      </c>
      <c r="EF141" s="175">
        <f t="shared" si="288"/>
        <v>16</v>
      </c>
      <c r="EG141" s="175">
        <f t="shared" si="289"/>
        <v>14.97</v>
      </c>
      <c r="EH141" s="175">
        <f t="shared" si="290"/>
        <v>16</v>
      </c>
      <c r="EI141" s="175">
        <f t="shared" si="291"/>
        <v>15.49</v>
      </c>
      <c r="EJ141" s="175">
        <f t="shared" si="292"/>
        <v>16</v>
      </c>
      <c r="EK141" s="175">
        <f t="shared" si="293"/>
        <v>15.49</v>
      </c>
      <c r="EL141" s="175">
        <f t="shared" si="294"/>
        <v>16</v>
      </c>
      <c r="EM141" s="175">
        <f t="shared" si="295"/>
        <v>16</v>
      </c>
      <c r="EN141" s="175">
        <f t="shared" si="296"/>
        <v>15.49</v>
      </c>
      <c r="EO141" s="175">
        <f t="shared" si="297"/>
        <v>16</v>
      </c>
      <c r="EP141" s="175">
        <f t="shared" si="298"/>
        <v>15.49</v>
      </c>
      <c r="EQ141" s="175">
        <f t="shared" si="302"/>
        <v>16</v>
      </c>
      <c r="ER141" s="177">
        <f t="shared" si="299"/>
        <v>188.93</v>
      </c>
      <c r="ES141" s="177">
        <f t="shared" si="300"/>
        <v>326.76</v>
      </c>
      <c r="ET141" s="175">
        <f t="shared" si="301"/>
        <v>720.12000000000012</v>
      </c>
      <c r="EU141" s="238"/>
    </row>
    <row r="142" spans="2:151" ht="49.5" x14ac:dyDescent="0.15">
      <c r="B142" s="110">
        <v>43563</v>
      </c>
      <c r="C142" s="111" t="s">
        <v>399</v>
      </c>
      <c r="D142" s="111" t="s">
        <v>400</v>
      </c>
      <c r="E142" s="113" t="s">
        <v>227</v>
      </c>
      <c r="F142" s="113" t="s">
        <v>401</v>
      </c>
      <c r="G142" s="206">
        <v>1046.8800000000001</v>
      </c>
      <c r="H142" s="175">
        <f t="shared" si="242"/>
        <v>104.68800000000002</v>
      </c>
      <c r="I142" s="175">
        <f t="shared" si="243"/>
        <v>942.19200000000012</v>
      </c>
      <c r="J142" s="183"/>
      <c r="K142" s="184"/>
      <c r="L142" s="184"/>
      <c r="M142" s="184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  <c r="CF142" s="183"/>
      <c r="CG142" s="183"/>
      <c r="CH142" s="183"/>
      <c r="CI142" s="183"/>
      <c r="CJ142" s="183"/>
      <c r="CK142" s="183"/>
      <c r="CL142" s="175"/>
      <c r="CM142" s="175"/>
      <c r="CN142" s="175"/>
      <c r="CO142" s="177"/>
      <c r="CP142" s="175"/>
      <c r="CQ142" s="175"/>
      <c r="CR142" s="175"/>
      <c r="CS142" s="175"/>
      <c r="CT142" s="178"/>
      <c r="CU142" s="175"/>
      <c r="CV142" s="175"/>
      <c r="CW142" s="175"/>
      <c r="CX142" s="175"/>
      <c r="CY142" s="175"/>
      <c r="CZ142" s="175"/>
      <c r="DA142" s="175"/>
      <c r="DB142" s="177"/>
      <c r="DC142" s="177"/>
      <c r="DD142" s="175"/>
      <c r="DE142" s="175"/>
      <c r="DF142" s="175"/>
      <c r="DG142" s="175"/>
      <c r="DH142" s="175"/>
      <c r="DI142" s="175"/>
      <c r="DJ142" s="175"/>
      <c r="DK142" s="175"/>
      <c r="DL142" s="175"/>
      <c r="DM142" s="175"/>
      <c r="DN142" s="175"/>
      <c r="DO142" s="175"/>
      <c r="DP142" s="177"/>
      <c r="DQ142" s="177"/>
      <c r="DR142" s="175"/>
      <c r="DS142" s="175"/>
      <c r="DT142" s="175"/>
      <c r="DU142" s="175">
        <f t="shared" si="306"/>
        <v>11.36</v>
      </c>
      <c r="DV142" s="179">
        <f t="shared" si="278"/>
        <v>16</v>
      </c>
      <c r="DW142" s="179">
        <f t="shared" si="279"/>
        <v>15.49</v>
      </c>
      <c r="DX142" s="180">
        <f t="shared" si="280"/>
        <v>16</v>
      </c>
      <c r="DY142" s="180">
        <f t="shared" si="281"/>
        <v>16</v>
      </c>
      <c r="DZ142" s="175">
        <f t="shared" si="282"/>
        <v>15.49</v>
      </c>
      <c r="EA142" s="175">
        <f t="shared" si="283"/>
        <v>16</v>
      </c>
      <c r="EB142" s="175">
        <f t="shared" si="284"/>
        <v>15.49</v>
      </c>
      <c r="EC142" s="175">
        <f t="shared" si="285"/>
        <v>16</v>
      </c>
      <c r="ED142" s="181">
        <f t="shared" si="286"/>
        <v>137.82999999999998</v>
      </c>
      <c r="EE142" s="177">
        <f t="shared" si="287"/>
        <v>137.83000000000001</v>
      </c>
      <c r="EF142" s="175">
        <f t="shared" si="288"/>
        <v>16</v>
      </c>
      <c r="EG142" s="175">
        <f t="shared" si="289"/>
        <v>14.97</v>
      </c>
      <c r="EH142" s="175">
        <f t="shared" si="290"/>
        <v>16</v>
      </c>
      <c r="EI142" s="175">
        <f t="shared" si="291"/>
        <v>15.49</v>
      </c>
      <c r="EJ142" s="175">
        <f t="shared" si="292"/>
        <v>16</v>
      </c>
      <c r="EK142" s="175">
        <f t="shared" si="293"/>
        <v>15.49</v>
      </c>
      <c r="EL142" s="175">
        <f t="shared" si="294"/>
        <v>16</v>
      </c>
      <c r="EM142" s="175">
        <f t="shared" si="295"/>
        <v>16</v>
      </c>
      <c r="EN142" s="175">
        <f t="shared" si="296"/>
        <v>15.49</v>
      </c>
      <c r="EO142" s="175">
        <f t="shared" si="297"/>
        <v>16</v>
      </c>
      <c r="EP142" s="175">
        <f t="shared" si="298"/>
        <v>15.49</v>
      </c>
      <c r="EQ142" s="175">
        <f t="shared" si="302"/>
        <v>16</v>
      </c>
      <c r="ER142" s="177">
        <f t="shared" si="299"/>
        <v>188.93</v>
      </c>
      <c r="ES142" s="177">
        <f t="shared" si="300"/>
        <v>326.76</v>
      </c>
      <c r="ET142" s="175">
        <f t="shared" si="301"/>
        <v>720.12000000000012</v>
      </c>
      <c r="EU142" s="238"/>
    </row>
    <row r="143" spans="2:151" ht="49.5" x14ac:dyDescent="0.15">
      <c r="B143" s="110">
        <v>43563</v>
      </c>
      <c r="C143" s="111" t="s">
        <v>402</v>
      </c>
      <c r="D143" s="111" t="s">
        <v>403</v>
      </c>
      <c r="E143" s="113" t="s">
        <v>227</v>
      </c>
      <c r="F143" s="113" t="s">
        <v>404</v>
      </c>
      <c r="G143" s="206">
        <v>1046.8800000000001</v>
      </c>
      <c r="H143" s="175">
        <f t="shared" ref="H143:H156" si="307">(G143*0.1)</f>
        <v>104.68800000000002</v>
      </c>
      <c r="I143" s="175">
        <f t="shared" ref="I143:I156" si="308">(G143*0.9)</f>
        <v>942.19200000000012</v>
      </c>
      <c r="J143" s="183"/>
      <c r="K143" s="184"/>
      <c r="L143" s="184"/>
      <c r="M143" s="184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75"/>
      <c r="CM143" s="175"/>
      <c r="CN143" s="175"/>
      <c r="CO143" s="177"/>
      <c r="CP143" s="175"/>
      <c r="CQ143" s="175"/>
      <c r="CR143" s="175"/>
      <c r="CS143" s="175"/>
      <c r="CT143" s="178"/>
      <c r="CU143" s="175"/>
      <c r="CV143" s="175"/>
      <c r="CW143" s="175"/>
      <c r="CX143" s="175"/>
      <c r="CY143" s="175"/>
      <c r="CZ143" s="175"/>
      <c r="DA143" s="175"/>
      <c r="DB143" s="177"/>
      <c r="DC143" s="177"/>
      <c r="DD143" s="175"/>
      <c r="DE143" s="175"/>
      <c r="DF143" s="175"/>
      <c r="DG143" s="175"/>
      <c r="DH143" s="175"/>
      <c r="DI143" s="175"/>
      <c r="DJ143" s="175"/>
      <c r="DK143" s="175"/>
      <c r="DL143" s="175"/>
      <c r="DM143" s="175"/>
      <c r="DN143" s="175"/>
      <c r="DO143" s="175"/>
      <c r="DP143" s="177"/>
      <c r="DQ143" s="177"/>
      <c r="DR143" s="175"/>
      <c r="DS143" s="175"/>
      <c r="DT143" s="175"/>
      <c r="DU143" s="175">
        <f t="shared" si="306"/>
        <v>11.36</v>
      </c>
      <c r="DV143" s="179">
        <f t="shared" ref="DV143:DV144" si="309">ROUND((I143/5/365*31),2)</f>
        <v>16</v>
      </c>
      <c r="DW143" s="179">
        <f t="shared" ref="DW143:DW144" si="310">ROUND((I143/5/365*30),2)</f>
        <v>15.49</v>
      </c>
      <c r="DX143" s="180">
        <f t="shared" ref="DX143:DX144" si="311">ROUND((I143/5/365*31),2)</f>
        <v>16</v>
      </c>
      <c r="DY143" s="180">
        <f t="shared" ref="DY143:DY144" si="312">ROUND((I143/5/365*31),2)</f>
        <v>16</v>
      </c>
      <c r="DZ143" s="175">
        <f t="shared" ref="DZ143:DZ156" si="313">ROUND((I143/5/365*30),2)</f>
        <v>15.49</v>
      </c>
      <c r="EA143" s="175">
        <f t="shared" ref="EA143:EA156" si="314">ROUND((I143/5/365*31),2)</f>
        <v>16</v>
      </c>
      <c r="EB143" s="175">
        <f t="shared" ref="EB143:EB156" si="315">ROUND((I143/5/365*30),2)</f>
        <v>15.49</v>
      </c>
      <c r="EC143" s="175">
        <f t="shared" ref="EC143:EC156" si="316">ROUND((I143/5/365*31),2)</f>
        <v>16</v>
      </c>
      <c r="ED143" s="181">
        <f t="shared" ref="ED143:ED156" si="317">SUM(DR143:EC143)</f>
        <v>137.82999999999998</v>
      </c>
      <c r="EE143" s="177">
        <f t="shared" ref="EE143:EE156" si="318">ROUND((DQ143+ED143),2)</f>
        <v>137.83000000000001</v>
      </c>
      <c r="EF143" s="175">
        <f t="shared" ref="EF143:EF156" si="319">ROUND((I143/5/365*31),2)</f>
        <v>16</v>
      </c>
      <c r="EG143" s="175">
        <f t="shared" ref="EG143:EG156" si="320">ROUND((I143/5/365*29),2)</f>
        <v>14.97</v>
      </c>
      <c r="EH143" s="175">
        <f t="shared" ref="EH143:EH156" si="321">ROUND((I143/5/365*31),2)</f>
        <v>16</v>
      </c>
      <c r="EI143" s="175">
        <f t="shared" ref="EI143:EI156" si="322">ROUND((I143/5/365*30),2)</f>
        <v>15.49</v>
      </c>
      <c r="EJ143" s="175">
        <f t="shared" ref="EJ143:EJ156" si="323">ROUND((I143/5/365*31),2)</f>
        <v>16</v>
      </c>
      <c r="EK143" s="175">
        <f t="shared" ref="EK143:EK156" si="324">ROUND((I143/5/365*30),2)</f>
        <v>15.49</v>
      </c>
      <c r="EL143" s="175">
        <f t="shared" ref="EL143:EL156" si="325">ROUND((I143/5/365*31),2)</f>
        <v>16</v>
      </c>
      <c r="EM143" s="175">
        <f t="shared" ref="EM143:EM156" si="326">ROUND((I143/5/365*31),2)</f>
        <v>16</v>
      </c>
      <c r="EN143" s="175">
        <f t="shared" ref="EN143:EN156" si="327">ROUND((I143/5/365*30),2)</f>
        <v>15.49</v>
      </c>
      <c r="EO143" s="175">
        <f t="shared" ref="EO143:EO156" si="328">ROUND((I143/5/365*31),2)</f>
        <v>16</v>
      </c>
      <c r="EP143" s="175">
        <f t="shared" ref="EP143:EP159" si="329">ROUND((I143/5/365*30),2)</f>
        <v>15.49</v>
      </c>
      <c r="EQ143" s="175">
        <f t="shared" si="302"/>
        <v>16</v>
      </c>
      <c r="ER143" s="177">
        <f t="shared" ref="ER143:ER165" si="330">SUM(EF143:EQ143)</f>
        <v>188.93</v>
      </c>
      <c r="ES143" s="177">
        <f t="shared" ref="ES143:ES156" si="331">ROUND((EE143+ER143),2)</f>
        <v>326.76</v>
      </c>
      <c r="ET143" s="175">
        <f t="shared" ref="ET143:ET156" si="332">SUM(G143-ES143)</f>
        <v>720.12000000000012</v>
      </c>
      <c r="EU143" s="238"/>
    </row>
    <row r="144" spans="2:151" ht="49.5" x14ac:dyDescent="0.15">
      <c r="B144" s="110">
        <v>43563</v>
      </c>
      <c r="C144" s="111" t="s">
        <v>405</v>
      </c>
      <c r="D144" s="111" t="s">
        <v>406</v>
      </c>
      <c r="E144" s="113" t="s">
        <v>227</v>
      </c>
      <c r="F144" s="113" t="s">
        <v>407</v>
      </c>
      <c r="G144" s="206">
        <v>1046.8800000000001</v>
      </c>
      <c r="H144" s="175">
        <f t="shared" si="307"/>
        <v>104.68800000000002</v>
      </c>
      <c r="I144" s="175">
        <f t="shared" si="308"/>
        <v>942.19200000000012</v>
      </c>
      <c r="J144" s="239"/>
      <c r="K144" s="240"/>
      <c r="L144" s="240"/>
      <c r="M144" s="240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239"/>
      <c r="AY144" s="239"/>
      <c r="AZ144" s="239"/>
      <c r="BA144" s="239"/>
      <c r="BB144" s="239"/>
      <c r="BC144" s="239"/>
      <c r="BD144" s="239"/>
      <c r="BE144" s="239"/>
      <c r="BF144" s="239"/>
      <c r="BG144" s="239"/>
      <c r="BH144" s="239"/>
      <c r="BI144" s="239"/>
      <c r="BJ144" s="239"/>
      <c r="BK144" s="239"/>
      <c r="BL144" s="239"/>
      <c r="BM144" s="239"/>
      <c r="BN144" s="239"/>
      <c r="BO144" s="239"/>
      <c r="BP144" s="239"/>
      <c r="BQ144" s="239"/>
      <c r="BR144" s="239"/>
      <c r="BS144" s="239"/>
      <c r="BT144" s="239"/>
      <c r="BU144" s="239"/>
      <c r="BV144" s="239"/>
      <c r="BW144" s="239"/>
      <c r="BX144" s="239"/>
      <c r="BY144" s="239"/>
      <c r="BZ144" s="239"/>
      <c r="CA144" s="239"/>
      <c r="CB144" s="239"/>
      <c r="CC144" s="239"/>
      <c r="CD144" s="239"/>
      <c r="CE144" s="239"/>
      <c r="CF144" s="239"/>
      <c r="CG144" s="239"/>
      <c r="CH144" s="239"/>
      <c r="CI144" s="239"/>
      <c r="CJ144" s="239"/>
      <c r="CK144" s="239"/>
      <c r="CL144" s="239"/>
      <c r="CM144" s="239"/>
      <c r="CN144" s="239"/>
      <c r="CO144" s="239"/>
      <c r="CP144" s="239"/>
      <c r="CQ144" s="239"/>
      <c r="CR144" s="239"/>
      <c r="CS144" s="239"/>
      <c r="CT144" s="239"/>
      <c r="CU144" s="239"/>
      <c r="CV144" s="239"/>
      <c r="CW144" s="239"/>
      <c r="CX144" s="239"/>
      <c r="CY144" s="239"/>
      <c r="CZ144" s="239"/>
      <c r="DA144" s="239"/>
      <c r="DB144" s="239"/>
      <c r="DC144" s="239"/>
      <c r="DD144" s="239"/>
      <c r="DE144" s="239"/>
      <c r="DF144" s="239"/>
      <c r="DG144" s="239"/>
      <c r="DH144" s="239"/>
      <c r="DI144" s="239"/>
      <c r="DJ144" s="239"/>
      <c r="DK144" s="239"/>
      <c r="DL144" s="239"/>
      <c r="DM144" s="239"/>
      <c r="DN144" s="239"/>
      <c r="DO144" s="239"/>
      <c r="DP144" s="239"/>
      <c r="DQ144" s="239"/>
      <c r="DR144" s="239"/>
      <c r="DS144" s="239"/>
      <c r="DT144" s="239"/>
      <c r="DU144" s="175">
        <f t="shared" si="306"/>
        <v>11.36</v>
      </c>
      <c r="DV144" s="179">
        <f t="shared" si="309"/>
        <v>16</v>
      </c>
      <c r="DW144" s="179">
        <f t="shared" si="310"/>
        <v>15.49</v>
      </c>
      <c r="DX144" s="180">
        <f t="shared" si="311"/>
        <v>16</v>
      </c>
      <c r="DY144" s="180">
        <f t="shared" si="312"/>
        <v>16</v>
      </c>
      <c r="DZ144" s="175">
        <f t="shared" si="313"/>
        <v>15.49</v>
      </c>
      <c r="EA144" s="175">
        <f t="shared" si="314"/>
        <v>16</v>
      </c>
      <c r="EB144" s="175">
        <f t="shared" si="315"/>
        <v>15.49</v>
      </c>
      <c r="EC144" s="175">
        <f t="shared" si="316"/>
        <v>16</v>
      </c>
      <c r="ED144" s="181">
        <f t="shared" si="317"/>
        <v>137.82999999999998</v>
      </c>
      <c r="EE144" s="177">
        <f t="shared" si="318"/>
        <v>137.83000000000001</v>
      </c>
      <c r="EF144" s="175">
        <f t="shared" si="319"/>
        <v>16</v>
      </c>
      <c r="EG144" s="175">
        <f t="shared" si="320"/>
        <v>14.97</v>
      </c>
      <c r="EH144" s="175">
        <f t="shared" si="321"/>
        <v>16</v>
      </c>
      <c r="EI144" s="175">
        <f t="shared" si="322"/>
        <v>15.49</v>
      </c>
      <c r="EJ144" s="175">
        <f t="shared" si="323"/>
        <v>16</v>
      </c>
      <c r="EK144" s="175">
        <f t="shared" si="324"/>
        <v>15.49</v>
      </c>
      <c r="EL144" s="175">
        <f t="shared" si="325"/>
        <v>16</v>
      </c>
      <c r="EM144" s="175">
        <f t="shared" si="326"/>
        <v>16</v>
      </c>
      <c r="EN144" s="175">
        <f t="shared" si="327"/>
        <v>15.49</v>
      </c>
      <c r="EO144" s="175">
        <f t="shared" si="328"/>
        <v>16</v>
      </c>
      <c r="EP144" s="175">
        <f t="shared" si="329"/>
        <v>15.49</v>
      </c>
      <c r="EQ144" s="175">
        <f t="shared" ref="EQ144:EQ165" si="333">ROUND((I144/5/365*31),2)</f>
        <v>16</v>
      </c>
      <c r="ER144" s="177">
        <f t="shared" si="330"/>
        <v>188.93</v>
      </c>
      <c r="ES144" s="177">
        <f t="shared" si="331"/>
        <v>326.76</v>
      </c>
      <c r="ET144" s="175">
        <f t="shared" si="332"/>
        <v>720.12000000000012</v>
      </c>
      <c r="EU144" s="238"/>
    </row>
    <row r="145" spans="2:151" ht="107.25" x14ac:dyDescent="0.15">
      <c r="B145" s="110">
        <v>43697</v>
      </c>
      <c r="C145" s="111" t="s">
        <v>244</v>
      </c>
      <c r="D145" s="111" t="s">
        <v>408</v>
      </c>
      <c r="E145" s="112" t="s">
        <v>143</v>
      </c>
      <c r="F145" s="113" t="s">
        <v>409</v>
      </c>
      <c r="G145" s="114">
        <v>1125</v>
      </c>
      <c r="H145" s="175">
        <f t="shared" si="307"/>
        <v>112.5</v>
      </c>
      <c r="I145" s="175">
        <f t="shared" si="308"/>
        <v>1012.5</v>
      </c>
      <c r="J145" s="239"/>
      <c r="K145" s="240"/>
      <c r="L145" s="240"/>
      <c r="M145" s="240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239"/>
      <c r="AY145" s="239"/>
      <c r="AZ145" s="239"/>
      <c r="BA145" s="239"/>
      <c r="BB145" s="239"/>
      <c r="BC145" s="239"/>
      <c r="BD145" s="239"/>
      <c r="BE145" s="239"/>
      <c r="BF145" s="239"/>
      <c r="BG145" s="239"/>
      <c r="BH145" s="239"/>
      <c r="BI145" s="239"/>
      <c r="BJ145" s="239"/>
      <c r="BK145" s="239"/>
      <c r="BL145" s="239"/>
      <c r="BM145" s="239"/>
      <c r="BN145" s="239"/>
      <c r="BO145" s="239"/>
      <c r="BP145" s="239"/>
      <c r="BQ145" s="239"/>
      <c r="BR145" s="239"/>
      <c r="BS145" s="239"/>
      <c r="BT145" s="239"/>
      <c r="BU145" s="239"/>
      <c r="BV145" s="239"/>
      <c r="BW145" s="239"/>
      <c r="BX145" s="239"/>
      <c r="BY145" s="239"/>
      <c r="BZ145" s="239"/>
      <c r="CA145" s="239"/>
      <c r="CB145" s="239"/>
      <c r="CC145" s="239"/>
      <c r="CD145" s="239"/>
      <c r="CE145" s="239"/>
      <c r="CF145" s="239"/>
      <c r="CG145" s="239"/>
      <c r="CH145" s="239"/>
      <c r="CI145" s="239"/>
      <c r="CJ145" s="239"/>
      <c r="CK145" s="239"/>
      <c r="CL145" s="239"/>
      <c r="CM145" s="239"/>
      <c r="CN145" s="239"/>
      <c r="CO145" s="239"/>
      <c r="CP145" s="239"/>
      <c r="CQ145" s="239"/>
      <c r="CR145" s="239"/>
      <c r="CS145" s="239"/>
      <c r="CT145" s="239"/>
      <c r="CU145" s="239"/>
      <c r="CV145" s="239"/>
      <c r="CW145" s="239"/>
      <c r="CX145" s="239"/>
      <c r="CY145" s="239"/>
      <c r="CZ145" s="239"/>
      <c r="DA145" s="239"/>
      <c r="DB145" s="239"/>
      <c r="DC145" s="239"/>
      <c r="DD145" s="239"/>
      <c r="DE145" s="239"/>
      <c r="DF145" s="239"/>
      <c r="DG145" s="239"/>
      <c r="DH145" s="239"/>
      <c r="DI145" s="239"/>
      <c r="DJ145" s="239"/>
      <c r="DK145" s="239"/>
      <c r="DL145" s="239"/>
      <c r="DM145" s="239"/>
      <c r="DN145" s="239"/>
      <c r="DO145" s="239"/>
      <c r="DP145" s="239"/>
      <c r="DQ145" s="239"/>
      <c r="DR145" s="239"/>
      <c r="DS145" s="239"/>
      <c r="DT145" s="239"/>
      <c r="DU145" s="175"/>
      <c r="DV145" s="179"/>
      <c r="DW145" s="179"/>
      <c r="DX145" s="180"/>
      <c r="DY145" s="180">
        <f t="shared" ref="DY145:DY153" si="334">ROUND((I145/5/365*11),2)</f>
        <v>6.1</v>
      </c>
      <c r="DZ145" s="175">
        <f t="shared" si="313"/>
        <v>16.64</v>
      </c>
      <c r="EA145" s="175">
        <f t="shared" si="314"/>
        <v>17.2</v>
      </c>
      <c r="EB145" s="175">
        <f t="shared" si="315"/>
        <v>16.64</v>
      </c>
      <c r="EC145" s="175">
        <f t="shared" si="316"/>
        <v>17.2</v>
      </c>
      <c r="ED145" s="181">
        <f t="shared" si="317"/>
        <v>73.78</v>
      </c>
      <c r="EE145" s="177">
        <f t="shared" si="318"/>
        <v>73.78</v>
      </c>
      <c r="EF145" s="175">
        <f t="shared" si="319"/>
        <v>17.2</v>
      </c>
      <c r="EG145" s="175">
        <f t="shared" si="320"/>
        <v>16.09</v>
      </c>
      <c r="EH145" s="175">
        <f t="shared" si="321"/>
        <v>17.2</v>
      </c>
      <c r="EI145" s="175">
        <f t="shared" si="322"/>
        <v>16.64</v>
      </c>
      <c r="EJ145" s="175">
        <f t="shared" si="323"/>
        <v>17.2</v>
      </c>
      <c r="EK145" s="175">
        <f t="shared" si="324"/>
        <v>16.64</v>
      </c>
      <c r="EL145" s="175">
        <f t="shared" si="325"/>
        <v>17.2</v>
      </c>
      <c r="EM145" s="175">
        <f t="shared" si="326"/>
        <v>17.2</v>
      </c>
      <c r="EN145" s="175">
        <f t="shared" si="327"/>
        <v>16.64</v>
      </c>
      <c r="EO145" s="175">
        <f t="shared" si="328"/>
        <v>17.2</v>
      </c>
      <c r="EP145" s="175">
        <f t="shared" si="329"/>
        <v>16.64</v>
      </c>
      <c r="EQ145" s="175">
        <f t="shared" si="333"/>
        <v>17.2</v>
      </c>
      <c r="ER145" s="177">
        <f t="shared" si="330"/>
        <v>203.04999999999995</v>
      </c>
      <c r="ES145" s="177">
        <f t="shared" si="331"/>
        <v>276.83</v>
      </c>
      <c r="ET145" s="175">
        <f t="shared" si="332"/>
        <v>848.17000000000007</v>
      </c>
      <c r="EU145" s="238"/>
    </row>
    <row r="146" spans="2:151" ht="107.25" x14ac:dyDescent="0.15">
      <c r="B146" s="110">
        <v>43697</v>
      </c>
      <c r="C146" s="111" t="s">
        <v>244</v>
      </c>
      <c r="D146" s="111" t="s">
        <v>410</v>
      </c>
      <c r="E146" s="112" t="s">
        <v>143</v>
      </c>
      <c r="F146" s="113" t="s">
        <v>411</v>
      </c>
      <c r="G146" s="114">
        <v>1125</v>
      </c>
      <c r="H146" s="175">
        <f t="shared" si="307"/>
        <v>112.5</v>
      </c>
      <c r="I146" s="175">
        <f t="shared" si="308"/>
        <v>1012.5</v>
      </c>
      <c r="J146" s="239"/>
      <c r="K146" s="240"/>
      <c r="L146" s="240"/>
      <c r="M146" s="240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239"/>
      <c r="AY146" s="239"/>
      <c r="AZ146" s="239"/>
      <c r="BA146" s="239"/>
      <c r="BB146" s="239"/>
      <c r="BC146" s="239"/>
      <c r="BD146" s="239"/>
      <c r="BE146" s="239"/>
      <c r="BF146" s="239"/>
      <c r="BG146" s="239"/>
      <c r="BH146" s="239"/>
      <c r="BI146" s="239"/>
      <c r="BJ146" s="239"/>
      <c r="BK146" s="239"/>
      <c r="BL146" s="239"/>
      <c r="BM146" s="239"/>
      <c r="BN146" s="239"/>
      <c r="BO146" s="239"/>
      <c r="BP146" s="239"/>
      <c r="BQ146" s="239"/>
      <c r="BR146" s="239"/>
      <c r="BS146" s="239"/>
      <c r="BT146" s="239"/>
      <c r="BU146" s="239"/>
      <c r="BV146" s="239"/>
      <c r="BW146" s="239"/>
      <c r="BX146" s="239"/>
      <c r="BY146" s="239"/>
      <c r="BZ146" s="239"/>
      <c r="CA146" s="239"/>
      <c r="CB146" s="239"/>
      <c r="CC146" s="239"/>
      <c r="CD146" s="239"/>
      <c r="CE146" s="239"/>
      <c r="CF146" s="239"/>
      <c r="CG146" s="239"/>
      <c r="CH146" s="239"/>
      <c r="CI146" s="239"/>
      <c r="CJ146" s="239"/>
      <c r="CK146" s="239"/>
      <c r="CL146" s="239"/>
      <c r="CM146" s="239"/>
      <c r="CN146" s="239"/>
      <c r="CO146" s="239"/>
      <c r="CP146" s="239"/>
      <c r="CQ146" s="239"/>
      <c r="CR146" s="239"/>
      <c r="CS146" s="239"/>
      <c r="CT146" s="239"/>
      <c r="CU146" s="239"/>
      <c r="CV146" s="239"/>
      <c r="CW146" s="239"/>
      <c r="CX146" s="239"/>
      <c r="CY146" s="239"/>
      <c r="CZ146" s="239"/>
      <c r="DA146" s="239"/>
      <c r="DB146" s="239"/>
      <c r="DC146" s="239"/>
      <c r="DD146" s="239"/>
      <c r="DE146" s="239"/>
      <c r="DF146" s="239"/>
      <c r="DG146" s="239"/>
      <c r="DH146" s="239"/>
      <c r="DI146" s="239"/>
      <c r="DJ146" s="239"/>
      <c r="DK146" s="239"/>
      <c r="DL146" s="239"/>
      <c r="DM146" s="239"/>
      <c r="DN146" s="239"/>
      <c r="DO146" s="239"/>
      <c r="DP146" s="239"/>
      <c r="DQ146" s="239"/>
      <c r="DR146" s="239"/>
      <c r="DS146" s="239"/>
      <c r="DT146" s="239"/>
      <c r="DU146" s="175"/>
      <c r="DV146" s="179"/>
      <c r="DW146" s="179"/>
      <c r="DX146" s="180"/>
      <c r="DY146" s="180">
        <f t="shared" si="334"/>
        <v>6.1</v>
      </c>
      <c r="DZ146" s="175">
        <f t="shared" si="313"/>
        <v>16.64</v>
      </c>
      <c r="EA146" s="175">
        <f t="shared" si="314"/>
        <v>17.2</v>
      </c>
      <c r="EB146" s="175">
        <f t="shared" si="315"/>
        <v>16.64</v>
      </c>
      <c r="EC146" s="175">
        <f t="shared" si="316"/>
        <v>17.2</v>
      </c>
      <c r="ED146" s="181">
        <f t="shared" si="317"/>
        <v>73.78</v>
      </c>
      <c r="EE146" s="177">
        <f t="shared" si="318"/>
        <v>73.78</v>
      </c>
      <c r="EF146" s="175">
        <f t="shared" si="319"/>
        <v>17.2</v>
      </c>
      <c r="EG146" s="175">
        <f t="shared" si="320"/>
        <v>16.09</v>
      </c>
      <c r="EH146" s="175">
        <f t="shared" si="321"/>
        <v>17.2</v>
      </c>
      <c r="EI146" s="175">
        <f t="shared" si="322"/>
        <v>16.64</v>
      </c>
      <c r="EJ146" s="175">
        <f t="shared" si="323"/>
        <v>17.2</v>
      </c>
      <c r="EK146" s="175">
        <f t="shared" si="324"/>
        <v>16.64</v>
      </c>
      <c r="EL146" s="175">
        <f t="shared" si="325"/>
        <v>17.2</v>
      </c>
      <c r="EM146" s="175">
        <f t="shared" si="326"/>
        <v>17.2</v>
      </c>
      <c r="EN146" s="175">
        <f t="shared" si="327"/>
        <v>16.64</v>
      </c>
      <c r="EO146" s="175">
        <f t="shared" si="328"/>
        <v>17.2</v>
      </c>
      <c r="EP146" s="175">
        <f t="shared" si="329"/>
        <v>16.64</v>
      </c>
      <c r="EQ146" s="175">
        <f t="shared" si="333"/>
        <v>17.2</v>
      </c>
      <c r="ER146" s="177">
        <f t="shared" si="330"/>
        <v>203.04999999999995</v>
      </c>
      <c r="ES146" s="177">
        <f t="shared" si="331"/>
        <v>276.83</v>
      </c>
      <c r="ET146" s="175">
        <f t="shared" si="332"/>
        <v>848.17000000000007</v>
      </c>
      <c r="EU146" s="238"/>
    </row>
    <row r="147" spans="2:151" ht="107.25" x14ac:dyDescent="0.15">
      <c r="B147" s="110">
        <v>43697</v>
      </c>
      <c r="C147" s="111" t="s">
        <v>244</v>
      </c>
      <c r="D147" s="111" t="s">
        <v>412</v>
      </c>
      <c r="E147" s="112" t="s">
        <v>165</v>
      </c>
      <c r="F147" s="113" t="s">
        <v>413</v>
      </c>
      <c r="G147" s="114">
        <v>1125</v>
      </c>
      <c r="H147" s="175">
        <f t="shared" si="307"/>
        <v>112.5</v>
      </c>
      <c r="I147" s="175">
        <f t="shared" si="308"/>
        <v>1012.5</v>
      </c>
      <c r="J147" s="239"/>
      <c r="K147" s="240"/>
      <c r="L147" s="240"/>
      <c r="M147" s="240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K147" s="239"/>
      <c r="BL147" s="239"/>
      <c r="BM147" s="239"/>
      <c r="BN147" s="239"/>
      <c r="BO147" s="239"/>
      <c r="BP147" s="239"/>
      <c r="BQ147" s="239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  <c r="CF147" s="239"/>
      <c r="CG147" s="239"/>
      <c r="CH147" s="239"/>
      <c r="CI147" s="239"/>
      <c r="CJ147" s="239"/>
      <c r="CK147" s="239"/>
      <c r="CL147" s="239"/>
      <c r="CM147" s="239"/>
      <c r="CN147" s="239"/>
      <c r="CO147" s="239"/>
      <c r="CP147" s="239"/>
      <c r="CQ147" s="239"/>
      <c r="CR147" s="239"/>
      <c r="CS147" s="239"/>
      <c r="CT147" s="239"/>
      <c r="CU147" s="239"/>
      <c r="CV147" s="239"/>
      <c r="CW147" s="239"/>
      <c r="CX147" s="239"/>
      <c r="CY147" s="239"/>
      <c r="CZ147" s="239"/>
      <c r="DA147" s="239"/>
      <c r="DB147" s="239"/>
      <c r="DC147" s="239"/>
      <c r="DD147" s="239"/>
      <c r="DE147" s="239"/>
      <c r="DF147" s="239"/>
      <c r="DG147" s="239"/>
      <c r="DH147" s="239"/>
      <c r="DI147" s="239"/>
      <c r="DJ147" s="239"/>
      <c r="DK147" s="239"/>
      <c r="DL147" s="239"/>
      <c r="DM147" s="239"/>
      <c r="DN147" s="239"/>
      <c r="DO147" s="239"/>
      <c r="DP147" s="239"/>
      <c r="DQ147" s="239"/>
      <c r="DR147" s="239"/>
      <c r="DS147" s="239"/>
      <c r="DT147" s="239"/>
      <c r="DU147" s="175"/>
      <c r="DV147" s="179"/>
      <c r="DW147" s="179"/>
      <c r="DX147" s="180"/>
      <c r="DY147" s="180">
        <f t="shared" si="334"/>
        <v>6.1</v>
      </c>
      <c r="DZ147" s="175">
        <f t="shared" si="313"/>
        <v>16.64</v>
      </c>
      <c r="EA147" s="175">
        <f t="shared" si="314"/>
        <v>17.2</v>
      </c>
      <c r="EB147" s="175">
        <f t="shared" si="315"/>
        <v>16.64</v>
      </c>
      <c r="EC147" s="175">
        <f t="shared" si="316"/>
        <v>17.2</v>
      </c>
      <c r="ED147" s="181">
        <f t="shared" si="317"/>
        <v>73.78</v>
      </c>
      <c r="EE147" s="177">
        <f t="shared" si="318"/>
        <v>73.78</v>
      </c>
      <c r="EF147" s="175">
        <f t="shared" si="319"/>
        <v>17.2</v>
      </c>
      <c r="EG147" s="175">
        <f t="shared" si="320"/>
        <v>16.09</v>
      </c>
      <c r="EH147" s="175">
        <f t="shared" si="321"/>
        <v>17.2</v>
      </c>
      <c r="EI147" s="175">
        <f t="shared" si="322"/>
        <v>16.64</v>
      </c>
      <c r="EJ147" s="175">
        <f t="shared" si="323"/>
        <v>17.2</v>
      </c>
      <c r="EK147" s="175">
        <f t="shared" si="324"/>
        <v>16.64</v>
      </c>
      <c r="EL147" s="175">
        <f t="shared" si="325"/>
        <v>17.2</v>
      </c>
      <c r="EM147" s="175">
        <f t="shared" si="326"/>
        <v>17.2</v>
      </c>
      <c r="EN147" s="175">
        <f t="shared" si="327"/>
        <v>16.64</v>
      </c>
      <c r="EO147" s="175">
        <f t="shared" si="328"/>
        <v>17.2</v>
      </c>
      <c r="EP147" s="175">
        <f t="shared" si="329"/>
        <v>16.64</v>
      </c>
      <c r="EQ147" s="175">
        <f t="shared" si="333"/>
        <v>17.2</v>
      </c>
      <c r="ER147" s="177">
        <f t="shared" si="330"/>
        <v>203.04999999999995</v>
      </c>
      <c r="ES147" s="177">
        <f t="shared" si="331"/>
        <v>276.83</v>
      </c>
      <c r="ET147" s="175">
        <f t="shared" si="332"/>
        <v>848.17000000000007</v>
      </c>
      <c r="EU147" s="238"/>
    </row>
    <row r="148" spans="2:151" ht="107.25" x14ac:dyDescent="0.15">
      <c r="B148" s="110">
        <v>43697</v>
      </c>
      <c r="C148" s="111" t="s">
        <v>244</v>
      </c>
      <c r="D148" s="111" t="s">
        <v>414</v>
      </c>
      <c r="E148" s="112" t="s">
        <v>415</v>
      </c>
      <c r="F148" s="113" t="s">
        <v>416</v>
      </c>
      <c r="G148" s="114">
        <v>1125</v>
      </c>
      <c r="H148" s="175">
        <f t="shared" si="307"/>
        <v>112.5</v>
      </c>
      <c r="I148" s="175">
        <f t="shared" si="308"/>
        <v>1012.5</v>
      </c>
      <c r="J148" s="239"/>
      <c r="K148" s="240"/>
      <c r="L148" s="240"/>
      <c r="M148" s="240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239"/>
      <c r="AY148" s="239"/>
      <c r="AZ148" s="239"/>
      <c r="BA148" s="239"/>
      <c r="BB148" s="239"/>
      <c r="BC148" s="239"/>
      <c r="BD148" s="239"/>
      <c r="BE148" s="239"/>
      <c r="BF148" s="239"/>
      <c r="BG148" s="239"/>
      <c r="BH148" s="239"/>
      <c r="BI148" s="239"/>
      <c r="BJ148" s="239"/>
      <c r="BK148" s="239"/>
      <c r="BL148" s="239"/>
      <c r="BM148" s="239"/>
      <c r="BN148" s="239"/>
      <c r="BO148" s="239"/>
      <c r="BP148" s="239"/>
      <c r="BQ148" s="239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  <c r="CF148" s="239"/>
      <c r="CG148" s="239"/>
      <c r="CH148" s="239"/>
      <c r="CI148" s="239"/>
      <c r="CJ148" s="239"/>
      <c r="CK148" s="239"/>
      <c r="CL148" s="239"/>
      <c r="CM148" s="239"/>
      <c r="CN148" s="239"/>
      <c r="CO148" s="239"/>
      <c r="CP148" s="239"/>
      <c r="CQ148" s="239"/>
      <c r="CR148" s="239"/>
      <c r="CS148" s="239"/>
      <c r="CT148" s="239"/>
      <c r="CU148" s="239"/>
      <c r="CV148" s="239"/>
      <c r="CW148" s="239"/>
      <c r="CX148" s="239"/>
      <c r="CY148" s="239"/>
      <c r="CZ148" s="239"/>
      <c r="DA148" s="239"/>
      <c r="DB148" s="239"/>
      <c r="DC148" s="239"/>
      <c r="DD148" s="239"/>
      <c r="DE148" s="239"/>
      <c r="DF148" s="239"/>
      <c r="DG148" s="239"/>
      <c r="DH148" s="239"/>
      <c r="DI148" s="239"/>
      <c r="DJ148" s="239"/>
      <c r="DK148" s="239"/>
      <c r="DL148" s="239"/>
      <c r="DM148" s="239"/>
      <c r="DN148" s="239"/>
      <c r="DO148" s="239"/>
      <c r="DP148" s="239"/>
      <c r="DQ148" s="239"/>
      <c r="DR148" s="239"/>
      <c r="DS148" s="239"/>
      <c r="DT148" s="239"/>
      <c r="DU148" s="175"/>
      <c r="DV148" s="179"/>
      <c r="DW148" s="179"/>
      <c r="DX148" s="180"/>
      <c r="DY148" s="180">
        <f t="shared" si="334"/>
        <v>6.1</v>
      </c>
      <c r="DZ148" s="175">
        <f t="shared" si="313"/>
        <v>16.64</v>
      </c>
      <c r="EA148" s="175">
        <f t="shared" si="314"/>
        <v>17.2</v>
      </c>
      <c r="EB148" s="175">
        <f t="shared" si="315"/>
        <v>16.64</v>
      </c>
      <c r="EC148" s="175">
        <f t="shared" si="316"/>
        <v>17.2</v>
      </c>
      <c r="ED148" s="181">
        <f t="shared" si="317"/>
        <v>73.78</v>
      </c>
      <c r="EE148" s="177">
        <f t="shared" si="318"/>
        <v>73.78</v>
      </c>
      <c r="EF148" s="175">
        <f t="shared" si="319"/>
        <v>17.2</v>
      </c>
      <c r="EG148" s="175">
        <f t="shared" si="320"/>
        <v>16.09</v>
      </c>
      <c r="EH148" s="175">
        <f t="shared" si="321"/>
        <v>17.2</v>
      </c>
      <c r="EI148" s="175">
        <f t="shared" si="322"/>
        <v>16.64</v>
      </c>
      <c r="EJ148" s="175">
        <f t="shared" si="323"/>
        <v>17.2</v>
      </c>
      <c r="EK148" s="175">
        <f t="shared" si="324"/>
        <v>16.64</v>
      </c>
      <c r="EL148" s="175">
        <f t="shared" si="325"/>
        <v>17.2</v>
      </c>
      <c r="EM148" s="175">
        <f t="shared" si="326"/>
        <v>17.2</v>
      </c>
      <c r="EN148" s="175">
        <f t="shared" si="327"/>
        <v>16.64</v>
      </c>
      <c r="EO148" s="175">
        <f t="shared" si="328"/>
        <v>17.2</v>
      </c>
      <c r="EP148" s="175">
        <f t="shared" si="329"/>
        <v>16.64</v>
      </c>
      <c r="EQ148" s="175">
        <f t="shared" si="333"/>
        <v>17.2</v>
      </c>
      <c r="ER148" s="177">
        <f t="shared" si="330"/>
        <v>203.04999999999995</v>
      </c>
      <c r="ES148" s="177">
        <f t="shared" si="331"/>
        <v>276.83</v>
      </c>
      <c r="ET148" s="175">
        <f t="shared" si="332"/>
        <v>848.17000000000007</v>
      </c>
      <c r="EU148" s="238"/>
    </row>
    <row r="149" spans="2:151" ht="107.25" x14ac:dyDescent="0.15">
      <c r="B149" s="110">
        <v>43697</v>
      </c>
      <c r="C149" s="111" t="s">
        <v>244</v>
      </c>
      <c r="D149" s="111" t="s">
        <v>417</v>
      </c>
      <c r="E149" s="112" t="s">
        <v>415</v>
      </c>
      <c r="F149" s="113" t="s">
        <v>418</v>
      </c>
      <c r="G149" s="114">
        <v>1125</v>
      </c>
      <c r="H149" s="175">
        <f t="shared" si="307"/>
        <v>112.5</v>
      </c>
      <c r="I149" s="175">
        <f t="shared" si="308"/>
        <v>1012.5</v>
      </c>
      <c r="J149" s="239"/>
      <c r="K149" s="240"/>
      <c r="L149" s="240"/>
      <c r="M149" s="240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239"/>
      <c r="AY149" s="239"/>
      <c r="AZ149" s="239"/>
      <c r="BA149" s="239"/>
      <c r="BB149" s="239"/>
      <c r="BC149" s="239"/>
      <c r="BD149" s="239"/>
      <c r="BE149" s="239"/>
      <c r="BF149" s="239"/>
      <c r="BG149" s="239"/>
      <c r="BH149" s="239"/>
      <c r="BI149" s="239"/>
      <c r="BJ149" s="239"/>
      <c r="BK149" s="239"/>
      <c r="BL149" s="239"/>
      <c r="BM149" s="239"/>
      <c r="BN149" s="239"/>
      <c r="BO149" s="239"/>
      <c r="BP149" s="239"/>
      <c r="BQ149" s="239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  <c r="CF149" s="239"/>
      <c r="CG149" s="239"/>
      <c r="CH149" s="239"/>
      <c r="CI149" s="239"/>
      <c r="CJ149" s="239"/>
      <c r="CK149" s="239"/>
      <c r="CL149" s="239"/>
      <c r="CM149" s="239"/>
      <c r="CN149" s="239"/>
      <c r="CO149" s="239"/>
      <c r="CP149" s="239"/>
      <c r="CQ149" s="239"/>
      <c r="CR149" s="239"/>
      <c r="CS149" s="239"/>
      <c r="CT149" s="239"/>
      <c r="CU149" s="239"/>
      <c r="CV149" s="239"/>
      <c r="CW149" s="239"/>
      <c r="CX149" s="239"/>
      <c r="CY149" s="239"/>
      <c r="CZ149" s="239"/>
      <c r="DA149" s="239"/>
      <c r="DB149" s="239"/>
      <c r="DC149" s="239"/>
      <c r="DD149" s="239"/>
      <c r="DE149" s="239"/>
      <c r="DF149" s="239"/>
      <c r="DG149" s="239"/>
      <c r="DH149" s="239"/>
      <c r="DI149" s="239"/>
      <c r="DJ149" s="239"/>
      <c r="DK149" s="239"/>
      <c r="DL149" s="239"/>
      <c r="DM149" s="239"/>
      <c r="DN149" s="239"/>
      <c r="DO149" s="239"/>
      <c r="DP149" s="239"/>
      <c r="DQ149" s="239"/>
      <c r="DR149" s="239"/>
      <c r="DS149" s="239"/>
      <c r="DT149" s="239"/>
      <c r="DU149" s="175"/>
      <c r="DV149" s="179"/>
      <c r="DW149" s="179"/>
      <c r="DX149" s="180"/>
      <c r="DY149" s="180">
        <f t="shared" si="334"/>
        <v>6.1</v>
      </c>
      <c r="DZ149" s="175">
        <f t="shared" si="313"/>
        <v>16.64</v>
      </c>
      <c r="EA149" s="175">
        <f t="shared" si="314"/>
        <v>17.2</v>
      </c>
      <c r="EB149" s="175">
        <f t="shared" si="315"/>
        <v>16.64</v>
      </c>
      <c r="EC149" s="175">
        <f t="shared" si="316"/>
        <v>17.2</v>
      </c>
      <c r="ED149" s="181">
        <f t="shared" si="317"/>
        <v>73.78</v>
      </c>
      <c r="EE149" s="177">
        <f t="shared" si="318"/>
        <v>73.78</v>
      </c>
      <c r="EF149" s="175">
        <f t="shared" si="319"/>
        <v>17.2</v>
      </c>
      <c r="EG149" s="175">
        <f t="shared" si="320"/>
        <v>16.09</v>
      </c>
      <c r="EH149" s="175">
        <f t="shared" si="321"/>
        <v>17.2</v>
      </c>
      <c r="EI149" s="175">
        <f t="shared" si="322"/>
        <v>16.64</v>
      </c>
      <c r="EJ149" s="175">
        <f t="shared" si="323"/>
        <v>17.2</v>
      </c>
      <c r="EK149" s="175">
        <f t="shared" si="324"/>
        <v>16.64</v>
      </c>
      <c r="EL149" s="175">
        <f t="shared" si="325"/>
        <v>17.2</v>
      </c>
      <c r="EM149" s="175">
        <f t="shared" si="326"/>
        <v>17.2</v>
      </c>
      <c r="EN149" s="175">
        <f t="shared" si="327"/>
        <v>16.64</v>
      </c>
      <c r="EO149" s="175">
        <f t="shared" si="328"/>
        <v>17.2</v>
      </c>
      <c r="EP149" s="175">
        <f t="shared" si="329"/>
        <v>16.64</v>
      </c>
      <c r="EQ149" s="175">
        <f t="shared" si="333"/>
        <v>17.2</v>
      </c>
      <c r="ER149" s="177">
        <f t="shared" si="330"/>
        <v>203.04999999999995</v>
      </c>
      <c r="ES149" s="177">
        <f t="shared" si="331"/>
        <v>276.83</v>
      </c>
      <c r="ET149" s="175">
        <f t="shared" si="332"/>
        <v>848.17000000000007</v>
      </c>
      <c r="EU149" s="238"/>
    </row>
    <row r="150" spans="2:151" ht="107.25" x14ac:dyDescent="0.15">
      <c r="B150" s="110">
        <v>43697</v>
      </c>
      <c r="C150" s="111" t="s">
        <v>244</v>
      </c>
      <c r="D150" s="111" t="s">
        <v>419</v>
      </c>
      <c r="E150" s="112" t="s">
        <v>415</v>
      </c>
      <c r="F150" s="113" t="s">
        <v>420</v>
      </c>
      <c r="G150" s="114">
        <v>1125</v>
      </c>
      <c r="H150" s="175">
        <f t="shared" si="307"/>
        <v>112.5</v>
      </c>
      <c r="I150" s="175">
        <f t="shared" si="308"/>
        <v>1012.5</v>
      </c>
      <c r="J150" s="239"/>
      <c r="K150" s="240"/>
      <c r="L150" s="240"/>
      <c r="M150" s="240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39"/>
      <c r="BN150" s="239"/>
      <c r="BO150" s="239"/>
      <c r="BP150" s="239"/>
      <c r="BQ150" s="239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  <c r="CF150" s="239"/>
      <c r="CG150" s="239"/>
      <c r="CH150" s="239"/>
      <c r="CI150" s="239"/>
      <c r="CJ150" s="239"/>
      <c r="CK150" s="239"/>
      <c r="CL150" s="239"/>
      <c r="CM150" s="239"/>
      <c r="CN150" s="239"/>
      <c r="CO150" s="239"/>
      <c r="CP150" s="239"/>
      <c r="CQ150" s="239"/>
      <c r="CR150" s="239"/>
      <c r="CS150" s="239"/>
      <c r="CT150" s="239"/>
      <c r="CU150" s="239"/>
      <c r="CV150" s="239"/>
      <c r="CW150" s="239"/>
      <c r="CX150" s="239"/>
      <c r="CY150" s="239"/>
      <c r="CZ150" s="239"/>
      <c r="DA150" s="239"/>
      <c r="DB150" s="239"/>
      <c r="DC150" s="239"/>
      <c r="DD150" s="239"/>
      <c r="DE150" s="239"/>
      <c r="DF150" s="239"/>
      <c r="DG150" s="239"/>
      <c r="DH150" s="239"/>
      <c r="DI150" s="239"/>
      <c r="DJ150" s="239"/>
      <c r="DK150" s="239"/>
      <c r="DL150" s="239"/>
      <c r="DM150" s="239"/>
      <c r="DN150" s="239"/>
      <c r="DO150" s="239"/>
      <c r="DP150" s="239"/>
      <c r="DQ150" s="239"/>
      <c r="DR150" s="239"/>
      <c r="DS150" s="239"/>
      <c r="DT150" s="239"/>
      <c r="DU150" s="175"/>
      <c r="DV150" s="179"/>
      <c r="DW150" s="179"/>
      <c r="DX150" s="180"/>
      <c r="DY150" s="180">
        <f t="shared" si="334"/>
        <v>6.1</v>
      </c>
      <c r="DZ150" s="175">
        <f t="shared" si="313"/>
        <v>16.64</v>
      </c>
      <c r="EA150" s="175">
        <f t="shared" si="314"/>
        <v>17.2</v>
      </c>
      <c r="EB150" s="175">
        <f t="shared" si="315"/>
        <v>16.64</v>
      </c>
      <c r="EC150" s="175">
        <f t="shared" si="316"/>
        <v>17.2</v>
      </c>
      <c r="ED150" s="181">
        <f t="shared" si="317"/>
        <v>73.78</v>
      </c>
      <c r="EE150" s="177">
        <f t="shared" si="318"/>
        <v>73.78</v>
      </c>
      <c r="EF150" s="175">
        <f t="shared" si="319"/>
        <v>17.2</v>
      </c>
      <c r="EG150" s="175">
        <f t="shared" si="320"/>
        <v>16.09</v>
      </c>
      <c r="EH150" s="175">
        <f t="shared" si="321"/>
        <v>17.2</v>
      </c>
      <c r="EI150" s="175">
        <f t="shared" si="322"/>
        <v>16.64</v>
      </c>
      <c r="EJ150" s="175">
        <f t="shared" si="323"/>
        <v>17.2</v>
      </c>
      <c r="EK150" s="175">
        <f t="shared" si="324"/>
        <v>16.64</v>
      </c>
      <c r="EL150" s="175">
        <f t="shared" si="325"/>
        <v>17.2</v>
      </c>
      <c r="EM150" s="175">
        <f t="shared" si="326"/>
        <v>17.2</v>
      </c>
      <c r="EN150" s="175">
        <f t="shared" si="327"/>
        <v>16.64</v>
      </c>
      <c r="EO150" s="175">
        <f t="shared" si="328"/>
        <v>17.2</v>
      </c>
      <c r="EP150" s="175">
        <f t="shared" si="329"/>
        <v>16.64</v>
      </c>
      <c r="EQ150" s="175">
        <f t="shared" si="333"/>
        <v>17.2</v>
      </c>
      <c r="ER150" s="177">
        <f t="shared" si="330"/>
        <v>203.04999999999995</v>
      </c>
      <c r="ES150" s="177">
        <f t="shared" si="331"/>
        <v>276.83</v>
      </c>
      <c r="ET150" s="175">
        <f t="shared" si="332"/>
        <v>848.17000000000007</v>
      </c>
      <c r="EU150" s="238"/>
    </row>
    <row r="151" spans="2:151" ht="107.25" x14ac:dyDescent="0.15">
      <c r="B151" s="110">
        <v>43697</v>
      </c>
      <c r="C151" s="111" t="s">
        <v>244</v>
      </c>
      <c r="D151" s="111" t="s">
        <v>421</v>
      </c>
      <c r="E151" s="112" t="s">
        <v>173</v>
      </c>
      <c r="F151" s="113" t="s">
        <v>422</v>
      </c>
      <c r="G151" s="114">
        <v>1125</v>
      </c>
      <c r="H151" s="175">
        <f t="shared" si="307"/>
        <v>112.5</v>
      </c>
      <c r="I151" s="175">
        <f t="shared" si="308"/>
        <v>1012.5</v>
      </c>
      <c r="J151" s="239"/>
      <c r="K151" s="240"/>
      <c r="L151" s="240"/>
      <c r="M151" s="240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  <c r="BC151" s="239"/>
      <c r="BD151" s="239"/>
      <c r="BE151" s="239"/>
      <c r="BF151" s="239"/>
      <c r="BG151" s="239"/>
      <c r="BH151" s="239"/>
      <c r="BI151" s="239"/>
      <c r="BJ151" s="239"/>
      <c r="BK151" s="239"/>
      <c r="BL151" s="239"/>
      <c r="BM151" s="239"/>
      <c r="BN151" s="239"/>
      <c r="BO151" s="239"/>
      <c r="BP151" s="239"/>
      <c r="BQ151" s="239"/>
      <c r="BR151" s="239"/>
      <c r="BS151" s="239"/>
      <c r="BT151" s="239"/>
      <c r="BU151" s="239"/>
      <c r="BV151" s="239"/>
      <c r="BW151" s="239"/>
      <c r="BX151" s="239"/>
      <c r="BY151" s="239"/>
      <c r="BZ151" s="239"/>
      <c r="CA151" s="239"/>
      <c r="CB151" s="239"/>
      <c r="CC151" s="239"/>
      <c r="CD151" s="239"/>
      <c r="CE151" s="239"/>
      <c r="CF151" s="239"/>
      <c r="CG151" s="239"/>
      <c r="CH151" s="239"/>
      <c r="CI151" s="239"/>
      <c r="CJ151" s="239"/>
      <c r="CK151" s="239"/>
      <c r="CL151" s="239"/>
      <c r="CM151" s="239"/>
      <c r="CN151" s="239"/>
      <c r="CO151" s="239"/>
      <c r="CP151" s="239"/>
      <c r="CQ151" s="239"/>
      <c r="CR151" s="239"/>
      <c r="CS151" s="239"/>
      <c r="CT151" s="239"/>
      <c r="CU151" s="239"/>
      <c r="CV151" s="239"/>
      <c r="CW151" s="239"/>
      <c r="CX151" s="239"/>
      <c r="CY151" s="239"/>
      <c r="CZ151" s="239"/>
      <c r="DA151" s="239"/>
      <c r="DB151" s="239"/>
      <c r="DC151" s="239"/>
      <c r="DD151" s="239"/>
      <c r="DE151" s="239"/>
      <c r="DF151" s="239"/>
      <c r="DG151" s="239"/>
      <c r="DH151" s="239"/>
      <c r="DI151" s="239"/>
      <c r="DJ151" s="239"/>
      <c r="DK151" s="239"/>
      <c r="DL151" s="239"/>
      <c r="DM151" s="239"/>
      <c r="DN151" s="239"/>
      <c r="DO151" s="239"/>
      <c r="DP151" s="239"/>
      <c r="DQ151" s="239"/>
      <c r="DR151" s="239"/>
      <c r="DS151" s="239"/>
      <c r="DT151" s="239"/>
      <c r="DU151" s="175"/>
      <c r="DV151" s="179"/>
      <c r="DW151" s="179"/>
      <c r="DX151" s="180"/>
      <c r="DY151" s="180">
        <f t="shared" si="334"/>
        <v>6.1</v>
      </c>
      <c r="DZ151" s="175">
        <f t="shared" si="313"/>
        <v>16.64</v>
      </c>
      <c r="EA151" s="175">
        <f t="shared" si="314"/>
        <v>17.2</v>
      </c>
      <c r="EB151" s="175">
        <f t="shared" si="315"/>
        <v>16.64</v>
      </c>
      <c r="EC151" s="175">
        <f t="shared" si="316"/>
        <v>17.2</v>
      </c>
      <c r="ED151" s="181">
        <f t="shared" si="317"/>
        <v>73.78</v>
      </c>
      <c r="EE151" s="177">
        <f t="shared" si="318"/>
        <v>73.78</v>
      </c>
      <c r="EF151" s="175">
        <f t="shared" si="319"/>
        <v>17.2</v>
      </c>
      <c r="EG151" s="175">
        <f t="shared" si="320"/>
        <v>16.09</v>
      </c>
      <c r="EH151" s="175">
        <f t="shared" si="321"/>
        <v>17.2</v>
      </c>
      <c r="EI151" s="175">
        <f t="shared" si="322"/>
        <v>16.64</v>
      </c>
      <c r="EJ151" s="175">
        <f t="shared" si="323"/>
        <v>17.2</v>
      </c>
      <c r="EK151" s="175">
        <f t="shared" si="324"/>
        <v>16.64</v>
      </c>
      <c r="EL151" s="175">
        <f t="shared" si="325"/>
        <v>17.2</v>
      </c>
      <c r="EM151" s="175">
        <f t="shared" si="326"/>
        <v>17.2</v>
      </c>
      <c r="EN151" s="175">
        <f t="shared" si="327"/>
        <v>16.64</v>
      </c>
      <c r="EO151" s="175">
        <f t="shared" si="328"/>
        <v>17.2</v>
      </c>
      <c r="EP151" s="175">
        <f t="shared" si="329"/>
        <v>16.64</v>
      </c>
      <c r="EQ151" s="175">
        <f t="shared" si="333"/>
        <v>17.2</v>
      </c>
      <c r="ER151" s="177">
        <f t="shared" si="330"/>
        <v>203.04999999999995</v>
      </c>
      <c r="ES151" s="177">
        <f t="shared" si="331"/>
        <v>276.83</v>
      </c>
      <c r="ET151" s="175">
        <f t="shared" si="332"/>
        <v>848.17000000000007</v>
      </c>
      <c r="EU151" s="238"/>
    </row>
    <row r="152" spans="2:151" ht="107.25" x14ac:dyDescent="0.15">
      <c r="B152" s="110">
        <v>43697</v>
      </c>
      <c r="C152" s="111" t="s">
        <v>244</v>
      </c>
      <c r="D152" s="111" t="s">
        <v>423</v>
      </c>
      <c r="E152" s="112" t="s">
        <v>173</v>
      </c>
      <c r="F152" s="113" t="s">
        <v>424</v>
      </c>
      <c r="G152" s="114">
        <v>1125</v>
      </c>
      <c r="H152" s="175">
        <f t="shared" si="307"/>
        <v>112.5</v>
      </c>
      <c r="I152" s="175">
        <f t="shared" si="308"/>
        <v>1012.5</v>
      </c>
      <c r="J152" s="239"/>
      <c r="K152" s="240"/>
      <c r="L152" s="240"/>
      <c r="M152" s="240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239"/>
      <c r="AY152" s="239"/>
      <c r="AZ152" s="239"/>
      <c r="BA152" s="239"/>
      <c r="BB152" s="239"/>
      <c r="BC152" s="239"/>
      <c r="BD152" s="239"/>
      <c r="BE152" s="239"/>
      <c r="BF152" s="239"/>
      <c r="BG152" s="239"/>
      <c r="BH152" s="239"/>
      <c r="BI152" s="239"/>
      <c r="BJ152" s="239"/>
      <c r="BK152" s="239"/>
      <c r="BL152" s="239"/>
      <c r="BM152" s="239"/>
      <c r="BN152" s="239"/>
      <c r="BO152" s="239"/>
      <c r="BP152" s="239"/>
      <c r="BQ152" s="239"/>
      <c r="BR152" s="239"/>
      <c r="BS152" s="239"/>
      <c r="BT152" s="239"/>
      <c r="BU152" s="239"/>
      <c r="BV152" s="239"/>
      <c r="BW152" s="239"/>
      <c r="BX152" s="239"/>
      <c r="BY152" s="239"/>
      <c r="BZ152" s="239"/>
      <c r="CA152" s="239"/>
      <c r="CB152" s="239"/>
      <c r="CC152" s="239"/>
      <c r="CD152" s="239"/>
      <c r="CE152" s="239"/>
      <c r="CF152" s="239"/>
      <c r="CG152" s="239"/>
      <c r="CH152" s="239"/>
      <c r="CI152" s="239"/>
      <c r="CJ152" s="239"/>
      <c r="CK152" s="239"/>
      <c r="CL152" s="239"/>
      <c r="CM152" s="239"/>
      <c r="CN152" s="239"/>
      <c r="CO152" s="239"/>
      <c r="CP152" s="239"/>
      <c r="CQ152" s="239"/>
      <c r="CR152" s="239"/>
      <c r="CS152" s="239"/>
      <c r="CT152" s="239"/>
      <c r="CU152" s="239"/>
      <c r="CV152" s="239"/>
      <c r="CW152" s="239"/>
      <c r="CX152" s="239"/>
      <c r="CY152" s="239"/>
      <c r="CZ152" s="239"/>
      <c r="DA152" s="239"/>
      <c r="DB152" s="239"/>
      <c r="DC152" s="239"/>
      <c r="DD152" s="239"/>
      <c r="DE152" s="239"/>
      <c r="DF152" s="239"/>
      <c r="DG152" s="239"/>
      <c r="DH152" s="239"/>
      <c r="DI152" s="239"/>
      <c r="DJ152" s="239"/>
      <c r="DK152" s="239"/>
      <c r="DL152" s="239"/>
      <c r="DM152" s="239"/>
      <c r="DN152" s="239"/>
      <c r="DO152" s="239"/>
      <c r="DP152" s="239"/>
      <c r="DQ152" s="239"/>
      <c r="DR152" s="239"/>
      <c r="DS152" s="239"/>
      <c r="DT152" s="239"/>
      <c r="DU152" s="175"/>
      <c r="DV152" s="179"/>
      <c r="DW152" s="179"/>
      <c r="DX152" s="180"/>
      <c r="DY152" s="180">
        <f t="shared" si="334"/>
        <v>6.1</v>
      </c>
      <c r="DZ152" s="175">
        <f t="shared" si="313"/>
        <v>16.64</v>
      </c>
      <c r="EA152" s="175">
        <f t="shared" si="314"/>
        <v>17.2</v>
      </c>
      <c r="EB152" s="175">
        <f t="shared" si="315"/>
        <v>16.64</v>
      </c>
      <c r="EC152" s="175">
        <f t="shared" si="316"/>
        <v>17.2</v>
      </c>
      <c r="ED152" s="181">
        <f t="shared" si="317"/>
        <v>73.78</v>
      </c>
      <c r="EE152" s="177">
        <f t="shared" si="318"/>
        <v>73.78</v>
      </c>
      <c r="EF152" s="175">
        <f t="shared" si="319"/>
        <v>17.2</v>
      </c>
      <c r="EG152" s="175">
        <f t="shared" si="320"/>
        <v>16.09</v>
      </c>
      <c r="EH152" s="175">
        <f t="shared" si="321"/>
        <v>17.2</v>
      </c>
      <c r="EI152" s="175">
        <f t="shared" si="322"/>
        <v>16.64</v>
      </c>
      <c r="EJ152" s="175">
        <f t="shared" si="323"/>
        <v>17.2</v>
      </c>
      <c r="EK152" s="175">
        <f t="shared" si="324"/>
        <v>16.64</v>
      </c>
      <c r="EL152" s="175">
        <f t="shared" si="325"/>
        <v>17.2</v>
      </c>
      <c r="EM152" s="175">
        <f t="shared" si="326"/>
        <v>17.2</v>
      </c>
      <c r="EN152" s="175">
        <f t="shared" si="327"/>
        <v>16.64</v>
      </c>
      <c r="EO152" s="175">
        <f t="shared" si="328"/>
        <v>17.2</v>
      </c>
      <c r="EP152" s="175">
        <f t="shared" si="329"/>
        <v>16.64</v>
      </c>
      <c r="EQ152" s="175">
        <f t="shared" si="333"/>
        <v>17.2</v>
      </c>
      <c r="ER152" s="177">
        <f t="shared" si="330"/>
        <v>203.04999999999995</v>
      </c>
      <c r="ES152" s="177">
        <f t="shared" si="331"/>
        <v>276.83</v>
      </c>
      <c r="ET152" s="175">
        <f t="shared" si="332"/>
        <v>848.17000000000007</v>
      </c>
      <c r="EU152" s="238"/>
    </row>
    <row r="153" spans="2:151" ht="33" x14ac:dyDescent="0.15">
      <c r="B153" s="110">
        <v>43697</v>
      </c>
      <c r="C153" s="111" t="s">
        <v>425</v>
      </c>
      <c r="D153" s="111" t="s">
        <v>426</v>
      </c>
      <c r="E153" s="113" t="s">
        <v>227</v>
      </c>
      <c r="F153" s="113" t="s">
        <v>427</v>
      </c>
      <c r="G153" s="114">
        <v>3690</v>
      </c>
      <c r="H153" s="175">
        <f t="shared" si="307"/>
        <v>369</v>
      </c>
      <c r="I153" s="175">
        <f t="shared" si="308"/>
        <v>3321</v>
      </c>
      <c r="J153" s="239"/>
      <c r="K153" s="240"/>
      <c r="L153" s="240"/>
      <c r="M153" s="240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  <c r="BC153" s="239"/>
      <c r="BD153" s="239"/>
      <c r="BE153" s="239"/>
      <c r="BF153" s="239"/>
      <c r="BG153" s="239"/>
      <c r="BH153" s="239"/>
      <c r="BI153" s="239"/>
      <c r="BJ153" s="239"/>
      <c r="BK153" s="239"/>
      <c r="BL153" s="239"/>
      <c r="BM153" s="239"/>
      <c r="BN153" s="239"/>
      <c r="BO153" s="239"/>
      <c r="BP153" s="239"/>
      <c r="BQ153" s="239"/>
      <c r="BR153" s="239"/>
      <c r="BS153" s="239"/>
      <c r="BT153" s="239"/>
      <c r="BU153" s="239"/>
      <c r="BV153" s="239"/>
      <c r="BW153" s="239"/>
      <c r="BX153" s="239"/>
      <c r="BY153" s="239"/>
      <c r="BZ153" s="239"/>
      <c r="CA153" s="239"/>
      <c r="CB153" s="239"/>
      <c r="CC153" s="239"/>
      <c r="CD153" s="239"/>
      <c r="CE153" s="239"/>
      <c r="CF153" s="239"/>
      <c r="CG153" s="239"/>
      <c r="CH153" s="239"/>
      <c r="CI153" s="239"/>
      <c r="CJ153" s="239"/>
      <c r="CK153" s="239"/>
      <c r="CL153" s="239"/>
      <c r="CM153" s="239"/>
      <c r="CN153" s="239"/>
      <c r="CO153" s="239"/>
      <c r="CP153" s="239"/>
      <c r="CQ153" s="239"/>
      <c r="CR153" s="239"/>
      <c r="CS153" s="239"/>
      <c r="CT153" s="239"/>
      <c r="CU153" s="239"/>
      <c r="CV153" s="239"/>
      <c r="CW153" s="239"/>
      <c r="CX153" s="239"/>
      <c r="CY153" s="239"/>
      <c r="CZ153" s="239"/>
      <c r="DA153" s="239"/>
      <c r="DB153" s="239"/>
      <c r="DC153" s="239"/>
      <c r="DD153" s="239"/>
      <c r="DE153" s="239"/>
      <c r="DF153" s="239"/>
      <c r="DG153" s="239"/>
      <c r="DH153" s="239"/>
      <c r="DI153" s="239"/>
      <c r="DJ153" s="239"/>
      <c r="DK153" s="239"/>
      <c r="DL153" s="239"/>
      <c r="DM153" s="239"/>
      <c r="DN153" s="239"/>
      <c r="DO153" s="239"/>
      <c r="DP153" s="239"/>
      <c r="DQ153" s="239"/>
      <c r="DR153" s="239"/>
      <c r="DS153" s="239"/>
      <c r="DT153" s="239"/>
      <c r="DU153" s="175"/>
      <c r="DV153" s="179"/>
      <c r="DW153" s="179"/>
      <c r="DX153" s="180"/>
      <c r="DY153" s="180">
        <f t="shared" si="334"/>
        <v>20.02</v>
      </c>
      <c r="DZ153" s="175">
        <f t="shared" si="313"/>
        <v>54.59</v>
      </c>
      <c r="EA153" s="175">
        <f t="shared" si="314"/>
        <v>56.41</v>
      </c>
      <c r="EB153" s="175">
        <f t="shared" si="315"/>
        <v>54.59</v>
      </c>
      <c r="EC153" s="175">
        <f t="shared" si="316"/>
        <v>56.41</v>
      </c>
      <c r="ED153" s="181">
        <f t="shared" si="317"/>
        <v>242.01999999999998</v>
      </c>
      <c r="EE153" s="177">
        <f t="shared" si="318"/>
        <v>242.02</v>
      </c>
      <c r="EF153" s="175">
        <f t="shared" si="319"/>
        <v>56.41</v>
      </c>
      <c r="EG153" s="175">
        <f t="shared" si="320"/>
        <v>52.77</v>
      </c>
      <c r="EH153" s="175">
        <f t="shared" si="321"/>
        <v>56.41</v>
      </c>
      <c r="EI153" s="175">
        <f t="shared" si="322"/>
        <v>54.59</v>
      </c>
      <c r="EJ153" s="175">
        <f t="shared" si="323"/>
        <v>56.41</v>
      </c>
      <c r="EK153" s="175">
        <f t="shared" si="324"/>
        <v>54.59</v>
      </c>
      <c r="EL153" s="175">
        <f t="shared" si="325"/>
        <v>56.41</v>
      </c>
      <c r="EM153" s="175">
        <f t="shared" si="326"/>
        <v>56.41</v>
      </c>
      <c r="EN153" s="175">
        <f t="shared" si="327"/>
        <v>54.59</v>
      </c>
      <c r="EO153" s="175">
        <f t="shared" si="328"/>
        <v>56.41</v>
      </c>
      <c r="EP153" s="175">
        <f t="shared" si="329"/>
        <v>54.59</v>
      </c>
      <c r="EQ153" s="175">
        <f t="shared" si="333"/>
        <v>56.41</v>
      </c>
      <c r="ER153" s="177">
        <f t="shared" si="330"/>
        <v>666</v>
      </c>
      <c r="ES153" s="177">
        <f t="shared" si="331"/>
        <v>908.02</v>
      </c>
      <c r="ET153" s="175">
        <f t="shared" si="332"/>
        <v>2781.98</v>
      </c>
      <c r="EU153" s="238"/>
    </row>
    <row r="154" spans="2:151" ht="24.75" x14ac:dyDescent="0.15">
      <c r="B154" s="110">
        <v>43703</v>
      </c>
      <c r="C154" s="111" t="s">
        <v>428</v>
      </c>
      <c r="D154" s="111" t="s">
        <v>429</v>
      </c>
      <c r="E154" s="113" t="s">
        <v>227</v>
      </c>
      <c r="F154" s="225" t="s">
        <v>430</v>
      </c>
      <c r="G154" s="206">
        <v>1250</v>
      </c>
      <c r="H154" s="175">
        <f t="shared" si="307"/>
        <v>125</v>
      </c>
      <c r="I154" s="175">
        <f t="shared" si="308"/>
        <v>1125</v>
      </c>
      <c r="J154" s="239"/>
      <c r="K154" s="240"/>
      <c r="L154" s="240"/>
      <c r="M154" s="240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  <c r="BC154" s="239"/>
      <c r="BD154" s="239"/>
      <c r="BE154" s="239"/>
      <c r="BF154" s="239"/>
      <c r="BG154" s="239"/>
      <c r="BH154" s="239"/>
      <c r="BI154" s="239"/>
      <c r="BJ154" s="239"/>
      <c r="BK154" s="239"/>
      <c r="BL154" s="239"/>
      <c r="BM154" s="239"/>
      <c r="BN154" s="239"/>
      <c r="BO154" s="239"/>
      <c r="BP154" s="239"/>
      <c r="BQ154" s="239"/>
      <c r="BR154" s="239"/>
      <c r="BS154" s="239"/>
      <c r="BT154" s="239"/>
      <c r="BU154" s="239"/>
      <c r="BV154" s="239"/>
      <c r="BW154" s="239"/>
      <c r="BX154" s="239"/>
      <c r="BY154" s="239"/>
      <c r="BZ154" s="239"/>
      <c r="CA154" s="239"/>
      <c r="CB154" s="239"/>
      <c r="CC154" s="239"/>
      <c r="CD154" s="239"/>
      <c r="CE154" s="239"/>
      <c r="CF154" s="239"/>
      <c r="CG154" s="239"/>
      <c r="CH154" s="239"/>
      <c r="CI154" s="239"/>
      <c r="CJ154" s="239"/>
      <c r="CK154" s="239"/>
      <c r="CL154" s="239"/>
      <c r="CM154" s="239"/>
      <c r="CN154" s="239"/>
      <c r="CO154" s="239"/>
      <c r="CP154" s="239"/>
      <c r="CQ154" s="239"/>
      <c r="CR154" s="239"/>
      <c r="CS154" s="239"/>
      <c r="CT154" s="239"/>
      <c r="CU154" s="239"/>
      <c r="CV154" s="239"/>
      <c r="CW154" s="239"/>
      <c r="CX154" s="239"/>
      <c r="CY154" s="239"/>
      <c r="CZ154" s="239"/>
      <c r="DA154" s="239"/>
      <c r="DB154" s="239"/>
      <c r="DC154" s="239"/>
      <c r="DD154" s="239"/>
      <c r="DE154" s="239"/>
      <c r="DF154" s="239"/>
      <c r="DG154" s="239"/>
      <c r="DH154" s="239"/>
      <c r="DI154" s="239"/>
      <c r="DJ154" s="239"/>
      <c r="DK154" s="239"/>
      <c r="DL154" s="239"/>
      <c r="DM154" s="239"/>
      <c r="DN154" s="239"/>
      <c r="DO154" s="239"/>
      <c r="DP154" s="239"/>
      <c r="DQ154" s="239"/>
      <c r="DR154" s="239"/>
      <c r="DS154" s="239"/>
      <c r="DT154" s="239"/>
      <c r="DU154" s="175"/>
      <c r="DV154" s="179"/>
      <c r="DW154" s="179"/>
      <c r="DX154" s="180"/>
      <c r="DY154" s="180">
        <f>ROUND((I154/5/365*5),2)</f>
        <v>3.08</v>
      </c>
      <c r="DZ154" s="175">
        <f t="shared" si="313"/>
        <v>18.489999999999998</v>
      </c>
      <c r="EA154" s="175">
        <f t="shared" si="314"/>
        <v>19.11</v>
      </c>
      <c r="EB154" s="175">
        <f t="shared" si="315"/>
        <v>18.489999999999998</v>
      </c>
      <c r="EC154" s="175">
        <f t="shared" si="316"/>
        <v>19.11</v>
      </c>
      <c r="ED154" s="181">
        <f t="shared" si="317"/>
        <v>78.28</v>
      </c>
      <c r="EE154" s="177">
        <f t="shared" si="318"/>
        <v>78.28</v>
      </c>
      <c r="EF154" s="175">
        <f t="shared" si="319"/>
        <v>19.11</v>
      </c>
      <c r="EG154" s="175">
        <f t="shared" si="320"/>
        <v>17.88</v>
      </c>
      <c r="EH154" s="175">
        <f t="shared" si="321"/>
        <v>19.11</v>
      </c>
      <c r="EI154" s="175">
        <f t="shared" si="322"/>
        <v>18.489999999999998</v>
      </c>
      <c r="EJ154" s="175">
        <f t="shared" si="323"/>
        <v>19.11</v>
      </c>
      <c r="EK154" s="175">
        <f t="shared" si="324"/>
        <v>18.489999999999998</v>
      </c>
      <c r="EL154" s="175">
        <f t="shared" si="325"/>
        <v>19.11</v>
      </c>
      <c r="EM154" s="175">
        <f t="shared" si="326"/>
        <v>19.11</v>
      </c>
      <c r="EN154" s="175">
        <f t="shared" si="327"/>
        <v>18.489999999999998</v>
      </c>
      <c r="EO154" s="175">
        <f t="shared" si="328"/>
        <v>19.11</v>
      </c>
      <c r="EP154" s="175">
        <f t="shared" si="329"/>
        <v>18.489999999999998</v>
      </c>
      <c r="EQ154" s="175">
        <f t="shared" si="333"/>
        <v>19.11</v>
      </c>
      <c r="ER154" s="177">
        <f t="shared" si="330"/>
        <v>225.61</v>
      </c>
      <c r="ES154" s="177">
        <f t="shared" si="331"/>
        <v>303.89</v>
      </c>
      <c r="ET154" s="175">
        <f t="shared" si="332"/>
        <v>946.11</v>
      </c>
      <c r="EU154" s="238"/>
    </row>
    <row r="155" spans="2:151" ht="33" x14ac:dyDescent="0.15">
      <c r="B155" s="110">
        <v>43703</v>
      </c>
      <c r="C155" s="111" t="s">
        <v>376</v>
      </c>
      <c r="D155" s="111" t="s">
        <v>431</v>
      </c>
      <c r="E155" s="113" t="s">
        <v>227</v>
      </c>
      <c r="F155" s="225" t="s">
        <v>432</v>
      </c>
      <c r="G155" s="206">
        <v>715.69</v>
      </c>
      <c r="H155" s="175">
        <f t="shared" si="307"/>
        <v>71.569000000000003</v>
      </c>
      <c r="I155" s="175">
        <f t="shared" si="308"/>
        <v>644.12100000000009</v>
      </c>
      <c r="J155" s="239"/>
      <c r="K155" s="240"/>
      <c r="L155" s="240"/>
      <c r="M155" s="240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  <c r="BC155" s="239"/>
      <c r="BD155" s="239"/>
      <c r="BE155" s="239"/>
      <c r="BF155" s="239"/>
      <c r="BG155" s="239"/>
      <c r="BH155" s="239"/>
      <c r="BI155" s="239"/>
      <c r="BJ155" s="239"/>
      <c r="BK155" s="239"/>
      <c r="BL155" s="239"/>
      <c r="BM155" s="239"/>
      <c r="BN155" s="239"/>
      <c r="BO155" s="239"/>
      <c r="BP155" s="239"/>
      <c r="BQ155" s="239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  <c r="CF155" s="239"/>
      <c r="CG155" s="239"/>
      <c r="CH155" s="239"/>
      <c r="CI155" s="239"/>
      <c r="CJ155" s="239"/>
      <c r="CK155" s="239"/>
      <c r="CL155" s="239"/>
      <c r="CM155" s="239"/>
      <c r="CN155" s="239"/>
      <c r="CO155" s="239"/>
      <c r="CP155" s="239"/>
      <c r="CQ155" s="239"/>
      <c r="CR155" s="239"/>
      <c r="CS155" s="239"/>
      <c r="CT155" s="239"/>
      <c r="CU155" s="239"/>
      <c r="CV155" s="239"/>
      <c r="CW155" s="239"/>
      <c r="CX155" s="239"/>
      <c r="CY155" s="239"/>
      <c r="CZ155" s="239"/>
      <c r="DA155" s="239"/>
      <c r="DB155" s="239"/>
      <c r="DC155" s="239"/>
      <c r="DD155" s="239"/>
      <c r="DE155" s="239"/>
      <c r="DF155" s="239"/>
      <c r="DG155" s="239"/>
      <c r="DH155" s="239"/>
      <c r="DI155" s="239"/>
      <c r="DJ155" s="239"/>
      <c r="DK155" s="239"/>
      <c r="DL155" s="239"/>
      <c r="DM155" s="239"/>
      <c r="DN155" s="239"/>
      <c r="DO155" s="239"/>
      <c r="DP155" s="239"/>
      <c r="DQ155" s="239"/>
      <c r="DR155" s="239"/>
      <c r="DS155" s="239"/>
      <c r="DT155" s="239"/>
      <c r="DU155" s="175"/>
      <c r="DV155" s="179"/>
      <c r="DW155" s="179"/>
      <c r="DX155" s="180"/>
      <c r="DY155" s="180">
        <f>ROUND((I155/5/365*5),2)</f>
        <v>1.76</v>
      </c>
      <c r="DZ155" s="175">
        <f t="shared" si="313"/>
        <v>10.59</v>
      </c>
      <c r="EA155" s="175">
        <f t="shared" si="314"/>
        <v>10.94</v>
      </c>
      <c r="EB155" s="175">
        <f t="shared" si="315"/>
        <v>10.59</v>
      </c>
      <c r="EC155" s="175">
        <f t="shared" si="316"/>
        <v>10.94</v>
      </c>
      <c r="ED155" s="181">
        <f t="shared" si="317"/>
        <v>44.819999999999993</v>
      </c>
      <c r="EE155" s="177">
        <f t="shared" si="318"/>
        <v>44.82</v>
      </c>
      <c r="EF155" s="175">
        <f t="shared" si="319"/>
        <v>10.94</v>
      </c>
      <c r="EG155" s="175">
        <f t="shared" si="320"/>
        <v>10.24</v>
      </c>
      <c r="EH155" s="175">
        <f t="shared" si="321"/>
        <v>10.94</v>
      </c>
      <c r="EI155" s="175">
        <f t="shared" si="322"/>
        <v>10.59</v>
      </c>
      <c r="EJ155" s="175">
        <f t="shared" si="323"/>
        <v>10.94</v>
      </c>
      <c r="EK155" s="175">
        <f t="shared" si="324"/>
        <v>10.59</v>
      </c>
      <c r="EL155" s="175">
        <f t="shared" si="325"/>
        <v>10.94</v>
      </c>
      <c r="EM155" s="175">
        <f t="shared" si="326"/>
        <v>10.94</v>
      </c>
      <c r="EN155" s="175">
        <f t="shared" si="327"/>
        <v>10.59</v>
      </c>
      <c r="EO155" s="175">
        <f t="shared" si="328"/>
        <v>10.94</v>
      </c>
      <c r="EP155" s="175">
        <f t="shared" si="329"/>
        <v>10.59</v>
      </c>
      <c r="EQ155" s="175">
        <f t="shared" si="333"/>
        <v>10.94</v>
      </c>
      <c r="ER155" s="177">
        <f t="shared" si="330"/>
        <v>129.18</v>
      </c>
      <c r="ES155" s="177">
        <f t="shared" si="331"/>
        <v>174</v>
      </c>
      <c r="ET155" s="175">
        <f t="shared" si="332"/>
        <v>541.69000000000005</v>
      </c>
      <c r="EU155" s="238"/>
    </row>
    <row r="156" spans="2:151" ht="33" x14ac:dyDescent="0.15">
      <c r="B156" s="110">
        <v>43703</v>
      </c>
      <c r="C156" s="111" t="s">
        <v>376</v>
      </c>
      <c r="D156" s="111" t="s">
        <v>433</v>
      </c>
      <c r="E156" s="113" t="s">
        <v>227</v>
      </c>
      <c r="F156" s="225" t="s">
        <v>434</v>
      </c>
      <c r="G156" s="206">
        <v>715.69</v>
      </c>
      <c r="H156" s="175">
        <f t="shared" si="307"/>
        <v>71.569000000000003</v>
      </c>
      <c r="I156" s="175">
        <f t="shared" si="308"/>
        <v>644.12100000000009</v>
      </c>
      <c r="J156" s="239"/>
      <c r="K156" s="240"/>
      <c r="L156" s="240"/>
      <c r="M156" s="240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  <c r="BC156" s="239"/>
      <c r="BD156" s="239"/>
      <c r="BE156" s="239"/>
      <c r="BF156" s="239"/>
      <c r="BG156" s="239"/>
      <c r="BH156" s="239"/>
      <c r="BI156" s="239"/>
      <c r="BJ156" s="239"/>
      <c r="BK156" s="239"/>
      <c r="BL156" s="239"/>
      <c r="BM156" s="239"/>
      <c r="BN156" s="239"/>
      <c r="BO156" s="239"/>
      <c r="BP156" s="239"/>
      <c r="BQ156" s="239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  <c r="CF156" s="239"/>
      <c r="CG156" s="239"/>
      <c r="CH156" s="239"/>
      <c r="CI156" s="239"/>
      <c r="CJ156" s="239"/>
      <c r="CK156" s="239"/>
      <c r="CL156" s="239"/>
      <c r="CM156" s="239"/>
      <c r="CN156" s="239"/>
      <c r="CO156" s="239"/>
      <c r="CP156" s="239"/>
      <c r="CQ156" s="239"/>
      <c r="CR156" s="239"/>
      <c r="CS156" s="239"/>
      <c r="CT156" s="239"/>
      <c r="CU156" s="239"/>
      <c r="CV156" s="239"/>
      <c r="CW156" s="239"/>
      <c r="CX156" s="239"/>
      <c r="CY156" s="239"/>
      <c r="CZ156" s="239"/>
      <c r="DA156" s="239"/>
      <c r="DB156" s="239"/>
      <c r="DC156" s="239"/>
      <c r="DD156" s="239"/>
      <c r="DE156" s="239"/>
      <c r="DF156" s="239"/>
      <c r="DG156" s="239"/>
      <c r="DH156" s="239"/>
      <c r="DI156" s="239"/>
      <c r="DJ156" s="239"/>
      <c r="DK156" s="239"/>
      <c r="DL156" s="239"/>
      <c r="DM156" s="239"/>
      <c r="DN156" s="239"/>
      <c r="DO156" s="239"/>
      <c r="DP156" s="239"/>
      <c r="DQ156" s="239"/>
      <c r="DR156" s="239"/>
      <c r="DS156" s="239"/>
      <c r="DT156" s="239"/>
      <c r="DU156" s="175"/>
      <c r="DV156" s="179"/>
      <c r="DW156" s="179"/>
      <c r="DX156" s="180"/>
      <c r="DY156" s="180">
        <f>ROUND((I156/5/365*5),2)</f>
        <v>1.76</v>
      </c>
      <c r="DZ156" s="175">
        <f t="shared" si="313"/>
        <v>10.59</v>
      </c>
      <c r="EA156" s="175">
        <f t="shared" si="314"/>
        <v>10.94</v>
      </c>
      <c r="EB156" s="175">
        <f t="shared" si="315"/>
        <v>10.59</v>
      </c>
      <c r="EC156" s="175">
        <f t="shared" si="316"/>
        <v>10.94</v>
      </c>
      <c r="ED156" s="181">
        <f t="shared" si="317"/>
        <v>44.819999999999993</v>
      </c>
      <c r="EE156" s="177">
        <f t="shared" si="318"/>
        <v>44.82</v>
      </c>
      <c r="EF156" s="175">
        <f t="shared" si="319"/>
        <v>10.94</v>
      </c>
      <c r="EG156" s="175">
        <f t="shared" si="320"/>
        <v>10.24</v>
      </c>
      <c r="EH156" s="175">
        <f t="shared" si="321"/>
        <v>10.94</v>
      </c>
      <c r="EI156" s="175">
        <f t="shared" si="322"/>
        <v>10.59</v>
      </c>
      <c r="EJ156" s="175">
        <f t="shared" si="323"/>
        <v>10.94</v>
      </c>
      <c r="EK156" s="175">
        <f t="shared" si="324"/>
        <v>10.59</v>
      </c>
      <c r="EL156" s="175">
        <f t="shared" si="325"/>
        <v>10.94</v>
      </c>
      <c r="EM156" s="175">
        <f t="shared" si="326"/>
        <v>10.94</v>
      </c>
      <c r="EN156" s="175">
        <f t="shared" si="327"/>
        <v>10.59</v>
      </c>
      <c r="EO156" s="175">
        <f t="shared" si="328"/>
        <v>10.94</v>
      </c>
      <c r="EP156" s="175">
        <f t="shared" si="329"/>
        <v>10.59</v>
      </c>
      <c r="EQ156" s="175">
        <f t="shared" si="333"/>
        <v>10.94</v>
      </c>
      <c r="ER156" s="177">
        <f t="shared" si="330"/>
        <v>129.18</v>
      </c>
      <c r="ES156" s="177">
        <f t="shared" si="331"/>
        <v>174</v>
      </c>
      <c r="ET156" s="175">
        <f t="shared" si="332"/>
        <v>541.69000000000005</v>
      </c>
      <c r="EU156" s="238"/>
    </row>
    <row r="157" spans="2:151" ht="16.5" x14ac:dyDescent="0.15">
      <c r="B157" s="110">
        <v>43748</v>
      </c>
      <c r="C157" s="111" t="s">
        <v>435</v>
      </c>
      <c r="D157" s="111" t="s">
        <v>436</v>
      </c>
      <c r="E157" s="112" t="s">
        <v>437</v>
      </c>
      <c r="F157" s="113" t="s">
        <v>438</v>
      </c>
      <c r="G157" s="114">
        <v>1559.4</v>
      </c>
      <c r="H157" s="175">
        <f>(G157*0.1)</f>
        <v>155.94000000000003</v>
      </c>
      <c r="I157" s="175">
        <f>(G157*0.9)</f>
        <v>1403.46</v>
      </c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  <c r="AR157" s="241"/>
      <c r="AS157" s="241"/>
      <c r="AT157" s="241"/>
      <c r="AU157" s="241"/>
      <c r="AV157" s="241"/>
      <c r="AW157" s="241"/>
      <c r="AX157" s="241"/>
      <c r="AY157" s="241"/>
      <c r="AZ157" s="241"/>
      <c r="BA157" s="241"/>
      <c r="BB157" s="241"/>
      <c r="BC157" s="241"/>
      <c r="BD157" s="241"/>
      <c r="BE157" s="241"/>
      <c r="BF157" s="241"/>
      <c r="BG157" s="241"/>
      <c r="BH157" s="241"/>
      <c r="BI157" s="241"/>
      <c r="BJ157" s="241"/>
      <c r="BK157" s="241"/>
      <c r="BL157" s="241"/>
      <c r="BM157" s="241"/>
      <c r="BN157" s="241"/>
      <c r="BO157" s="241"/>
      <c r="BP157" s="241"/>
      <c r="BQ157" s="241"/>
      <c r="BR157" s="241"/>
      <c r="BS157" s="241"/>
      <c r="BT157" s="241"/>
      <c r="BU157" s="241"/>
      <c r="BV157" s="241"/>
      <c r="BW157" s="241"/>
      <c r="BX157" s="241"/>
      <c r="BY157" s="241"/>
      <c r="BZ157" s="241"/>
      <c r="CA157" s="241"/>
      <c r="CB157" s="241"/>
      <c r="CC157" s="241"/>
      <c r="CD157" s="241"/>
      <c r="CE157" s="241"/>
      <c r="CF157" s="241"/>
      <c r="CG157" s="241"/>
      <c r="CH157" s="241"/>
      <c r="CI157" s="241"/>
      <c r="CJ157" s="241"/>
      <c r="CK157" s="241"/>
      <c r="CL157" s="241"/>
      <c r="CM157" s="241"/>
      <c r="CN157" s="241"/>
      <c r="CO157" s="241"/>
      <c r="CP157" s="241"/>
      <c r="CQ157" s="241"/>
      <c r="CR157" s="241"/>
      <c r="CS157" s="241"/>
      <c r="CT157" s="241"/>
      <c r="CU157" s="241"/>
      <c r="CV157" s="241"/>
      <c r="CW157" s="241"/>
      <c r="CX157" s="241"/>
      <c r="CY157" s="241"/>
      <c r="CZ157" s="241"/>
      <c r="DA157" s="241"/>
      <c r="DB157" s="241"/>
      <c r="DC157" s="241"/>
      <c r="DD157" s="241"/>
      <c r="DE157" s="241"/>
      <c r="DF157" s="241"/>
      <c r="DG157" s="241"/>
      <c r="DH157" s="241"/>
      <c r="DI157" s="241"/>
      <c r="DJ157" s="241"/>
      <c r="DK157" s="241"/>
      <c r="DL157" s="241"/>
      <c r="DM157" s="241"/>
      <c r="DN157" s="241"/>
      <c r="DO157" s="241"/>
      <c r="DP157" s="241"/>
      <c r="DQ157" s="241"/>
      <c r="DR157" s="241"/>
      <c r="DS157" s="241"/>
      <c r="DT157" s="241"/>
      <c r="DU157" s="241"/>
      <c r="DV157" s="241"/>
      <c r="DW157" s="241"/>
      <c r="DX157" s="241"/>
      <c r="DY157" s="241"/>
      <c r="DZ157" s="241"/>
      <c r="EA157" s="175">
        <f>ROUND((I157/5/365*21),2)</f>
        <v>16.149999999999999</v>
      </c>
      <c r="EB157" s="175">
        <f>ROUND((I157/5/365*30),2)</f>
        <v>23.07</v>
      </c>
      <c r="EC157" s="175">
        <f>ROUND((I157/5/365*31),2)</f>
        <v>23.84</v>
      </c>
      <c r="ED157" s="181">
        <f>SUM(DR157:EC157)</f>
        <v>63.06</v>
      </c>
      <c r="EE157" s="177">
        <f>ROUND((DQ157+ED157),2)</f>
        <v>63.06</v>
      </c>
      <c r="EF157" s="175">
        <f>ROUND((I157/5/365*31),2)</f>
        <v>23.84</v>
      </c>
      <c r="EG157" s="175">
        <f>ROUND((I157/5/365*29),2)</f>
        <v>22.3</v>
      </c>
      <c r="EH157" s="175">
        <f>ROUND((I157/5/365*31),2)</f>
        <v>23.84</v>
      </c>
      <c r="EI157" s="175">
        <f>ROUND((I157/5/365*30),2)</f>
        <v>23.07</v>
      </c>
      <c r="EJ157" s="175">
        <f>ROUND((I157/5/365*31),2)</f>
        <v>23.84</v>
      </c>
      <c r="EK157" s="175">
        <f>ROUND((I157/5/365*30),2)</f>
        <v>23.07</v>
      </c>
      <c r="EL157" s="175">
        <f>ROUND((I157/5/365*31),2)</f>
        <v>23.84</v>
      </c>
      <c r="EM157" s="175">
        <f>ROUND((I157/5/365*31),2)</f>
        <v>23.84</v>
      </c>
      <c r="EN157" s="175">
        <f>ROUND((I157/5/365*30),2)</f>
        <v>23.07</v>
      </c>
      <c r="EO157" s="175">
        <f>ROUND((I157/5/365*31),2)</f>
        <v>23.84</v>
      </c>
      <c r="EP157" s="175">
        <f t="shared" si="329"/>
        <v>23.07</v>
      </c>
      <c r="EQ157" s="175">
        <f t="shared" si="333"/>
        <v>23.84</v>
      </c>
      <c r="ER157" s="177">
        <f t="shared" si="330"/>
        <v>281.45999999999998</v>
      </c>
      <c r="ES157" s="177">
        <f>ROUND((EE157+ER157),2)</f>
        <v>344.52</v>
      </c>
      <c r="ET157" s="175">
        <f>SUM(G157-ES157)</f>
        <v>1214.8800000000001</v>
      </c>
      <c r="EU157" s="238"/>
    </row>
    <row r="158" spans="2:151" ht="16.5" x14ac:dyDescent="0.15">
      <c r="B158" s="110">
        <v>43748</v>
      </c>
      <c r="C158" s="111" t="s">
        <v>435</v>
      </c>
      <c r="D158" s="111" t="s">
        <v>439</v>
      </c>
      <c r="E158" s="112" t="s">
        <v>197</v>
      </c>
      <c r="F158" s="113" t="s">
        <v>440</v>
      </c>
      <c r="G158" s="114">
        <v>1559.4</v>
      </c>
      <c r="H158" s="175">
        <f>(G158*0.1)</f>
        <v>155.94000000000003</v>
      </c>
      <c r="I158" s="175">
        <f>(G158*0.9)</f>
        <v>1403.46</v>
      </c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  <c r="AR158" s="241"/>
      <c r="AS158" s="241"/>
      <c r="AT158" s="241"/>
      <c r="AU158" s="241"/>
      <c r="AV158" s="241"/>
      <c r="AW158" s="241"/>
      <c r="AX158" s="241"/>
      <c r="AY158" s="241"/>
      <c r="AZ158" s="241"/>
      <c r="BA158" s="241"/>
      <c r="BB158" s="241"/>
      <c r="BC158" s="241"/>
      <c r="BD158" s="241"/>
      <c r="BE158" s="241"/>
      <c r="BF158" s="241"/>
      <c r="BG158" s="241"/>
      <c r="BH158" s="241"/>
      <c r="BI158" s="241"/>
      <c r="BJ158" s="241"/>
      <c r="BK158" s="241"/>
      <c r="BL158" s="241"/>
      <c r="BM158" s="241"/>
      <c r="BN158" s="241"/>
      <c r="BO158" s="241"/>
      <c r="BP158" s="241"/>
      <c r="BQ158" s="241"/>
      <c r="BR158" s="241"/>
      <c r="BS158" s="241"/>
      <c r="BT158" s="241"/>
      <c r="BU158" s="241"/>
      <c r="BV158" s="241"/>
      <c r="BW158" s="241"/>
      <c r="BX158" s="241"/>
      <c r="BY158" s="241"/>
      <c r="BZ158" s="241"/>
      <c r="CA158" s="241"/>
      <c r="CB158" s="241"/>
      <c r="CC158" s="241"/>
      <c r="CD158" s="241"/>
      <c r="CE158" s="241"/>
      <c r="CF158" s="241"/>
      <c r="CG158" s="241"/>
      <c r="CH158" s="241"/>
      <c r="CI158" s="241"/>
      <c r="CJ158" s="241"/>
      <c r="CK158" s="241"/>
      <c r="CL158" s="241"/>
      <c r="CM158" s="241"/>
      <c r="CN158" s="241"/>
      <c r="CO158" s="241"/>
      <c r="CP158" s="241"/>
      <c r="CQ158" s="241"/>
      <c r="CR158" s="241"/>
      <c r="CS158" s="241"/>
      <c r="CT158" s="241"/>
      <c r="CU158" s="241"/>
      <c r="CV158" s="241"/>
      <c r="CW158" s="241"/>
      <c r="CX158" s="241"/>
      <c r="CY158" s="241"/>
      <c r="CZ158" s="241"/>
      <c r="DA158" s="241"/>
      <c r="DB158" s="241"/>
      <c r="DC158" s="241"/>
      <c r="DD158" s="241"/>
      <c r="DE158" s="241"/>
      <c r="DF158" s="241"/>
      <c r="DG158" s="241"/>
      <c r="DH158" s="241"/>
      <c r="DI158" s="241"/>
      <c r="DJ158" s="241"/>
      <c r="DK158" s="241"/>
      <c r="DL158" s="241"/>
      <c r="DM158" s="241"/>
      <c r="DN158" s="241"/>
      <c r="DO158" s="241"/>
      <c r="DP158" s="241"/>
      <c r="DQ158" s="241"/>
      <c r="DR158" s="241"/>
      <c r="DS158" s="241"/>
      <c r="DT158" s="241"/>
      <c r="DU158" s="241"/>
      <c r="DV158" s="241"/>
      <c r="DW158" s="241"/>
      <c r="DX158" s="241"/>
      <c r="DY158" s="241"/>
      <c r="DZ158" s="241"/>
      <c r="EA158" s="175">
        <f>ROUND((I158/5/365*21),2)</f>
        <v>16.149999999999999</v>
      </c>
      <c r="EB158" s="175">
        <f>ROUND((I158/5/365*30),2)</f>
        <v>23.07</v>
      </c>
      <c r="EC158" s="175">
        <f>ROUND((I158/5/365*31),2)</f>
        <v>23.84</v>
      </c>
      <c r="ED158" s="181">
        <f>SUM(DR158:EC158)</f>
        <v>63.06</v>
      </c>
      <c r="EE158" s="177">
        <f>ROUND((DQ158+ED158),2)</f>
        <v>63.06</v>
      </c>
      <c r="EF158" s="175">
        <f>ROUND((I158/5/365*31),2)</f>
        <v>23.84</v>
      </c>
      <c r="EG158" s="175">
        <f>ROUND((I158/5/365*29),2)</f>
        <v>22.3</v>
      </c>
      <c r="EH158" s="175">
        <f>ROUND((I158/5/365*31),2)</f>
        <v>23.84</v>
      </c>
      <c r="EI158" s="175">
        <f>ROUND((I158/5/365*30),2)</f>
        <v>23.07</v>
      </c>
      <c r="EJ158" s="175">
        <f>ROUND((I158/5/365*31),2)</f>
        <v>23.84</v>
      </c>
      <c r="EK158" s="175">
        <f>ROUND((I158/5/365*30),2)</f>
        <v>23.07</v>
      </c>
      <c r="EL158" s="175">
        <f>ROUND((I158/5/365*31),2)</f>
        <v>23.84</v>
      </c>
      <c r="EM158" s="175">
        <f>ROUND((I158/5/365*31),2)</f>
        <v>23.84</v>
      </c>
      <c r="EN158" s="175">
        <f>ROUND((I158/5/365*30),2)</f>
        <v>23.07</v>
      </c>
      <c r="EO158" s="175">
        <f>ROUND((I158/5/365*31),2)</f>
        <v>23.84</v>
      </c>
      <c r="EP158" s="175">
        <f t="shared" si="329"/>
        <v>23.07</v>
      </c>
      <c r="EQ158" s="175">
        <f t="shared" si="333"/>
        <v>23.84</v>
      </c>
      <c r="ER158" s="177">
        <f t="shared" si="330"/>
        <v>281.45999999999998</v>
      </c>
      <c r="ES158" s="177">
        <f>ROUND((EE158+ER158),2)</f>
        <v>344.52</v>
      </c>
      <c r="ET158" s="175">
        <f>SUM(G158-ES158)</f>
        <v>1214.8800000000001</v>
      </c>
      <c r="EU158" s="238"/>
    </row>
    <row r="159" spans="2:151" ht="16.5" x14ac:dyDescent="0.15">
      <c r="B159" s="110">
        <v>43748</v>
      </c>
      <c r="C159" s="111" t="s">
        <v>435</v>
      </c>
      <c r="D159" s="111" t="s">
        <v>441</v>
      </c>
      <c r="E159" s="112" t="s">
        <v>213</v>
      </c>
      <c r="F159" s="113" t="s">
        <v>442</v>
      </c>
      <c r="G159" s="114">
        <v>1559.4</v>
      </c>
      <c r="H159" s="175">
        <f>(G159*0.1)</f>
        <v>155.94000000000003</v>
      </c>
      <c r="I159" s="175">
        <f>(G159*0.9)</f>
        <v>1403.46</v>
      </c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  <c r="AR159" s="241"/>
      <c r="AS159" s="241"/>
      <c r="AT159" s="241"/>
      <c r="AU159" s="241"/>
      <c r="AV159" s="241"/>
      <c r="AW159" s="241"/>
      <c r="AX159" s="241"/>
      <c r="AY159" s="241"/>
      <c r="AZ159" s="241"/>
      <c r="BA159" s="241"/>
      <c r="BB159" s="241"/>
      <c r="BC159" s="241"/>
      <c r="BD159" s="241"/>
      <c r="BE159" s="241"/>
      <c r="BF159" s="241"/>
      <c r="BG159" s="241"/>
      <c r="BH159" s="241"/>
      <c r="BI159" s="241"/>
      <c r="BJ159" s="241"/>
      <c r="BK159" s="241"/>
      <c r="BL159" s="241"/>
      <c r="BM159" s="241"/>
      <c r="BN159" s="241"/>
      <c r="BO159" s="241"/>
      <c r="BP159" s="241"/>
      <c r="BQ159" s="241"/>
      <c r="BR159" s="241"/>
      <c r="BS159" s="241"/>
      <c r="BT159" s="241"/>
      <c r="BU159" s="241"/>
      <c r="BV159" s="241"/>
      <c r="BW159" s="241"/>
      <c r="BX159" s="241"/>
      <c r="BY159" s="241"/>
      <c r="BZ159" s="241"/>
      <c r="CA159" s="241"/>
      <c r="CB159" s="241"/>
      <c r="CC159" s="241"/>
      <c r="CD159" s="241"/>
      <c r="CE159" s="241"/>
      <c r="CF159" s="241"/>
      <c r="CG159" s="241"/>
      <c r="CH159" s="241"/>
      <c r="CI159" s="241"/>
      <c r="CJ159" s="241"/>
      <c r="CK159" s="241"/>
      <c r="CL159" s="241"/>
      <c r="CM159" s="241"/>
      <c r="CN159" s="241"/>
      <c r="CO159" s="241"/>
      <c r="CP159" s="241"/>
      <c r="CQ159" s="241"/>
      <c r="CR159" s="241"/>
      <c r="CS159" s="241"/>
      <c r="CT159" s="241"/>
      <c r="CU159" s="241"/>
      <c r="CV159" s="241"/>
      <c r="CW159" s="241"/>
      <c r="CX159" s="241"/>
      <c r="CY159" s="241"/>
      <c r="CZ159" s="241"/>
      <c r="DA159" s="241"/>
      <c r="DB159" s="241"/>
      <c r="DC159" s="241"/>
      <c r="DD159" s="241"/>
      <c r="DE159" s="241"/>
      <c r="DF159" s="241"/>
      <c r="DG159" s="241"/>
      <c r="DH159" s="241"/>
      <c r="DI159" s="241"/>
      <c r="DJ159" s="241"/>
      <c r="DK159" s="241"/>
      <c r="DL159" s="241"/>
      <c r="DM159" s="241"/>
      <c r="DN159" s="241"/>
      <c r="DO159" s="241"/>
      <c r="DP159" s="241"/>
      <c r="DQ159" s="241"/>
      <c r="DR159" s="241"/>
      <c r="DS159" s="241"/>
      <c r="DT159" s="241"/>
      <c r="DU159" s="241"/>
      <c r="DV159" s="241"/>
      <c r="DW159" s="241"/>
      <c r="DX159" s="241"/>
      <c r="DY159" s="241"/>
      <c r="DZ159" s="241"/>
      <c r="EA159" s="175">
        <f>ROUND((I159/5/365*21),2)</f>
        <v>16.149999999999999</v>
      </c>
      <c r="EB159" s="175">
        <f>ROUND((I159/5/365*30),2)</f>
        <v>23.07</v>
      </c>
      <c r="EC159" s="175">
        <f>ROUND((I159/5/365*31),2)</f>
        <v>23.84</v>
      </c>
      <c r="ED159" s="181">
        <f>SUM(DR159:EC159)</f>
        <v>63.06</v>
      </c>
      <c r="EE159" s="177">
        <f>ROUND((DQ159+ED159),2)</f>
        <v>63.06</v>
      </c>
      <c r="EF159" s="175">
        <f>ROUND((I159/5/365*31),2)</f>
        <v>23.84</v>
      </c>
      <c r="EG159" s="175">
        <f>ROUND((I159/5/365*29),2)</f>
        <v>22.3</v>
      </c>
      <c r="EH159" s="175">
        <f>ROUND((I159/5/365*31),2)</f>
        <v>23.84</v>
      </c>
      <c r="EI159" s="175">
        <f>ROUND((I159/5/365*30),2)</f>
        <v>23.07</v>
      </c>
      <c r="EJ159" s="175">
        <f>ROUND((I159/5/365*31),2)</f>
        <v>23.84</v>
      </c>
      <c r="EK159" s="175">
        <f>ROUND((I159/5/365*30),2)</f>
        <v>23.07</v>
      </c>
      <c r="EL159" s="175">
        <f>ROUND((I159/5/365*31),2)</f>
        <v>23.84</v>
      </c>
      <c r="EM159" s="175">
        <f>ROUND((I159/5/365*31),2)</f>
        <v>23.84</v>
      </c>
      <c r="EN159" s="175">
        <f>ROUND((I159/5/365*30),2)</f>
        <v>23.07</v>
      </c>
      <c r="EO159" s="175">
        <f>ROUND((I159/5/365*31),2)</f>
        <v>23.84</v>
      </c>
      <c r="EP159" s="175">
        <f t="shared" si="329"/>
        <v>23.07</v>
      </c>
      <c r="EQ159" s="175">
        <f t="shared" si="333"/>
        <v>23.84</v>
      </c>
      <c r="ER159" s="177">
        <f t="shared" si="330"/>
        <v>281.45999999999998</v>
      </c>
      <c r="ES159" s="177">
        <f>ROUND((EE159+ER159),2)</f>
        <v>344.52</v>
      </c>
      <c r="ET159" s="175">
        <f>SUM(G159-ES159)</f>
        <v>1214.8800000000001</v>
      </c>
      <c r="EU159" s="238"/>
    </row>
    <row r="160" spans="2:151" ht="41.25" x14ac:dyDescent="0.15">
      <c r="B160" s="8">
        <v>44140</v>
      </c>
      <c r="C160" s="111" t="s">
        <v>443</v>
      </c>
      <c r="D160" s="111" t="s">
        <v>444</v>
      </c>
      <c r="E160" s="117" t="s">
        <v>227</v>
      </c>
      <c r="F160" s="117" t="s">
        <v>445</v>
      </c>
      <c r="G160" s="10">
        <v>706.06</v>
      </c>
      <c r="H160" s="175">
        <f>(G160*0.1)</f>
        <v>70.605999999999995</v>
      </c>
      <c r="I160" s="175">
        <f>(G160*0.9)</f>
        <v>635.45399999999995</v>
      </c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  <c r="AR160" s="241"/>
      <c r="AS160" s="241"/>
      <c r="AT160" s="241"/>
      <c r="AU160" s="241"/>
      <c r="AV160" s="241"/>
      <c r="AW160" s="241"/>
      <c r="AX160" s="241"/>
      <c r="AY160" s="241"/>
      <c r="AZ160" s="241"/>
      <c r="BA160" s="241"/>
      <c r="BB160" s="241"/>
      <c r="BC160" s="241"/>
      <c r="BD160" s="241"/>
      <c r="BE160" s="241"/>
      <c r="BF160" s="241"/>
      <c r="BG160" s="241"/>
      <c r="BH160" s="241"/>
      <c r="BI160" s="241"/>
      <c r="BJ160" s="241"/>
      <c r="BK160" s="241"/>
      <c r="BL160" s="241"/>
      <c r="BM160" s="241"/>
      <c r="BN160" s="241"/>
      <c r="BO160" s="241"/>
      <c r="BP160" s="241"/>
      <c r="BQ160" s="241"/>
      <c r="BR160" s="241"/>
      <c r="BS160" s="241"/>
      <c r="BT160" s="241"/>
      <c r="BU160" s="241"/>
      <c r="BV160" s="241"/>
      <c r="BW160" s="241"/>
      <c r="BX160" s="241"/>
      <c r="BY160" s="241"/>
      <c r="BZ160" s="241"/>
      <c r="CA160" s="241"/>
      <c r="CB160" s="241"/>
      <c r="CC160" s="241"/>
      <c r="CD160" s="241"/>
      <c r="CE160" s="241"/>
      <c r="CF160" s="241"/>
      <c r="CG160" s="241"/>
      <c r="CH160" s="241"/>
      <c r="CI160" s="241"/>
      <c r="CJ160" s="241"/>
      <c r="CK160" s="241"/>
      <c r="CL160" s="241"/>
      <c r="CM160" s="241"/>
      <c r="CN160" s="241"/>
      <c r="CO160" s="241"/>
      <c r="CP160" s="241"/>
      <c r="CQ160" s="241"/>
      <c r="CR160" s="241"/>
      <c r="CS160" s="241"/>
      <c r="CT160" s="241"/>
      <c r="CU160" s="241"/>
      <c r="CV160" s="241"/>
      <c r="CW160" s="241"/>
      <c r="CX160" s="241"/>
      <c r="CY160" s="241"/>
      <c r="CZ160" s="241"/>
      <c r="DA160" s="241"/>
      <c r="DB160" s="241"/>
      <c r="DC160" s="241"/>
      <c r="DD160" s="241"/>
      <c r="DE160" s="241"/>
      <c r="DF160" s="241"/>
      <c r="DG160" s="241"/>
      <c r="DH160" s="241"/>
      <c r="DI160" s="241"/>
      <c r="DJ160" s="241"/>
      <c r="DK160" s="241"/>
      <c r="DL160" s="241"/>
      <c r="DM160" s="241"/>
      <c r="DN160" s="241"/>
      <c r="DO160" s="241"/>
      <c r="DP160" s="241"/>
      <c r="DQ160" s="241"/>
      <c r="DR160" s="241"/>
      <c r="DS160" s="241"/>
      <c r="DT160" s="241"/>
      <c r="DU160" s="241"/>
      <c r="DV160" s="241"/>
      <c r="DW160" s="241"/>
      <c r="DX160" s="241"/>
      <c r="DY160" s="241"/>
      <c r="DZ160" s="241"/>
      <c r="EA160" s="175"/>
      <c r="EB160" s="175"/>
      <c r="EC160" s="175"/>
      <c r="ED160" s="181"/>
      <c r="EE160" s="177">
        <f>ROUND((DQ160+ED160),2)</f>
        <v>0</v>
      </c>
      <c r="EF160" s="175"/>
      <c r="EG160" s="175"/>
      <c r="EH160" s="175"/>
      <c r="EI160" s="175"/>
      <c r="EJ160" s="175"/>
      <c r="EK160" s="175"/>
      <c r="EL160" s="175"/>
      <c r="EM160" s="175"/>
      <c r="EN160" s="175"/>
      <c r="EO160" s="175"/>
      <c r="EP160" s="175">
        <f>ROUND((I160/5/365*25),2)</f>
        <v>8.6999999999999993</v>
      </c>
      <c r="EQ160" s="175">
        <f t="shared" si="333"/>
        <v>10.79</v>
      </c>
      <c r="ER160" s="177">
        <f t="shared" si="330"/>
        <v>19.489999999999998</v>
      </c>
      <c r="ES160" s="177">
        <f t="shared" ref="ES160:ES165" si="335">ROUND((EE160+ER160),2)</f>
        <v>19.489999999999998</v>
      </c>
      <c r="ET160" s="175">
        <f t="shared" ref="ET160:ET165" si="336">SUM(G160-ES160)</f>
        <v>686.56999999999994</v>
      </c>
      <c r="EU160" s="238"/>
    </row>
    <row r="161" spans="2:157" ht="41.25" x14ac:dyDescent="0.15">
      <c r="B161" s="8">
        <v>44140</v>
      </c>
      <c r="C161" s="111" t="s">
        <v>443</v>
      </c>
      <c r="D161" s="111" t="s">
        <v>446</v>
      </c>
      <c r="E161" s="117" t="s">
        <v>227</v>
      </c>
      <c r="F161" s="117" t="s">
        <v>447</v>
      </c>
      <c r="G161" s="10">
        <v>706.06</v>
      </c>
      <c r="H161" s="175">
        <f t="shared" ref="H161:H165" si="337">(G161*0.1)</f>
        <v>70.605999999999995</v>
      </c>
      <c r="I161" s="175">
        <f t="shared" ref="I161:I165" si="338">(G161*0.9)</f>
        <v>635.45399999999995</v>
      </c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  <c r="AR161" s="241"/>
      <c r="AS161" s="241"/>
      <c r="AT161" s="241"/>
      <c r="AU161" s="241"/>
      <c r="AV161" s="241"/>
      <c r="AW161" s="241"/>
      <c r="AX161" s="241"/>
      <c r="AY161" s="241"/>
      <c r="AZ161" s="241"/>
      <c r="BA161" s="241"/>
      <c r="BB161" s="241"/>
      <c r="BC161" s="241"/>
      <c r="BD161" s="241"/>
      <c r="BE161" s="241"/>
      <c r="BF161" s="241"/>
      <c r="BG161" s="241"/>
      <c r="BH161" s="241"/>
      <c r="BI161" s="241"/>
      <c r="BJ161" s="241"/>
      <c r="BK161" s="241"/>
      <c r="BL161" s="241"/>
      <c r="BM161" s="241"/>
      <c r="BN161" s="241"/>
      <c r="BO161" s="241"/>
      <c r="BP161" s="241"/>
      <c r="BQ161" s="241"/>
      <c r="BR161" s="241"/>
      <c r="BS161" s="241"/>
      <c r="BT161" s="241"/>
      <c r="BU161" s="241"/>
      <c r="BV161" s="241"/>
      <c r="BW161" s="241"/>
      <c r="BX161" s="241"/>
      <c r="BY161" s="241"/>
      <c r="BZ161" s="241"/>
      <c r="CA161" s="241"/>
      <c r="CB161" s="241"/>
      <c r="CC161" s="241"/>
      <c r="CD161" s="241"/>
      <c r="CE161" s="241"/>
      <c r="CF161" s="241"/>
      <c r="CG161" s="241"/>
      <c r="CH161" s="241"/>
      <c r="CI161" s="241"/>
      <c r="CJ161" s="241"/>
      <c r="CK161" s="241"/>
      <c r="CL161" s="241"/>
      <c r="CM161" s="241"/>
      <c r="CN161" s="241"/>
      <c r="CO161" s="241"/>
      <c r="CP161" s="241"/>
      <c r="CQ161" s="241"/>
      <c r="CR161" s="241"/>
      <c r="CS161" s="241"/>
      <c r="CT161" s="241"/>
      <c r="CU161" s="241"/>
      <c r="CV161" s="241"/>
      <c r="CW161" s="241"/>
      <c r="CX161" s="241"/>
      <c r="CY161" s="241"/>
      <c r="CZ161" s="241"/>
      <c r="DA161" s="241"/>
      <c r="DB161" s="241"/>
      <c r="DC161" s="241"/>
      <c r="DD161" s="241"/>
      <c r="DE161" s="241"/>
      <c r="DF161" s="241"/>
      <c r="DG161" s="241"/>
      <c r="DH161" s="241"/>
      <c r="DI161" s="241"/>
      <c r="DJ161" s="241"/>
      <c r="DK161" s="241"/>
      <c r="DL161" s="241"/>
      <c r="DM161" s="241"/>
      <c r="DN161" s="241"/>
      <c r="DO161" s="241"/>
      <c r="DP161" s="241"/>
      <c r="DQ161" s="241"/>
      <c r="DR161" s="241"/>
      <c r="DS161" s="241"/>
      <c r="DT161" s="241"/>
      <c r="DU161" s="241"/>
      <c r="DV161" s="241"/>
      <c r="DW161" s="241"/>
      <c r="DX161" s="241"/>
      <c r="DY161" s="241"/>
      <c r="DZ161" s="241"/>
      <c r="EA161" s="175"/>
      <c r="EB161" s="175"/>
      <c r="EC161" s="175"/>
      <c r="ED161" s="181"/>
      <c r="EE161" s="177">
        <f t="shared" ref="EE161:EE165" si="339">ROUND((DQ161+ED161),2)</f>
        <v>0</v>
      </c>
      <c r="EF161" s="175"/>
      <c r="EG161" s="175"/>
      <c r="EH161" s="175"/>
      <c r="EI161" s="175"/>
      <c r="EJ161" s="175"/>
      <c r="EK161" s="175"/>
      <c r="EL161" s="175"/>
      <c r="EM161" s="175"/>
      <c r="EN161" s="175"/>
      <c r="EO161" s="175"/>
      <c r="EP161" s="175">
        <f t="shared" ref="EP161:EP165" si="340">ROUND((I161/5/365*25),2)</f>
        <v>8.6999999999999993</v>
      </c>
      <c r="EQ161" s="175">
        <f t="shared" si="333"/>
        <v>10.79</v>
      </c>
      <c r="ER161" s="177">
        <f t="shared" si="330"/>
        <v>19.489999999999998</v>
      </c>
      <c r="ES161" s="177">
        <f t="shared" si="335"/>
        <v>19.489999999999998</v>
      </c>
      <c r="ET161" s="175">
        <f t="shared" si="336"/>
        <v>686.56999999999994</v>
      </c>
      <c r="EU161" s="238"/>
    </row>
    <row r="162" spans="2:157" ht="41.25" x14ac:dyDescent="0.15">
      <c r="B162" s="8">
        <v>44140</v>
      </c>
      <c r="C162" s="111" t="s">
        <v>443</v>
      </c>
      <c r="D162" s="111" t="s">
        <v>448</v>
      </c>
      <c r="E162" s="117" t="s">
        <v>227</v>
      </c>
      <c r="F162" s="117" t="s">
        <v>449</v>
      </c>
      <c r="G162" s="10">
        <v>706.06</v>
      </c>
      <c r="H162" s="175">
        <f t="shared" si="337"/>
        <v>70.605999999999995</v>
      </c>
      <c r="I162" s="175">
        <f t="shared" si="338"/>
        <v>635.45399999999995</v>
      </c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  <c r="AR162" s="241"/>
      <c r="AS162" s="241"/>
      <c r="AT162" s="241"/>
      <c r="AU162" s="241"/>
      <c r="AV162" s="241"/>
      <c r="AW162" s="241"/>
      <c r="AX162" s="241"/>
      <c r="AY162" s="241"/>
      <c r="AZ162" s="241"/>
      <c r="BA162" s="241"/>
      <c r="BB162" s="241"/>
      <c r="BC162" s="241"/>
      <c r="BD162" s="241"/>
      <c r="BE162" s="241"/>
      <c r="BF162" s="241"/>
      <c r="BG162" s="241"/>
      <c r="BH162" s="241"/>
      <c r="BI162" s="241"/>
      <c r="BJ162" s="241"/>
      <c r="BK162" s="241"/>
      <c r="BL162" s="241"/>
      <c r="BM162" s="241"/>
      <c r="BN162" s="241"/>
      <c r="BO162" s="241"/>
      <c r="BP162" s="241"/>
      <c r="BQ162" s="241"/>
      <c r="BR162" s="241"/>
      <c r="BS162" s="241"/>
      <c r="BT162" s="241"/>
      <c r="BU162" s="241"/>
      <c r="BV162" s="241"/>
      <c r="BW162" s="241"/>
      <c r="BX162" s="241"/>
      <c r="BY162" s="241"/>
      <c r="BZ162" s="241"/>
      <c r="CA162" s="241"/>
      <c r="CB162" s="241"/>
      <c r="CC162" s="241"/>
      <c r="CD162" s="241"/>
      <c r="CE162" s="241"/>
      <c r="CF162" s="241"/>
      <c r="CG162" s="241"/>
      <c r="CH162" s="241"/>
      <c r="CI162" s="241"/>
      <c r="CJ162" s="241"/>
      <c r="CK162" s="241"/>
      <c r="CL162" s="241"/>
      <c r="CM162" s="241"/>
      <c r="CN162" s="241"/>
      <c r="CO162" s="241"/>
      <c r="CP162" s="241"/>
      <c r="CQ162" s="241"/>
      <c r="CR162" s="241"/>
      <c r="CS162" s="241"/>
      <c r="CT162" s="241"/>
      <c r="CU162" s="241"/>
      <c r="CV162" s="241"/>
      <c r="CW162" s="241"/>
      <c r="CX162" s="241"/>
      <c r="CY162" s="241"/>
      <c r="CZ162" s="241"/>
      <c r="DA162" s="241"/>
      <c r="DB162" s="241"/>
      <c r="DC162" s="241"/>
      <c r="DD162" s="241"/>
      <c r="DE162" s="241"/>
      <c r="DF162" s="241"/>
      <c r="DG162" s="241"/>
      <c r="DH162" s="241"/>
      <c r="DI162" s="241"/>
      <c r="DJ162" s="241"/>
      <c r="DK162" s="241"/>
      <c r="DL162" s="241"/>
      <c r="DM162" s="241"/>
      <c r="DN162" s="241"/>
      <c r="DO162" s="241"/>
      <c r="DP162" s="241"/>
      <c r="DQ162" s="241"/>
      <c r="DR162" s="241"/>
      <c r="DS162" s="241"/>
      <c r="DT162" s="241"/>
      <c r="DU162" s="241"/>
      <c r="DV162" s="241"/>
      <c r="DW162" s="241"/>
      <c r="DX162" s="241"/>
      <c r="DY162" s="241"/>
      <c r="DZ162" s="241"/>
      <c r="EA162" s="175"/>
      <c r="EB162" s="175"/>
      <c r="EC162" s="175"/>
      <c r="ED162" s="181"/>
      <c r="EE162" s="177">
        <f t="shared" si="339"/>
        <v>0</v>
      </c>
      <c r="EF162" s="175"/>
      <c r="EG162" s="175"/>
      <c r="EH162" s="175"/>
      <c r="EI162" s="175"/>
      <c r="EJ162" s="175"/>
      <c r="EK162" s="175"/>
      <c r="EL162" s="175"/>
      <c r="EM162" s="175"/>
      <c r="EN162" s="175"/>
      <c r="EO162" s="175"/>
      <c r="EP162" s="175">
        <f t="shared" si="340"/>
        <v>8.6999999999999993</v>
      </c>
      <c r="EQ162" s="175">
        <f t="shared" si="333"/>
        <v>10.79</v>
      </c>
      <c r="ER162" s="177">
        <f t="shared" si="330"/>
        <v>19.489999999999998</v>
      </c>
      <c r="ES162" s="177">
        <f t="shared" si="335"/>
        <v>19.489999999999998</v>
      </c>
      <c r="ET162" s="175">
        <f t="shared" si="336"/>
        <v>686.56999999999994</v>
      </c>
      <c r="EU162" s="238"/>
    </row>
    <row r="163" spans="2:157" ht="41.25" x14ac:dyDescent="0.15">
      <c r="B163" s="8">
        <v>44140</v>
      </c>
      <c r="C163" s="111" t="s">
        <v>443</v>
      </c>
      <c r="D163" s="111" t="s">
        <v>450</v>
      </c>
      <c r="E163" s="117" t="s">
        <v>227</v>
      </c>
      <c r="F163" s="117" t="s">
        <v>451</v>
      </c>
      <c r="G163" s="10">
        <v>706.06</v>
      </c>
      <c r="H163" s="175">
        <f t="shared" si="337"/>
        <v>70.605999999999995</v>
      </c>
      <c r="I163" s="175">
        <f t="shared" si="338"/>
        <v>635.45399999999995</v>
      </c>
      <c r="J163" s="183"/>
      <c r="K163" s="184"/>
      <c r="L163" s="184"/>
      <c r="M163" s="184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  <c r="AT163" s="183"/>
      <c r="AU163" s="183"/>
      <c r="AV163" s="183"/>
      <c r="AW163" s="183"/>
      <c r="AX163" s="183"/>
      <c r="AY163" s="183"/>
      <c r="AZ163" s="183"/>
      <c r="BA163" s="183"/>
      <c r="BB163" s="183"/>
      <c r="BC163" s="183"/>
      <c r="BD163" s="183"/>
      <c r="BE163" s="183"/>
      <c r="BF163" s="183"/>
      <c r="BG163" s="183"/>
      <c r="BH163" s="183"/>
      <c r="BI163" s="183"/>
      <c r="BJ163" s="183"/>
      <c r="BK163" s="183"/>
      <c r="BL163" s="183"/>
      <c r="BM163" s="183"/>
      <c r="BN163" s="183"/>
      <c r="BO163" s="183"/>
      <c r="BP163" s="183"/>
      <c r="BQ163" s="183"/>
      <c r="BR163" s="183"/>
      <c r="BS163" s="183"/>
      <c r="BT163" s="183"/>
      <c r="BU163" s="183"/>
      <c r="BV163" s="183"/>
      <c r="BW163" s="183"/>
      <c r="BX163" s="183"/>
      <c r="BY163" s="183"/>
      <c r="BZ163" s="183"/>
      <c r="CA163" s="183"/>
      <c r="CB163" s="183"/>
      <c r="CC163" s="183"/>
      <c r="CD163" s="183"/>
      <c r="CE163" s="183"/>
      <c r="CF163" s="183"/>
      <c r="CG163" s="183"/>
      <c r="CH163" s="183"/>
      <c r="CI163" s="183"/>
      <c r="CJ163" s="183"/>
      <c r="CK163" s="183"/>
      <c r="CL163" s="183"/>
      <c r="CM163" s="183"/>
      <c r="CN163" s="183"/>
      <c r="CO163" s="183"/>
      <c r="CP163" s="183"/>
      <c r="CQ163" s="183"/>
      <c r="CR163" s="183"/>
      <c r="CS163" s="183"/>
      <c r="CT163" s="11"/>
      <c r="CU163" s="183"/>
      <c r="CV163" s="183"/>
      <c r="CW163" s="183"/>
      <c r="CX163" s="183"/>
      <c r="CY163" s="183"/>
      <c r="CZ163" s="183"/>
      <c r="DA163" s="183"/>
      <c r="DB163" s="183"/>
      <c r="DC163" s="183"/>
      <c r="DD163" s="183"/>
      <c r="DE163" s="183"/>
      <c r="DF163" s="183"/>
      <c r="DG163" s="183"/>
      <c r="DH163" s="183"/>
      <c r="DI163" s="183"/>
      <c r="DJ163" s="183"/>
      <c r="DK163" s="183"/>
      <c r="DL163" s="183"/>
      <c r="DM163" s="183"/>
      <c r="DN163" s="183"/>
      <c r="DO163" s="183"/>
      <c r="DP163" s="183"/>
      <c r="DQ163" s="183"/>
      <c r="DR163" s="183"/>
      <c r="DS163" s="183"/>
      <c r="DT163" s="183"/>
      <c r="DU163" s="183"/>
      <c r="DV163" s="12"/>
      <c r="DW163" s="12"/>
      <c r="DX163" s="12"/>
      <c r="DY163" s="12"/>
      <c r="DZ163" s="12"/>
      <c r="EA163" s="12"/>
      <c r="EB163" s="12"/>
      <c r="EC163" s="12"/>
      <c r="ED163" s="13"/>
      <c r="EE163" s="177">
        <f t="shared" si="339"/>
        <v>0</v>
      </c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75">
        <f t="shared" si="340"/>
        <v>8.6999999999999993</v>
      </c>
      <c r="EQ163" s="175">
        <f t="shared" si="333"/>
        <v>10.79</v>
      </c>
      <c r="ER163" s="177">
        <f t="shared" si="330"/>
        <v>19.489999999999998</v>
      </c>
      <c r="ES163" s="177">
        <f t="shared" si="335"/>
        <v>19.489999999999998</v>
      </c>
      <c r="ET163" s="175">
        <f t="shared" si="336"/>
        <v>686.56999999999994</v>
      </c>
    </row>
    <row r="164" spans="2:157" ht="41.25" x14ac:dyDescent="0.15">
      <c r="B164" s="8">
        <v>44140</v>
      </c>
      <c r="C164" s="111" t="s">
        <v>443</v>
      </c>
      <c r="D164" s="111" t="s">
        <v>452</v>
      </c>
      <c r="E164" s="117" t="s">
        <v>227</v>
      </c>
      <c r="F164" s="117" t="s">
        <v>453</v>
      </c>
      <c r="G164" s="10">
        <v>706.06</v>
      </c>
      <c r="H164" s="175">
        <f t="shared" si="337"/>
        <v>70.605999999999995</v>
      </c>
      <c r="I164" s="175">
        <f t="shared" si="338"/>
        <v>635.45399999999995</v>
      </c>
      <c r="J164" s="183"/>
      <c r="K164" s="184"/>
      <c r="L164" s="184"/>
      <c r="M164" s="184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1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2"/>
      <c r="DW164" s="12"/>
      <c r="DX164" s="12"/>
      <c r="DY164" s="12"/>
      <c r="DZ164" s="12"/>
      <c r="EA164" s="12"/>
      <c r="EB164" s="12"/>
      <c r="EC164" s="12"/>
      <c r="ED164" s="13"/>
      <c r="EE164" s="177">
        <f t="shared" si="339"/>
        <v>0</v>
      </c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75">
        <f t="shared" si="340"/>
        <v>8.6999999999999993</v>
      </c>
      <c r="EQ164" s="175">
        <f t="shared" si="333"/>
        <v>10.79</v>
      </c>
      <c r="ER164" s="177">
        <f t="shared" si="330"/>
        <v>19.489999999999998</v>
      </c>
      <c r="ES164" s="177">
        <f t="shared" si="335"/>
        <v>19.489999999999998</v>
      </c>
      <c r="ET164" s="175">
        <f t="shared" si="336"/>
        <v>686.56999999999994</v>
      </c>
    </row>
    <row r="165" spans="2:157" ht="41.25" x14ac:dyDescent="0.15">
      <c r="B165" s="8">
        <v>44140</v>
      </c>
      <c r="C165" s="111" t="s">
        <v>443</v>
      </c>
      <c r="D165" s="111" t="s">
        <v>454</v>
      </c>
      <c r="E165" s="117" t="s">
        <v>227</v>
      </c>
      <c r="F165" s="117" t="s">
        <v>455</v>
      </c>
      <c r="G165" s="10">
        <v>706.06</v>
      </c>
      <c r="H165" s="175">
        <f t="shared" si="337"/>
        <v>70.605999999999995</v>
      </c>
      <c r="I165" s="175">
        <f t="shared" si="338"/>
        <v>635.45399999999995</v>
      </c>
      <c r="J165" s="183"/>
      <c r="K165" s="184"/>
      <c r="L165" s="184"/>
      <c r="M165" s="184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1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2"/>
      <c r="DW165" s="12"/>
      <c r="DX165" s="12"/>
      <c r="DY165" s="12"/>
      <c r="DZ165" s="12"/>
      <c r="EA165" s="12"/>
      <c r="EB165" s="12"/>
      <c r="EC165" s="12"/>
      <c r="ED165" s="13"/>
      <c r="EE165" s="177">
        <f t="shared" si="339"/>
        <v>0</v>
      </c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75">
        <f t="shared" si="340"/>
        <v>8.6999999999999993</v>
      </c>
      <c r="EQ165" s="175">
        <f t="shared" si="333"/>
        <v>10.79</v>
      </c>
      <c r="ER165" s="177">
        <f t="shared" si="330"/>
        <v>19.489999999999998</v>
      </c>
      <c r="ES165" s="177">
        <f t="shared" si="335"/>
        <v>19.489999999999998</v>
      </c>
      <c r="ET165" s="175">
        <f t="shared" si="336"/>
        <v>686.56999999999994</v>
      </c>
    </row>
    <row r="166" spans="2:157" s="139" customFormat="1" ht="15" customHeight="1" x14ac:dyDescent="0.2">
      <c r="B166" s="14" t="s">
        <v>456</v>
      </c>
      <c r="C166" s="15"/>
      <c r="D166" s="15"/>
      <c r="E166" s="16"/>
      <c r="F166" s="16"/>
      <c r="G166" s="17">
        <f>SUM(G79:G165)</f>
        <v>110758.66</v>
      </c>
      <c r="H166" s="17">
        <f t="shared" ref="H166:BS166" si="341">SUM(H79:H165)</f>
        <v>11075.866000000005</v>
      </c>
      <c r="I166" s="17">
        <f t="shared" si="341"/>
        <v>99682.793999999922</v>
      </c>
      <c r="J166" s="17">
        <f t="shared" si="341"/>
        <v>0</v>
      </c>
      <c r="K166" s="17">
        <f t="shared" si="341"/>
        <v>0</v>
      </c>
      <c r="L166" s="17">
        <f t="shared" si="341"/>
        <v>0</v>
      </c>
      <c r="M166" s="17">
        <f t="shared" si="341"/>
        <v>0</v>
      </c>
      <c r="N166" s="17">
        <f t="shared" si="341"/>
        <v>0</v>
      </c>
      <c r="O166" s="17">
        <f t="shared" si="341"/>
        <v>0</v>
      </c>
      <c r="P166" s="17">
        <f t="shared" si="341"/>
        <v>0</v>
      </c>
      <c r="Q166" s="17">
        <f t="shared" si="341"/>
        <v>0</v>
      </c>
      <c r="R166" s="17">
        <f t="shared" si="341"/>
        <v>0</v>
      </c>
      <c r="S166" s="17">
        <f t="shared" si="341"/>
        <v>0</v>
      </c>
      <c r="T166" s="17">
        <f t="shared" si="341"/>
        <v>0</v>
      </c>
      <c r="U166" s="17">
        <f t="shared" si="341"/>
        <v>0</v>
      </c>
      <c r="V166" s="17">
        <f t="shared" si="341"/>
        <v>0</v>
      </c>
      <c r="W166" s="17">
        <f t="shared" si="341"/>
        <v>0</v>
      </c>
      <c r="X166" s="17">
        <f t="shared" si="341"/>
        <v>0</v>
      </c>
      <c r="Y166" s="17">
        <f t="shared" si="341"/>
        <v>0</v>
      </c>
      <c r="Z166" s="17">
        <f t="shared" si="341"/>
        <v>0</v>
      </c>
      <c r="AA166" s="17">
        <f t="shared" si="341"/>
        <v>0</v>
      </c>
      <c r="AB166" s="17">
        <f t="shared" si="341"/>
        <v>0</v>
      </c>
      <c r="AC166" s="17">
        <f t="shared" si="341"/>
        <v>0</v>
      </c>
      <c r="AD166" s="17">
        <f t="shared" si="341"/>
        <v>0</v>
      </c>
      <c r="AE166" s="17">
        <f t="shared" si="341"/>
        <v>0</v>
      </c>
      <c r="AF166" s="17">
        <f t="shared" si="341"/>
        <v>0</v>
      </c>
      <c r="AG166" s="17">
        <f t="shared" si="341"/>
        <v>0</v>
      </c>
      <c r="AH166" s="17">
        <f t="shared" si="341"/>
        <v>0</v>
      </c>
      <c r="AI166" s="17">
        <f t="shared" si="341"/>
        <v>0</v>
      </c>
      <c r="AJ166" s="17">
        <f t="shared" si="341"/>
        <v>0</v>
      </c>
      <c r="AK166" s="17">
        <f t="shared" si="341"/>
        <v>0</v>
      </c>
      <c r="AL166" s="17">
        <f t="shared" si="341"/>
        <v>0</v>
      </c>
      <c r="AM166" s="17">
        <f t="shared" si="341"/>
        <v>0</v>
      </c>
      <c r="AN166" s="17">
        <f t="shared" si="341"/>
        <v>0</v>
      </c>
      <c r="AO166" s="17">
        <f t="shared" si="341"/>
        <v>0</v>
      </c>
      <c r="AP166" s="17">
        <f t="shared" si="341"/>
        <v>0</v>
      </c>
      <c r="AQ166" s="17">
        <f t="shared" si="341"/>
        <v>0</v>
      </c>
      <c r="AR166" s="17">
        <f t="shared" si="341"/>
        <v>0</v>
      </c>
      <c r="AS166" s="17">
        <f t="shared" si="341"/>
        <v>0</v>
      </c>
      <c r="AT166" s="17">
        <f t="shared" si="341"/>
        <v>0</v>
      </c>
      <c r="AU166" s="17">
        <f t="shared" si="341"/>
        <v>0</v>
      </c>
      <c r="AV166" s="17">
        <f t="shared" si="341"/>
        <v>0</v>
      </c>
      <c r="AW166" s="17">
        <f t="shared" si="341"/>
        <v>0</v>
      </c>
      <c r="AX166" s="17">
        <f t="shared" si="341"/>
        <v>0</v>
      </c>
      <c r="AY166" s="17">
        <f t="shared" si="341"/>
        <v>0</v>
      </c>
      <c r="AZ166" s="17">
        <f t="shared" si="341"/>
        <v>0</v>
      </c>
      <c r="BA166" s="17">
        <f t="shared" si="341"/>
        <v>0</v>
      </c>
      <c r="BB166" s="17">
        <f t="shared" si="341"/>
        <v>0</v>
      </c>
      <c r="BC166" s="17">
        <f t="shared" si="341"/>
        <v>0</v>
      </c>
      <c r="BD166" s="17">
        <f t="shared" si="341"/>
        <v>0</v>
      </c>
      <c r="BE166" s="17">
        <f t="shared" si="341"/>
        <v>0</v>
      </c>
      <c r="BF166" s="17">
        <f t="shared" si="341"/>
        <v>0</v>
      </c>
      <c r="BG166" s="17">
        <f t="shared" si="341"/>
        <v>0</v>
      </c>
      <c r="BH166" s="17">
        <f t="shared" si="341"/>
        <v>0</v>
      </c>
      <c r="BI166" s="17">
        <f t="shared" si="341"/>
        <v>0</v>
      </c>
      <c r="BJ166" s="17">
        <f t="shared" si="341"/>
        <v>0</v>
      </c>
      <c r="BK166" s="17">
        <f t="shared" si="341"/>
        <v>0</v>
      </c>
      <c r="BL166" s="17">
        <f t="shared" si="341"/>
        <v>0</v>
      </c>
      <c r="BM166" s="17">
        <f t="shared" si="341"/>
        <v>0</v>
      </c>
      <c r="BN166" s="17">
        <f t="shared" si="341"/>
        <v>0</v>
      </c>
      <c r="BO166" s="17">
        <f t="shared" si="341"/>
        <v>0</v>
      </c>
      <c r="BP166" s="17">
        <f t="shared" si="341"/>
        <v>0</v>
      </c>
      <c r="BQ166" s="17">
        <f t="shared" si="341"/>
        <v>0</v>
      </c>
      <c r="BR166" s="17">
        <f t="shared" si="341"/>
        <v>0</v>
      </c>
      <c r="BS166" s="17">
        <f t="shared" si="341"/>
        <v>0</v>
      </c>
      <c r="BT166" s="17">
        <f t="shared" ref="BT166:EE166" si="342">SUM(BT79:BT165)</f>
        <v>0</v>
      </c>
      <c r="BU166" s="17">
        <f t="shared" si="342"/>
        <v>0</v>
      </c>
      <c r="BV166" s="17">
        <f t="shared" si="342"/>
        <v>0</v>
      </c>
      <c r="BW166" s="17">
        <f t="shared" si="342"/>
        <v>0</v>
      </c>
      <c r="BX166" s="17">
        <f t="shared" si="342"/>
        <v>0</v>
      </c>
      <c r="BY166" s="17">
        <f t="shared" si="342"/>
        <v>0</v>
      </c>
      <c r="BZ166" s="17">
        <f t="shared" si="342"/>
        <v>0</v>
      </c>
      <c r="CA166" s="17">
        <f t="shared" si="342"/>
        <v>0</v>
      </c>
      <c r="CB166" s="17">
        <f t="shared" si="342"/>
        <v>0</v>
      </c>
      <c r="CC166" s="17">
        <f t="shared" si="342"/>
        <v>0</v>
      </c>
      <c r="CD166" s="17">
        <f t="shared" si="342"/>
        <v>0</v>
      </c>
      <c r="CE166" s="17">
        <f t="shared" si="342"/>
        <v>0</v>
      </c>
      <c r="CF166" s="17">
        <f t="shared" si="342"/>
        <v>0</v>
      </c>
      <c r="CG166" s="17">
        <f t="shared" si="342"/>
        <v>0</v>
      </c>
      <c r="CH166" s="17">
        <f t="shared" si="342"/>
        <v>0</v>
      </c>
      <c r="CI166" s="17">
        <f t="shared" si="342"/>
        <v>0</v>
      </c>
      <c r="CJ166" s="17">
        <f t="shared" si="342"/>
        <v>0</v>
      </c>
      <c r="CK166" s="17">
        <f t="shared" si="342"/>
        <v>0</v>
      </c>
      <c r="CL166" s="17">
        <f t="shared" si="342"/>
        <v>31.85</v>
      </c>
      <c r="CM166" s="17">
        <f t="shared" si="342"/>
        <v>87.38000000000001</v>
      </c>
      <c r="CN166" s="17">
        <f t="shared" si="342"/>
        <v>119.23000000000002</v>
      </c>
      <c r="CO166" s="17">
        <f t="shared" si="342"/>
        <v>119.23000000000002</v>
      </c>
      <c r="CP166" s="17">
        <f t="shared" si="342"/>
        <v>120.52</v>
      </c>
      <c r="CQ166" s="17">
        <f t="shared" si="342"/>
        <v>108.86</v>
      </c>
      <c r="CR166" s="17">
        <f t="shared" si="342"/>
        <v>120.52</v>
      </c>
      <c r="CS166" s="17">
        <f t="shared" si="342"/>
        <v>116.62</v>
      </c>
      <c r="CT166" s="17">
        <f t="shared" si="342"/>
        <v>120.52</v>
      </c>
      <c r="CU166" s="17">
        <f t="shared" si="342"/>
        <v>180.33</v>
      </c>
      <c r="CV166" s="17">
        <f t="shared" si="342"/>
        <v>420.33999999999986</v>
      </c>
      <c r="CW166" s="17">
        <f t="shared" si="342"/>
        <v>638.47999999999968</v>
      </c>
      <c r="CX166" s="17">
        <f t="shared" si="342"/>
        <v>773.15999999999985</v>
      </c>
      <c r="CY166" s="17">
        <f t="shared" si="342"/>
        <v>937.50999999999965</v>
      </c>
      <c r="CZ166" s="17">
        <f t="shared" si="342"/>
        <v>907.14999999999986</v>
      </c>
      <c r="DA166" s="17">
        <f t="shared" si="342"/>
        <v>941.42999999999961</v>
      </c>
      <c r="DB166" s="17">
        <f t="shared" si="342"/>
        <v>5385.4399999999987</v>
      </c>
      <c r="DC166" s="17">
        <f t="shared" si="342"/>
        <v>5504.6699999999983</v>
      </c>
      <c r="DD166" s="17">
        <f t="shared" si="342"/>
        <v>949.65999999999963</v>
      </c>
      <c r="DE166" s="17">
        <f t="shared" si="342"/>
        <v>857.67000000000007</v>
      </c>
      <c r="DF166" s="17">
        <f t="shared" si="342"/>
        <v>949.65999999999963</v>
      </c>
      <c r="DG166" s="17">
        <f t="shared" si="342"/>
        <v>918.90999999999985</v>
      </c>
      <c r="DH166" s="17">
        <f t="shared" si="342"/>
        <v>949.65999999999963</v>
      </c>
      <c r="DI166" s="17">
        <f t="shared" si="342"/>
        <v>918.90999999999985</v>
      </c>
      <c r="DJ166" s="17">
        <f t="shared" si="342"/>
        <v>1051.9599999999998</v>
      </c>
      <c r="DK166" s="17">
        <f t="shared" si="342"/>
        <v>1116.899999999999</v>
      </c>
      <c r="DL166" s="17">
        <f t="shared" si="342"/>
        <v>1106.2899999999995</v>
      </c>
      <c r="DM166" s="17">
        <f t="shared" si="342"/>
        <v>1225.9399999999989</v>
      </c>
      <c r="DN166" s="17">
        <f t="shared" si="342"/>
        <v>1186.3699999999994</v>
      </c>
      <c r="DO166" s="17">
        <f t="shared" si="342"/>
        <v>1225.9399999999989</v>
      </c>
      <c r="DP166" s="17">
        <f t="shared" si="342"/>
        <v>12457.870000000003</v>
      </c>
      <c r="DQ166" s="17">
        <f t="shared" si="342"/>
        <v>17962.540000000015</v>
      </c>
      <c r="DR166" s="17">
        <f t="shared" si="342"/>
        <v>1225.9399999999989</v>
      </c>
      <c r="DS166" s="17">
        <f t="shared" si="342"/>
        <v>1107.2299999999996</v>
      </c>
      <c r="DT166" s="17">
        <f t="shared" si="342"/>
        <v>1225.9399999999989</v>
      </c>
      <c r="DU166" s="17">
        <f t="shared" si="342"/>
        <v>1254.5299999999988</v>
      </c>
      <c r="DV166" s="17">
        <f t="shared" si="342"/>
        <v>1321.9399999999989</v>
      </c>
      <c r="DW166" s="17">
        <f t="shared" si="342"/>
        <v>1279.3099999999995</v>
      </c>
      <c r="DX166" s="17">
        <f t="shared" si="342"/>
        <v>1321.9399999999989</v>
      </c>
      <c r="DY166" s="17">
        <f t="shared" si="342"/>
        <v>1397.3599999999981</v>
      </c>
      <c r="DZ166" s="17">
        <f t="shared" si="342"/>
        <v>1506.69</v>
      </c>
      <c r="EA166" s="17">
        <f t="shared" si="342"/>
        <v>1605.3899999999996</v>
      </c>
      <c r="EB166" s="17">
        <f t="shared" si="342"/>
        <v>1575.8999999999999</v>
      </c>
      <c r="EC166" s="17">
        <f t="shared" si="342"/>
        <v>1628.4599999999991</v>
      </c>
      <c r="ED166" s="17">
        <f t="shared" si="342"/>
        <v>16450.63</v>
      </c>
      <c r="EE166" s="17">
        <f t="shared" si="342"/>
        <v>34413.169999999984</v>
      </c>
      <c r="EF166" s="17">
        <f t="shared" ref="EF166:ET166" si="343">SUM(EF79:EF165)</f>
        <v>1628.4599999999991</v>
      </c>
      <c r="EG166" s="17">
        <f t="shared" si="343"/>
        <v>1523.4400000000005</v>
      </c>
      <c r="EH166" s="17">
        <f t="shared" si="343"/>
        <v>1628.4599999999991</v>
      </c>
      <c r="EI166" s="17">
        <f t="shared" si="343"/>
        <v>1575.8999999999999</v>
      </c>
      <c r="EJ166" s="17">
        <f t="shared" si="343"/>
        <v>1628.4599999999991</v>
      </c>
      <c r="EK166" s="17">
        <f t="shared" si="343"/>
        <v>1575.8999999999999</v>
      </c>
      <c r="EL166" s="17">
        <f t="shared" si="343"/>
        <v>1628.4599999999991</v>
      </c>
      <c r="EM166" s="17">
        <f t="shared" si="343"/>
        <v>1628.4599999999991</v>
      </c>
      <c r="EN166" s="17">
        <f t="shared" si="343"/>
        <v>1575.8999999999999</v>
      </c>
      <c r="EO166" s="17">
        <f t="shared" si="343"/>
        <v>1628.4599999999991</v>
      </c>
      <c r="EP166" s="17">
        <f t="shared" si="343"/>
        <v>1628.1000000000001</v>
      </c>
      <c r="EQ166" s="17">
        <f t="shared" si="343"/>
        <v>1693.1999999999989</v>
      </c>
      <c r="ER166" s="17">
        <f t="shared" si="343"/>
        <v>19343.199999999997</v>
      </c>
      <c r="ES166" s="17">
        <f t="shared" si="343"/>
        <v>53756.369999999974</v>
      </c>
      <c r="ET166" s="17">
        <f t="shared" si="343"/>
        <v>57002.289999999979</v>
      </c>
      <c r="EU166" s="138"/>
      <c r="EV166" s="138"/>
      <c r="EW166" s="138"/>
      <c r="EX166" s="138"/>
      <c r="EY166" s="138"/>
      <c r="EZ166" s="138"/>
      <c r="FA166" s="138"/>
    </row>
    <row r="167" spans="2:157" s="244" customFormat="1" ht="15" customHeight="1" x14ac:dyDescent="0.2">
      <c r="B167" s="318" t="s">
        <v>10</v>
      </c>
      <c r="C167" s="319"/>
      <c r="D167" s="319"/>
      <c r="E167" s="319"/>
      <c r="F167" s="319"/>
      <c r="G167" s="17">
        <f>SUM(G27+G35+G77+G166)</f>
        <v>2096931.6</v>
      </c>
      <c r="H167" s="17">
        <f t="shared" ref="H167:BS167" si="344">SUM(H27+H35+H77+H166)</f>
        <v>209693.19</v>
      </c>
      <c r="I167" s="17">
        <f t="shared" si="344"/>
        <v>1887238.4399999997</v>
      </c>
      <c r="J167" s="17">
        <f t="shared" si="344"/>
        <v>4893.1499999999996</v>
      </c>
      <c r="K167" s="17">
        <f t="shared" si="344"/>
        <v>9400.0300000000007</v>
      </c>
      <c r="L167" s="17">
        <f t="shared" si="344"/>
        <v>1074.29</v>
      </c>
      <c r="M167" s="17">
        <f t="shared" si="344"/>
        <v>1074.29</v>
      </c>
      <c r="N167" s="17">
        <f t="shared" si="344"/>
        <v>1074.29</v>
      </c>
      <c r="O167" s="17">
        <f t="shared" si="344"/>
        <v>1077.23</v>
      </c>
      <c r="P167" s="17">
        <f t="shared" si="344"/>
        <v>3230.81</v>
      </c>
      <c r="Q167" s="17">
        <f t="shared" si="344"/>
        <v>67743.28</v>
      </c>
      <c r="R167" s="17">
        <f t="shared" si="344"/>
        <v>70523.569999999992</v>
      </c>
      <c r="S167" s="17">
        <f t="shared" si="344"/>
        <v>71601.930000000022</v>
      </c>
      <c r="T167" s="17">
        <f t="shared" si="344"/>
        <v>71789.81</v>
      </c>
      <c r="U167" s="17">
        <f t="shared" si="344"/>
        <v>72346.109999999986</v>
      </c>
      <c r="V167" s="17">
        <f t="shared" si="344"/>
        <v>72483.92</v>
      </c>
      <c r="W167" s="17">
        <f t="shared" si="344"/>
        <v>435653.03999999986</v>
      </c>
      <c r="X167" s="17">
        <f t="shared" si="344"/>
        <v>6281.4099999999989</v>
      </c>
      <c r="Y167" s="17">
        <f t="shared" si="344"/>
        <v>5876.17</v>
      </c>
      <c r="Z167" s="17">
        <f t="shared" si="344"/>
        <v>6281.4099999999989</v>
      </c>
      <c r="AA167" s="17">
        <f t="shared" si="344"/>
        <v>6078.7999999999993</v>
      </c>
      <c r="AB167" s="17">
        <f t="shared" si="344"/>
        <v>6281.4099999999989</v>
      </c>
      <c r="AC167" s="17">
        <f t="shared" si="344"/>
        <v>6078.7999999999993</v>
      </c>
      <c r="AD167" s="17">
        <f t="shared" si="344"/>
        <v>6326.5399999999991</v>
      </c>
      <c r="AE167" s="17">
        <f t="shared" si="344"/>
        <v>6514.5699999999988</v>
      </c>
      <c r="AF167" s="17">
        <f t="shared" si="344"/>
        <v>6304.44</v>
      </c>
      <c r="AG167" s="17">
        <f t="shared" si="344"/>
        <v>6514.5699999999988</v>
      </c>
      <c r="AH167" s="17">
        <f t="shared" si="344"/>
        <v>6307.15</v>
      </c>
      <c r="AI167" s="17">
        <f t="shared" si="344"/>
        <v>6590.1599999999989</v>
      </c>
      <c r="AJ167" s="17">
        <f t="shared" si="344"/>
        <v>75435.430000000022</v>
      </c>
      <c r="AK167" s="17">
        <f t="shared" si="344"/>
        <v>511088.47</v>
      </c>
      <c r="AL167" s="17">
        <f t="shared" si="344"/>
        <v>6723.6899999999987</v>
      </c>
      <c r="AM167" s="17">
        <f t="shared" si="344"/>
        <v>6072.9999999999991</v>
      </c>
      <c r="AN167" s="17">
        <f t="shared" si="344"/>
        <v>6723.6899999999987</v>
      </c>
      <c r="AO167" s="17">
        <f t="shared" si="344"/>
        <v>6506.8099999999995</v>
      </c>
      <c r="AP167" s="17">
        <f t="shared" si="344"/>
        <v>6723.6899999999987</v>
      </c>
      <c r="AQ167" s="17">
        <f t="shared" si="344"/>
        <v>6506.8099999999995</v>
      </c>
      <c r="AR167" s="17">
        <f t="shared" si="344"/>
        <v>6723.6899999999987</v>
      </c>
      <c r="AS167" s="17">
        <f t="shared" si="344"/>
        <v>6723.6899999999987</v>
      </c>
      <c r="AT167" s="17">
        <f t="shared" si="344"/>
        <v>6506.8099999999995</v>
      </c>
      <c r="AU167" s="17">
        <f t="shared" si="344"/>
        <v>6723.6899999999987</v>
      </c>
      <c r="AV167" s="17">
        <f t="shared" si="344"/>
        <v>6506.8099999999995</v>
      </c>
      <c r="AW167" s="17">
        <f t="shared" si="344"/>
        <v>6723.6899999999987</v>
      </c>
      <c r="AX167" s="17">
        <f t="shared" si="344"/>
        <v>79166.070000000007</v>
      </c>
      <c r="AY167" s="17">
        <f t="shared" si="344"/>
        <v>590254.54</v>
      </c>
      <c r="AZ167" s="17">
        <f t="shared" si="344"/>
        <v>6723.6899999999987</v>
      </c>
      <c r="BA167" s="17">
        <f t="shared" si="344"/>
        <v>6072.9999999999991</v>
      </c>
      <c r="BB167" s="17">
        <f t="shared" si="344"/>
        <v>6723.6899999999987</v>
      </c>
      <c r="BC167" s="17">
        <f t="shared" si="344"/>
        <v>6506.8099999999995</v>
      </c>
      <c r="BD167" s="17">
        <f t="shared" si="344"/>
        <v>6723.6899999999987</v>
      </c>
      <c r="BE167" s="17">
        <f t="shared" si="344"/>
        <v>6506.8099999999995</v>
      </c>
      <c r="BF167" s="17">
        <f t="shared" si="344"/>
        <v>6723.6899999999987</v>
      </c>
      <c r="BG167" s="17">
        <f t="shared" si="344"/>
        <v>6723.6899999999987</v>
      </c>
      <c r="BH167" s="17">
        <f t="shared" si="344"/>
        <v>6506.8099999999995</v>
      </c>
      <c r="BI167" s="17">
        <f t="shared" si="344"/>
        <v>6723.6899999999987</v>
      </c>
      <c r="BJ167" s="17">
        <f t="shared" si="344"/>
        <v>6506.8099999999995</v>
      </c>
      <c r="BK167" s="17">
        <f t="shared" si="344"/>
        <v>6723.6899999999987</v>
      </c>
      <c r="BL167" s="17">
        <f t="shared" si="344"/>
        <v>79166.070000000007</v>
      </c>
      <c r="BM167" s="17">
        <f t="shared" si="344"/>
        <v>669420.6100000001</v>
      </c>
      <c r="BN167" s="17">
        <f t="shared" si="344"/>
        <v>6723.6899999999987</v>
      </c>
      <c r="BO167" s="17">
        <f t="shared" si="344"/>
        <v>6072.9999999999991</v>
      </c>
      <c r="BP167" s="17">
        <f t="shared" si="344"/>
        <v>6723.6899999999987</v>
      </c>
      <c r="BQ167" s="17">
        <f t="shared" si="344"/>
        <v>6506.8099999999995</v>
      </c>
      <c r="BR167" s="17">
        <f t="shared" si="344"/>
        <v>6723.6899999999987</v>
      </c>
      <c r="BS167" s="17">
        <f t="shared" si="344"/>
        <v>6506.8099999999995</v>
      </c>
      <c r="BT167" s="17">
        <f t="shared" ref="BT167:EE167" si="345">SUM(BT27+BT35+BT77+BT166)</f>
        <v>6837.0599999999995</v>
      </c>
      <c r="BU167" s="17">
        <f t="shared" si="345"/>
        <v>6876.4899999999989</v>
      </c>
      <c r="BV167" s="17">
        <f t="shared" si="345"/>
        <v>6654.6799999999994</v>
      </c>
      <c r="BW167" s="17">
        <f t="shared" si="345"/>
        <v>6879.9699999999984</v>
      </c>
      <c r="BX167" s="17">
        <f t="shared" si="345"/>
        <v>6663.3799999999992</v>
      </c>
      <c r="BY167" s="17">
        <f t="shared" si="345"/>
        <v>6885.4799999999987</v>
      </c>
      <c r="BZ167" s="17">
        <f t="shared" si="345"/>
        <v>80054.75</v>
      </c>
      <c r="CA167" s="17">
        <f t="shared" si="345"/>
        <v>749475.36</v>
      </c>
      <c r="CB167" s="17">
        <f t="shared" si="345"/>
        <v>6885.4799999999987</v>
      </c>
      <c r="CC167" s="17">
        <f t="shared" si="345"/>
        <v>6441.2599999999993</v>
      </c>
      <c r="CD167" s="17">
        <f t="shared" si="345"/>
        <v>6885.4799999999987</v>
      </c>
      <c r="CE167" s="17">
        <f t="shared" si="345"/>
        <v>6663.3799999999992</v>
      </c>
      <c r="CF167" s="17">
        <f t="shared" si="345"/>
        <v>6935.1499999999987</v>
      </c>
      <c r="CG167" s="17">
        <f t="shared" si="345"/>
        <v>7036.0299999999988</v>
      </c>
      <c r="CH167" s="17">
        <f t="shared" si="345"/>
        <v>7270.579999999999</v>
      </c>
      <c r="CI167" s="17">
        <f t="shared" si="345"/>
        <v>7323.7199999999984</v>
      </c>
      <c r="CJ167" s="17">
        <f t="shared" si="345"/>
        <v>7205.7199999999993</v>
      </c>
      <c r="CK167" s="17">
        <f t="shared" si="345"/>
        <v>7474.4199999999992</v>
      </c>
      <c r="CL167" s="17">
        <f t="shared" si="345"/>
        <v>7265.15</v>
      </c>
      <c r="CM167" s="17">
        <f t="shared" si="345"/>
        <v>7615.2699999999995</v>
      </c>
      <c r="CN167" s="17">
        <f t="shared" si="345"/>
        <v>85001.640000000014</v>
      </c>
      <c r="CO167" s="17">
        <f t="shared" si="345"/>
        <v>834477</v>
      </c>
      <c r="CP167" s="17">
        <f t="shared" si="345"/>
        <v>7695.8799999999992</v>
      </c>
      <c r="CQ167" s="17">
        <f t="shared" si="345"/>
        <v>6951.0899999999983</v>
      </c>
      <c r="CR167" s="17">
        <f t="shared" si="345"/>
        <v>7695.8799999999992</v>
      </c>
      <c r="CS167" s="17">
        <f t="shared" si="345"/>
        <v>7447.6099999999988</v>
      </c>
      <c r="CT167" s="17">
        <f t="shared" si="345"/>
        <v>7706.1999999999989</v>
      </c>
      <c r="CU167" s="17">
        <f t="shared" si="345"/>
        <v>7536.3799999999983</v>
      </c>
      <c r="CV167" s="17">
        <f t="shared" si="345"/>
        <v>8026.5399999999991</v>
      </c>
      <c r="CW167" s="17">
        <f t="shared" si="345"/>
        <v>8250.1499999999978</v>
      </c>
      <c r="CX167" s="17">
        <f t="shared" si="345"/>
        <v>8161.3599999999988</v>
      </c>
      <c r="CY167" s="17">
        <f t="shared" si="345"/>
        <v>8587.1799999999985</v>
      </c>
      <c r="CZ167" s="17">
        <f t="shared" si="345"/>
        <v>8326.5499999999993</v>
      </c>
      <c r="DA167" s="17">
        <f t="shared" si="345"/>
        <v>8616.4299999999985</v>
      </c>
      <c r="DB167" s="17">
        <f t="shared" si="345"/>
        <v>95001.250000000015</v>
      </c>
      <c r="DC167" s="17">
        <f t="shared" si="345"/>
        <v>929478.25000000012</v>
      </c>
      <c r="DD167" s="17">
        <f t="shared" si="345"/>
        <v>8624.659999999998</v>
      </c>
      <c r="DE167" s="17">
        <f t="shared" si="345"/>
        <v>7789.9099999999989</v>
      </c>
      <c r="DF167" s="17">
        <f t="shared" si="345"/>
        <v>8844.1899999999969</v>
      </c>
      <c r="DG167" s="17">
        <f t="shared" si="345"/>
        <v>8649.41</v>
      </c>
      <c r="DH167" s="17">
        <f t="shared" si="345"/>
        <v>8937.8499999999985</v>
      </c>
      <c r="DI167" s="17">
        <f t="shared" si="345"/>
        <v>8667.6699999999983</v>
      </c>
      <c r="DJ167" s="17">
        <f t="shared" si="345"/>
        <v>9077.909999999998</v>
      </c>
      <c r="DK167" s="17">
        <f t="shared" si="345"/>
        <v>9142.8499999999985</v>
      </c>
      <c r="DL167" s="17">
        <f t="shared" si="345"/>
        <v>8873.3399999999983</v>
      </c>
      <c r="DM167" s="17">
        <f t="shared" si="345"/>
        <v>9292.0599999999977</v>
      </c>
      <c r="DN167" s="17">
        <f t="shared" si="345"/>
        <v>9125.57</v>
      </c>
      <c r="DO167" s="17">
        <f t="shared" si="345"/>
        <v>9429.779999999997</v>
      </c>
      <c r="DP167" s="17">
        <f t="shared" si="345"/>
        <v>106455.20000000001</v>
      </c>
      <c r="DQ167" s="17">
        <f t="shared" si="345"/>
        <v>1035933.4500000001</v>
      </c>
      <c r="DR167" s="17">
        <f t="shared" si="345"/>
        <v>9429.779999999997</v>
      </c>
      <c r="DS167" s="17">
        <f t="shared" si="345"/>
        <v>8687.82</v>
      </c>
      <c r="DT167" s="17">
        <f t="shared" si="345"/>
        <v>9561.0699999999979</v>
      </c>
      <c r="DU167" s="17">
        <f t="shared" si="345"/>
        <v>9322.2899999999972</v>
      </c>
      <c r="DV167" s="17">
        <f t="shared" si="345"/>
        <v>9658.6299999999974</v>
      </c>
      <c r="DW167" s="17">
        <f t="shared" si="345"/>
        <v>9347.07</v>
      </c>
      <c r="DX167" s="17">
        <f t="shared" si="345"/>
        <v>9658.6299999999974</v>
      </c>
      <c r="DY167" s="17">
        <f t="shared" si="345"/>
        <v>9734.0499999999975</v>
      </c>
      <c r="DZ167" s="17">
        <f t="shared" si="345"/>
        <v>9601.6299999999992</v>
      </c>
      <c r="EA167" s="17">
        <f t="shared" si="345"/>
        <v>9971.119999999999</v>
      </c>
      <c r="EB167" s="17">
        <f t="shared" si="345"/>
        <v>9671.76</v>
      </c>
      <c r="EC167" s="17">
        <f t="shared" si="345"/>
        <v>10821.399999999998</v>
      </c>
      <c r="ED167" s="17">
        <f t="shared" si="345"/>
        <v>115465.25</v>
      </c>
      <c r="EE167" s="17">
        <f t="shared" si="345"/>
        <v>1151398.7000000002</v>
      </c>
      <c r="EF167" s="17">
        <f t="shared" ref="EF167:ET167" si="346">SUM(EF27+EF35+EF77+EF166)</f>
        <v>10182.849999999999</v>
      </c>
      <c r="EG167" s="17">
        <f t="shared" si="346"/>
        <v>9587.25</v>
      </c>
      <c r="EH167" s="17">
        <f t="shared" si="346"/>
        <v>10384.899999999998</v>
      </c>
      <c r="EI167" s="17">
        <f t="shared" si="346"/>
        <v>10052.119999999999</v>
      </c>
      <c r="EJ167" s="17">
        <f t="shared" si="346"/>
        <v>10387.219999999998</v>
      </c>
      <c r="EK167" s="17">
        <f t="shared" si="346"/>
        <v>10052.89</v>
      </c>
      <c r="EL167" s="17">
        <f t="shared" si="346"/>
        <v>10387.219999999998</v>
      </c>
      <c r="EM167" s="17">
        <f t="shared" si="346"/>
        <v>10387.219999999998</v>
      </c>
      <c r="EN167" s="17">
        <f t="shared" si="346"/>
        <v>10052.119999999999</v>
      </c>
      <c r="EO167" s="17">
        <f t="shared" si="346"/>
        <v>10387.219999999998</v>
      </c>
      <c r="EP167" s="17">
        <f t="shared" si="346"/>
        <v>10104.32</v>
      </c>
      <c r="EQ167" s="17">
        <f t="shared" si="346"/>
        <v>10451.959999999997</v>
      </c>
      <c r="ER167" s="17">
        <f t="shared" si="346"/>
        <v>122417.29000000002</v>
      </c>
      <c r="ES167" s="17">
        <f t="shared" si="346"/>
        <v>1273815.9899999995</v>
      </c>
      <c r="ET167" s="17">
        <f t="shared" si="346"/>
        <v>823115.6100000001</v>
      </c>
      <c r="EU167" s="242"/>
      <c r="EV167" s="243"/>
      <c r="EW167" s="242"/>
      <c r="EX167" s="242"/>
      <c r="EY167" s="242"/>
      <c r="EZ167" s="242"/>
      <c r="FA167" s="242"/>
    </row>
    <row r="168" spans="2:157" ht="11.25" x14ac:dyDescent="0.15">
      <c r="B168" s="320" t="s">
        <v>457</v>
      </c>
      <c r="C168" s="321"/>
      <c r="D168" s="322"/>
      <c r="E168" s="322"/>
      <c r="F168" s="322"/>
      <c r="G168" s="322"/>
      <c r="H168" s="322"/>
      <c r="I168" s="322"/>
      <c r="J168" s="322"/>
      <c r="K168" s="322"/>
      <c r="L168" s="322"/>
      <c r="M168" s="322"/>
      <c r="N168" s="322"/>
      <c r="O168" s="322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  <c r="AA168" s="322"/>
      <c r="AB168" s="322"/>
      <c r="AC168" s="322"/>
      <c r="AD168" s="322"/>
      <c r="AE168" s="322"/>
      <c r="AF168" s="322"/>
      <c r="AG168" s="322"/>
      <c r="AH168" s="322"/>
      <c r="AI168" s="322"/>
      <c r="AJ168" s="322"/>
      <c r="AK168" s="322"/>
      <c r="AL168" s="322"/>
      <c r="AM168" s="322"/>
      <c r="AN168" s="322"/>
      <c r="AO168" s="322"/>
      <c r="AP168" s="322"/>
      <c r="AQ168" s="322"/>
      <c r="AR168" s="322"/>
      <c r="AS168" s="322"/>
      <c r="AT168" s="322"/>
      <c r="AU168" s="322"/>
      <c r="AV168" s="322"/>
      <c r="AW168" s="322"/>
      <c r="AX168" s="322"/>
      <c r="AY168" s="322"/>
      <c r="AZ168" s="322"/>
      <c r="BA168" s="322"/>
      <c r="BB168" s="322"/>
      <c r="BC168" s="322"/>
      <c r="BD168" s="322"/>
      <c r="BE168" s="322"/>
      <c r="BF168" s="322"/>
      <c r="BG168" s="322"/>
      <c r="BH168" s="322"/>
      <c r="BI168" s="322"/>
      <c r="BJ168" s="322"/>
      <c r="BK168" s="322"/>
      <c r="BL168" s="322"/>
      <c r="BM168" s="322"/>
      <c r="BN168" s="322"/>
      <c r="BO168" s="322"/>
      <c r="BP168" s="322"/>
      <c r="BQ168" s="322"/>
      <c r="BR168" s="322"/>
      <c r="BS168" s="322"/>
      <c r="BT168" s="322"/>
      <c r="BU168" s="322"/>
      <c r="BV168" s="322"/>
      <c r="BW168" s="322"/>
      <c r="BX168" s="322"/>
      <c r="BY168" s="322"/>
      <c r="BZ168" s="322"/>
      <c r="CA168" s="322"/>
      <c r="CB168" s="322"/>
      <c r="CC168" s="322"/>
      <c r="CD168" s="322"/>
      <c r="CE168" s="322"/>
      <c r="CF168" s="322"/>
      <c r="CG168" s="322"/>
      <c r="CH168" s="322"/>
      <c r="CI168" s="322"/>
      <c r="CJ168" s="322"/>
      <c r="CK168" s="322"/>
      <c r="CL168" s="322"/>
      <c r="CM168" s="322"/>
      <c r="CN168" s="322"/>
      <c r="CO168" s="322"/>
      <c r="CP168" s="322"/>
      <c r="CQ168" s="322"/>
      <c r="CR168" s="322"/>
      <c r="CS168" s="322"/>
      <c r="CT168" s="322"/>
      <c r="CU168" s="322"/>
      <c r="CV168" s="322"/>
      <c r="CW168" s="322"/>
      <c r="CX168" s="322"/>
      <c r="CY168" s="322"/>
      <c r="CZ168" s="322"/>
      <c r="DA168" s="322"/>
      <c r="DB168" s="322"/>
      <c r="DC168" s="322"/>
      <c r="DD168" s="322"/>
      <c r="DE168" s="322"/>
      <c r="DF168" s="322"/>
      <c r="DG168" s="322"/>
      <c r="DH168" s="322"/>
      <c r="DI168" s="322"/>
      <c r="DJ168" s="322"/>
      <c r="DK168" s="322"/>
      <c r="DL168" s="322"/>
      <c r="DM168" s="322"/>
      <c r="DN168" s="322"/>
      <c r="DO168" s="322"/>
      <c r="DP168" s="322"/>
      <c r="DQ168" s="322"/>
      <c r="DR168" s="322"/>
      <c r="DS168" s="322"/>
      <c r="DT168" s="322"/>
      <c r="DU168" s="322"/>
      <c r="DV168" s="322"/>
      <c r="DW168" s="322"/>
      <c r="DX168" s="322"/>
      <c r="DY168" s="322"/>
      <c r="DZ168" s="322"/>
      <c r="EA168" s="322"/>
      <c r="EB168" s="322"/>
      <c r="EC168" s="322"/>
      <c r="ED168" s="322"/>
      <c r="EE168" s="322"/>
      <c r="EF168" s="322"/>
      <c r="EG168" s="322"/>
      <c r="EH168" s="322"/>
      <c r="EI168" s="322"/>
      <c r="EJ168" s="322"/>
      <c r="EK168" s="322"/>
      <c r="EL168" s="322"/>
      <c r="EM168" s="322"/>
      <c r="EN168" s="322"/>
      <c r="EO168" s="322"/>
      <c r="EP168" s="322"/>
      <c r="EQ168" s="322"/>
      <c r="ER168" s="322"/>
      <c r="ES168" s="322"/>
      <c r="ET168" s="322"/>
      <c r="EU168" s="238"/>
    </row>
    <row r="169" spans="2:157" ht="16.5" x14ac:dyDescent="0.15">
      <c r="B169" s="171" t="s">
        <v>458</v>
      </c>
      <c r="C169" s="245" t="s">
        <v>459</v>
      </c>
      <c r="D169" s="245" t="s">
        <v>459</v>
      </c>
      <c r="E169" s="171"/>
      <c r="F169" s="171"/>
      <c r="G169" s="206">
        <v>7684</v>
      </c>
      <c r="H169" s="175">
        <f>(G169*0.1)</f>
        <v>768.40000000000009</v>
      </c>
      <c r="I169" s="175">
        <f>(G169*0.9)</f>
        <v>6915.6</v>
      </c>
      <c r="J169" s="175"/>
      <c r="K169" s="176"/>
      <c r="L169" s="176"/>
      <c r="M169" s="176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  <c r="CH169" s="175"/>
      <c r="CI169" s="175"/>
      <c r="CJ169" s="175"/>
      <c r="CK169" s="175"/>
      <c r="CL169" s="175"/>
      <c r="CM169" s="175"/>
      <c r="CN169" s="175"/>
      <c r="CO169" s="175"/>
      <c r="CP169" s="175"/>
      <c r="CQ169" s="175"/>
      <c r="CR169" s="175"/>
      <c r="CS169" s="175"/>
      <c r="CT169" s="175"/>
      <c r="CU169" s="175">
        <f>ROUND((I169/5/365*0),2)</f>
        <v>0</v>
      </c>
      <c r="CV169" s="175">
        <v>0</v>
      </c>
      <c r="CW169" s="175" t="s">
        <v>460</v>
      </c>
      <c r="CX169" s="175" t="s">
        <v>460</v>
      </c>
      <c r="CY169" s="175"/>
      <c r="CZ169" s="175"/>
      <c r="DA169" s="175"/>
      <c r="DB169" s="177">
        <f>SUM(CP169:DA169)</f>
        <v>0</v>
      </c>
      <c r="DC169" s="177">
        <f>ROUND((CO169+DB169),2)</f>
        <v>0</v>
      </c>
      <c r="DD169" s="175">
        <f>ROUND((I169/5/365*31),2)</f>
        <v>117.47</v>
      </c>
      <c r="DE169" s="175">
        <f>ROUND((I169/5/365*28),2)</f>
        <v>106.1</v>
      </c>
      <c r="DF169" s="175">
        <f>ROUND((I169/5/365*31),2)</f>
        <v>117.47</v>
      </c>
      <c r="DG169" s="175">
        <f>ROUND((I169/5/365*30),2)</f>
        <v>113.68</v>
      </c>
      <c r="DH169" s="175">
        <f>ROUND((I169/5/365*31),2)</f>
        <v>117.47</v>
      </c>
      <c r="DI169" s="175">
        <f>ROUND((I169/5/365*30),2)</f>
        <v>113.68</v>
      </c>
      <c r="DJ169" s="175">
        <f>ROUND((I169/5/365*31),2)</f>
        <v>117.47</v>
      </c>
      <c r="DK169" s="175">
        <f>ROUND((I169/5/365*31),2)</f>
        <v>117.47</v>
      </c>
      <c r="DL169" s="175">
        <f>ROUND((I169/5/365*30),2)</f>
        <v>113.68</v>
      </c>
      <c r="DM169" s="175">
        <f>ROUND((I169/5/365*31),2)</f>
        <v>117.47</v>
      </c>
      <c r="DN169" s="175">
        <f>ROUND((I169/5/365*30),2)</f>
        <v>113.68</v>
      </c>
      <c r="DO169" s="175">
        <f>ROUND((I169/5/365*31),2)</f>
        <v>117.47</v>
      </c>
      <c r="DP169" s="177">
        <f>SUM(DD169:DO169)</f>
        <v>1383.1100000000001</v>
      </c>
      <c r="DQ169" s="177">
        <f>ROUND((DC169+DP169),2)</f>
        <v>1383.11</v>
      </c>
      <c r="DR169" s="175">
        <f>ROUND((I169/5/365*31),2)</f>
        <v>117.47</v>
      </c>
      <c r="DS169" s="175">
        <f>ROUND((I169/5/365*28),2)</f>
        <v>106.1</v>
      </c>
      <c r="DT169" s="175">
        <f>ROUND((I169/5/365*31),2)</f>
        <v>117.47</v>
      </c>
      <c r="DU169" s="175">
        <f>ROUND((I169/5/365*30),2)</f>
        <v>113.68</v>
      </c>
      <c r="DV169" s="179">
        <f>ROUND((I169/5/365*31),2)</f>
        <v>117.47</v>
      </c>
      <c r="DW169" s="179">
        <f>ROUND((I169/5/365*30),2)</f>
        <v>113.68</v>
      </c>
      <c r="DX169" s="180">
        <f>ROUND((I169/5/365*31),2)</f>
        <v>117.47</v>
      </c>
      <c r="DY169" s="246">
        <f>ROUND((I169/5/365*31),2)</f>
        <v>117.47</v>
      </c>
      <c r="DZ169" s="246">
        <f>ROUND((I169/5/365*30),2)</f>
        <v>113.68</v>
      </c>
      <c r="EA169" s="246">
        <f>ROUND((I169/5/365*31),2)</f>
        <v>117.47</v>
      </c>
      <c r="EB169" s="175">
        <f>ROUND((I169/5/365*30),2)</f>
        <v>113.68</v>
      </c>
      <c r="EC169" s="175">
        <f>ROUND((I169/5/365*31),2)</f>
        <v>117.47</v>
      </c>
      <c r="ED169" s="181">
        <f>SUM(DR169:EC169)</f>
        <v>1383.1100000000001</v>
      </c>
      <c r="EE169" s="177">
        <f>ROUND((DQ169+ED169),2)</f>
        <v>2766.22</v>
      </c>
      <c r="EF169" s="175">
        <f>ROUND((I169/5/365*31),2)</f>
        <v>117.47</v>
      </c>
      <c r="EG169" s="175">
        <f>ROUND((I169/5/365*29),2)</f>
        <v>109.89</v>
      </c>
      <c r="EH169" s="175">
        <f>ROUND((I169/5/365*31),2)</f>
        <v>117.47</v>
      </c>
      <c r="EI169" s="175">
        <f>ROUND((I169/5/365*30),2)</f>
        <v>113.68</v>
      </c>
      <c r="EJ169" s="175">
        <f>ROUND((I169/5/365*31),2)</f>
        <v>117.47</v>
      </c>
      <c r="EK169" s="175">
        <f>ROUND((I169/5/365*30),2)</f>
        <v>113.68</v>
      </c>
      <c r="EL169" s="175">
        <f>ROUND((I169/5/365*31),2)</f>
        <v>117.47</v>
      </c>
      <c r="EM169" s="175">
        <f>ROUND((I169/5/365*31),2)</f>
        <v>117.47</v>
      </c>
      <c r="EN169" s="175">
        <f>ROUND((I169/5/365*30),2)</f>
        <v>113.68</v>
      </c>
      <c r="EO169" s="175">
        <f t="shared" ref="EO169:EO170" si="347">ROUND((I169/5/365*31),2)</f>
        <v>117.47</v>
      </c>
      <c r="EP169" s="175">
        <f>ROUND((I169/5/365*30),2)</f>
        <v>113.68</v>
      </c>
      <c r="EQ169" s="175">
        <f>ROUND((I169/5/365*31),2)</f>
        <v>117.47</v>
      </c>
      <c r="ER169" s="177">
        <f>SUM(EF169:EQ169)</f>
        <v>1386.9000000000003</v>
      </c>
      <c r="ES169" s="177">
        <f>ROUND((EE169+ER169),2)</f>
        <v>4153.12</v>
      </c>
      <c r="ET169" s="175">
        <f>SUM(G169-ES169)</f>
        <v>3530.88</v>
      </c>
    </row>
    <row r="170" spans="2:157" ht="9" x14ac:dyDescent="0.15">
      <c r="B170" s="171" t="s">
        <v>461</v>
      </c>
      <c r="C170" s="245" t="s">
        <v>462</v>
      </c>
      <c r="D170" s="245" t="s">
        <v>462</v>
      </c>
      <c r="E170" s="171"/>
      <c r="F170" s="171"/>
      <c r="G170" s="206">
        <v>67800</v>
      </c>
      <c r="H170" s="175">
        <f>(G170*0.1)</f>
        <v>6780</v>
      </c>
      <c r="I170" s="175">
        <f>(G170*0.9)</f>
        <v>61020</v>
      </c>
      <c r="J170" s="175"/>
      <c r="K170" s="176"/>
      <c r="L170" s="176"/>
      <c r="M170" s="176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  <c r="CH170" s="175"/>
      <c r="CI170" s="175"/>
      <c r="CJ170" s="175"/>
      <c r="CK170" s="175"/>
      <c r="CL170" s="175"/>
      <c r="CM170" s="175"/>
      <c r="CN170" s="175"/>
      <c r="CO170" s="175"/>
      <c r="CP170" s="175"/>
      <c r="CQ170" s="175"/>
      <c r="CR170" s="175"/>
      <c r="CS170" s="175"/>
      <c r="CT170" s="175"/>
      <c r="CU170" s="175"/>
      <c r="CV170" s="175"/>
      <c r="CW170" s="175"/>
      <c r="CX170" s="175"/>
      <c r="CY170" s="175"/>
      <c r="CZ170" s="175"/>
      <c r="DA170" s="175"/>
      <c r="DB170" s="177">
        <f>SUM(CP170:DA170)</f>
        <v>0</v>
      </c>
      <c r="DC170" s="177">
        <f>ROUND((CO170+DB170),2)</f>
        <v>0</v>
      </c>
      <c r="DD170" s="175">
        <f>ROUND((I170/5/365*31),2)</f>
        <v>1036.5</v>
      </c>
      <c r="DE170" s="175">
        <f>ROUND((I170/5/365*28),2)</f>
        <v>936.2</v>
      </c>
      <c r="DF170" s="175">
        <f>ROUND((I170/5/365*31),2)</f>
        <v>1036.5</v>
      </c>
      <c r="DG170" s="175">
        <f>ROUND((I170/5/365*30),2)</f>
        <v>1003.07</v>
      </c>
      <c r="DH170" s="175">
        <f>ROUND((I170/5/365*31),2)</f>
        <v>1036.5</v>
      </c>
      <c r="DI170" s="175">
        <f>ROUND((I170/5/365*30),2)</f>
        <v>1003.07</v>
      </c>
      <c r="DJ170" s="175">
        <f>ROUND((I170/5/365*31),2)</f>
        <v>1036.5</v>
      </c>
      <c r="DK170" s="175">
        <f>ROUND((I170/5/365*31),2)</f>
        <v>1036.5</v>
      </c>
      <c r="DL170" s="175">
        <f>ROUND((I170/5/365*30),2)</f>
        <v>1003.07</v>
      </c>
      <c r="DM170" s="175">
        <f>ROUND((I170/5/365*31),2)</f>
        <v>1036.5</v>
      </c>
      <c r="DN170" s="175">
        <f>ROUND((I170/5/365*30),2)</f>
        <v>1003.07</v>
      </c>
      <c r="DO170" s="175">
        <f>ROUND((I170/5/365*31),2)</f>
        <v>1036.5</v>
      </c>
      <c r="DP170" s="177">
        <f>SUM(DD170:DO170)</f>
        <v>12203.98</v>
      </c>
      <c r="DQ170" s="177">
        <f>ROUND((DC170+DP170),2)</f>
        <v>12203.98</v>
      </c>
      <c r="DR170" s="175">
        <f>ROUND((I170/5/365*31),2)</f>
        <v>1036.5</v>
      </c>
      <c r="DS170" s="175">
        <f>ROUND((I170/5/365*28),2)</f>
        <v>936.2</v>
      </c>
      <c r="DT170" s="175">
        <f>ROUND((I170/5/365*31),2)</f>
        <v>1036.5</v>
      </c>
      <c r="DU170" s="175">
        <f>ROUND((I170/5/365*30),2)</f>
        <v>1003.07</v>
      </c>
      <c r="DV170" s="179">
        <f>ROUND((I170/5/365*31),2)</f>
        <v>1036.5</v>
      </c>
      <c r="DW170" s="179">
        <f>ROUND((I170/5/365*30),2)</f>
        <v>1003.07</v>
      </c>
      <c r="DX170" s="180">
        <f>ROUND((I170/5/365*31),2)</f>
        <v>1036.5</v>
      </c>
      <c r="DY170" s="246">
        <f>ROUND((I170/5/365*31),2)</f>
        <v>1036.5</v>
      </c>
      <c r="DZ170" s="246">
        <f>ROUND((I170/5/365*30),2)</f>
        <v>1003.07</v>
      </c>
      <c r="EA170" s="246">
        <f>ROUND((I170/5/365*31),2)</f>
        <v>1036.5</v>
      </c>
      <c r="EB170" s="175">
        <f>ROUND((I170/5/365*30),2)</f>
        <v>1003.07</v>
      </c>
      <c r="EC170" s="175">
        <f>ROUND((I170/5/365*31),2)</f>
        <v>1036.5</v>
      </c>
      <c r="ED170" s="181">
        <f>SUM(DR170:EC170)</f>
        <v>12203.98</v>
      </c>
      <c r="EE170" s="177">
        <f>ROUND((DQ170+ED170),2)</f>
        <v>24407.96</v>
      </c>
      <c r="EF170" s="175">
        <f>ROUND((I170/5/365*31),2)</f>
        <v>1036.5</v>
      </c>
      <c r="EG170" s="175">
        <f>ROUND((I170/5/365*29),2)</f>
        <v>969.63</v>
      </c>
      <c r="EH170" s="175">
        <f>ROUND((I170/5/365*31),2)</f>
        <v>1036.5</v>
      </c>
      <c r="EI170" s="175">
        <f>ROUND((I170/5/365*30),2)</f>
        <v>1003.07</v>
      </c>
      <c r="EJ170" s="175">
        <f>ROUND((I170/5/365*31),2)</f>
        <v>1036.5</v>
      </c>
      <c r="EK170" s="175">
        <f>ROUND((I170/5/365*30),2)</f>
        <v>1003.07</v>
      </c>
      <c r="EL170" s="175">
        <f>ROUND((I170/5/365*31),2)</f>
        <v>1036.5</v>
      </c>
      <c r="EM170" s="175">
        <f>ROUND((I170/5/365*31),2)</f>
        <v>1036.5</v>
      </c>
      <c r="EN170" s="175">
        <f>ROUND((I170/5/365*30),2)</f>
        <v>1003.07</v>
      </c>
      <c r="EO170" s="175">
        <f t="shared" si="347"/>
        <v>1036.5</v>
      </c>
      <c r="EP170" s="175">
        <f>ROUND((I170/5/365*30),2)</f>
        <v>1003.07</v>
      </c>
      <c r="EQ170" s="175">
        <f>ROUND((I170/5/365*31),2)</f>
        <v>1036.5</v>
      </c>
      <c r="ER170" s="177">
        <f>SUM(EF170:EQ170)</f>
        <v>12237.41</v>
      </c>
      <c r="ES170" s="177">
        <f>ROUND((EE170+ER170),2)</f>
        <v>36645.370000000003</v>
      </c>
      <c r="ET170" s="175">
        <f>SUM(G170-ES170)</f>
        <v>31154.629999999997</v>
      </c>
    </row>
    <row r="171" spans="2:157" s="244" customFormat="1" ht="15" customHeight="1" x14ac:dyDescent="0.2">
      <c r="B171" s="14" t="s">
        <v>463</v>
      </c>
      <c r="C171" s="18"/>
      <c r="D171" s="18"/>
      <c r="E171" s="14"/>
      <c r="F171" s="14"/>
      <c r="G171" s="19">
        <f t="shared" ref="G171:BR171" si="348">SUM(G169:G170)</f>
        <v>75484</v>
      </c>
      <c r="H171" s="19">
        <f t="shared" si="348"/>
        <v>7548.4</v>
      </c>
      <c r="I171" s="19">
        <f t="shared" si="348"/>
        <v>67935.600000000006</v>
      </c>
      <c r="J171" s="19">
        <f t="shared" si="348"/>
        <v>0</v>
      </c>
      <c r="K171" s="19">
        <f t="shared" si="348"/>
        <v>0</v>
      </c>
      <c r="L171" s="19">
        <f t="shared" si="348"/>
        <v>0</v>
      </c>
      <c r="M171" s="19">
        <f t="shared" si="348"/>
        <v>0</v>
      </c>
      <c r="N171" s="19">
        <f t="shared" si="348"/>
        <v>0</v>
      </c>
      <c r="O171" s="19">
        <f t="shared" si="348"/>
        <v>0</v>
      </c>
      <c r="P171" s="19">
        <f t="shared" si="348"/>
        <v>0</v>
      </c>
      <c r="Q171" s="19">
        <f t="shared" si="348"/>
        <v>0</v>
      </c>
      <c r="R171" s="19">
        <f t="shared" si="348"/>
        <v>0</v>
      </c>
      <c r="S171" s="19">
        <f t="shared" si="348"/>
        <v>0</v>
      </c>
      <c r="T171" s="19">
        <f t="shared" si="348"/>
        <v>0</v>
      </c>
      <c r="U171" s="19">
        <f t="shared" si="348"/>
        <v>0</v>
      </c>
      <c r="V171" s="19">
        <f t="shared" si="348"/>
        <v>0</v>
      </c>
      <c r="W171" s="19">
        <f t="shared" si="348"/>
        <v>0</v>
      </c>
      <c r="X171" s="19">
        <f t="shared" si="348"/>
        <v>0</v>
      </c>
      <c r="Y171" s="19">
        <f t="shared" si="348"/>
        <v>0</v>
      </c>
      <c r="Z171" s="19">
        <f t="shared" si="348"/>
        <v>0</v>
      </c>
      <c r="AA171" s="19">
        <f t="shared" si="348"/>
        <v>0</v>
      </c>
      <c r="AB171" s="19">
        <f t="shared" si="348"/>
        <v>0</v>
      </c>
      <c r="AC171" s="19">
        <f t="shared" si="348"/>
        <v>0</v>
      </c>
      <c r="AD171" s="19">
        <f t="shared" si="348"/>
        <v>0</v>
      </c>
      <c r="AE171" s="19">
        <f t="shared" si="348"/>
        <v>0</v>
      </c>
      <c r="AF171" s="19">
        <f t="shared" si="348"/>
        <v>0</v>
      </c>
      <c r="AG171" s="19">
        <f t="shared" si="348"/>
        <v>0</v>
      </c>
      <c r="AH171" s="19">
        <f t="shared" si="348"/>
        <v>0</v>
      </c>
      <c r="AI171" s="19">
        <f t="shared" si="348"/>
        <v>0</v>
      </c>
      <c r="AJ171" s="19">
        <f t="shared" si="348"/>
        <v>0</v>
      </c>
      <c r="AK171" s="19">
        <f t="shared" si="348"/>
        <v>0</v>
      </c>
      <c r="AL171" s="19">
        <f t="shared" si="348"/>
        <v>0</v>
      </c>
      <c r="AM171" s="19">
        <f t="shared" si="348"/>
        <v>0</v>
      </c>
      <c r="AN171" s="19">
        <f t="shared" si="348"/>
        <v>0</v>
      </c>
      <c r="AO171" s="19">
        <f t="shared" si="348"/>
        <v>0</v>
      </c>
      <c r="AP171" s="19">
        <f t="shared" si="348"/>
        <v>0</v>
      </c>
      <c r="AQ171" s="19">
        <f t="shared" si="348"/>
        <v>0</v>
      </c>
      <c r="AR171" s="19">
        <f t="shared" si="348"/>
        <v>0</v>
      </c>
      <c r="AS171" s="19">
        <f t="shared" si="348"/>
        <v>0</v>
      </c>
      <c r="AT171" s="19">
        <f t="shared" si="348"/>
        <v>0</v>
      </c>
      <c r="AU171" s="19">
        <f t="shared" si="348"/>
        <v>0</v>
      </c>
      <c r="AV171" s="19">
        <f t="shared" si="348"/>
        <v>0</v>
      </c>
      <c r="AW171" s="19">
        <f t="shared" si="348"/>
        <v>0</v>
      </c>
      <c r="AX171" s="19">
        <f t="shared" si="348"/>
        <v>0</v>
      </c>
      <c r="AY171" s="19">
        <f t="shared" si="348"/>
        <v>0</v>
      </c>
      <c r="AZ171" s="19">
        <f t="shared" si="348"/>
        <v>0</v>
      </c>
      <c r="BA171" s="19">
        <f t="shared" si="348"/>
        <v>0</v>
      </c>
      <c r="BB171" s="19">
        <f t="shared" si="348"/>
        <v>0</v>
      </c>
      <c r="BC171" s="19">
        <f t="shared" si="348"/>
        <v>0</v>
      </c>
      <c r="BD171" s="19">
        <f t="shared" si="348"/>
        <v>0</v>
      </c>
      <c r="BE171" s="19">
        <f t="shared" si="348"/>
        <v>0</v>
      </c>
      <c r="BF171" s="19">
        <f t="shared" si="348"/>
        <v>0</v>
      </c>
      <c r="BG171" s="19">
        <f t="shared" si="348"/>
        <v>0</v>
      </c>
      <c r="BH171" s="19">
        <f t="shared" si="348"/>
        <v>0</v>
      </c>
      <c r="BI171" s="19">
        <f t="shared" si="348"/>
        <v>0</v>
      </c>
      <c r="BJ171" s="19">
        <f t="shared" si="348"/>
        <v>0</v>
      </c>
      <c r="BK171" s="19">
        <f t="shared" si="348"/>
        <v>0</v>
      </c>
      <c r="BL171" s="19">
        <f t="shared" si="348"/>
        <v>0</v>
      </c>
      <c r="BM171" s="19">
        <f t="shared" si="348"/>
        <v>0</v>
      </c>
      <c r="BN171" s="19">
        <f t="shared" si="348"/>
        <v>0</v>
      </c>
      <c r="BO171" s="19">
        <f t="shared" si="348"/>
        <v>0</v>
      </c>
      <c r="BP171" s="19">
        <f t="shared" si="348"/>
        <v>0</v>
      </c>
      <c r="BQ171" s="19">
        <f t="shared" si="348"/>
        <v>0</v>
      </c>
      <c r="BR171" s="19">
        <f t="shared" si="348"/>
        <v>0</v>
      </c>
      <c r="BS171" s="19">
        <f t="shared" ref="BS171:ED171" si="349">SUM(BS169:BS170)</f>
        <v>0</v>
      </c>
      <c r="BT171" s="19">
        <f t="shared" si="349"/>
        <v>0</v>
      </c>
      <c r="BU171" s="19">
        <f t="shared" si="349"/>
        <v>0</v>
      </c>
      <c r="BV171" s="19">
        <f t="shared" si="349"/>
        <v>0</v>
      </c>
      <c r="BW171" s="19">
        <f t="shared" si="349"/>
        <v>0</v>
      </c>
      <c r="BX171" s="19">
        <f t="shared" si="349"/>
        <v>0</v>
      </c>
      <c r="BY171" s="19">
        <f t="shared" si="349"/>
        <v>0</v>
      </c>
      <c r="BZ171" s="19">
        <f t="shared" si="349"/>
        <v>0</v>
      </c>
      <c r="CA171" s="19">
        <f t="shared" si="349"/>
        <v>0</v>
      </c>
      <c r="CB171" s="19">
        <f t="shared" si="349"/>
        <v>0</v>
      </c>
      <c r="CC171" s="19">
        <f t="shared" si="349"/>
        <v>0</v>
      </c>
      <c r="CD171" s="19">
        <f t="shared" si="349"/>
        <v>0</v>
      </c>
      <c r="CE171" s="19">
        <f t="shared" si="349"/>
        <v>0</v>
      </c>
      <c r="CF171" s="19">
        <f t="shared" si="349"/>
        <v>0</v>
      </c>
      <c r="CG171" s="19">
        <f t="shared" si="349"/>
        <v>0</v>
      </c>
      <c r="CH171" s="19">
        <f t="shared" si="349"/>
        <v>0</v>
      </c>
      <c r="CI171" s="19">
        <f t="shared" si="349"/>
        <v>0</v>
      </c>
      <c r="CJ171" s="19">
        <f t="shared" si="349"/>
        <v>0</v>
      </c>
      <c r="CK171" s="19">
        <f t="shared" si="349"/>
        <v>0</v>
      </c>
      <c r="CL171" s="19">
        <f t="shared" si="349"/>
        <v>0</v>
      </c>
      <c r="CM171" s="19">
        <f t="shared" si="349"/>
        <v>0</v>
      </c>
      <c r="CN171" s="19">
        <f t="shared" si="349"/>
        <v>0</v>
      </c>
      <c r="CO171" s="19">
        <f t="shared" si="349"/>
        <v>0</v>
      </c>
      <c r="CP171" s="19">
        <f t="shared" si="349"/>
        <v>0</v>
      </c>
      <c r="CQ171" s="19">
        <f t="shared" si="349"/>
        <v>0</v>
      </c>
      <c r="CR171" s="19">
        <f t="shared" si="349"/>
        <v>0</v>
      </c>
      <c r="CS171" s="19">
        <f t="shared" si="349"/>
        <v>0</v>
      </c>
      <c r="CT171" s="19">
        <f t="shared" si="349"/>
        <v>0</v>
      </c>
      <c r="CU171" s="19">
        <f t="shared" si="349"/>
        <v>0</v>
      </c>
      <c r="CV171" s="19">
        <f t="shared" si="349"/>
        <v>0</v>
      </c>
      <c r="CW171" s="19">
        <f t="shared" si="349"/>
        <v>0</v>
      </c>
      <c r="CX171" s="19">
        <f t="shared" si="349"/>
        <v>0</v>
      </c>
      <c r="CY171" s="19">
        <f t="shared" si="349"/>
        <v>0</v>
      </c>
      <c r="CZ171" s="19">
        <f t="shared" si="349"/>
        <v>0</v>
      </c>
      <c r="DA171" s="19">
        <f t="shared" si="349"/>
        <v>0</v>
      </c>
      <c r="DB171" s="19">
        <f t="shared" si="349"/>
        <v>0</v>
      </c>
      <c r="DC171" s="19">
        <f t="shared" si="349"/>
        <v>0</v>
      </c>
      <c r="DD171" s="19">
        <f t="shared" si="349"/>
        <v>1153.97</v>
      </c>
      <c r="DE171" s="19">
        <f t="shared" si="349"/>
        <v>1042.3</v>
      </c>
      <c r="DF171" s="19">
        <f t="shared" si="349"/>
        <v>1153.97</v>
      </c>
      <c r="DG171" s="19">
        <f t="shared" si="349"/>
        <v>1116.75</v>
      </c>
      <c r="DH171" s="19">
        <f t="shared" si="349"/>
        <v>1153.97</v>
      </c>
      <c r="DI171" s="19">
        <f t="shared" si="349"/>
        <v>1116.75</v>
      </c>
      <c r="DJ171" s="19">
        <f t="shared" si="349"/>
        <v>1153.97</v>
      </c>
      <c r="DK171" s="19">
        <f t="shared" si="349"/>
        <v>1153.97</v>
      </c>
      <c r="DL171" s="19">
        <f t="shared" si="349"/>
        <v>1116.75</v>
      </c>
      <c r="DM171" s="19">
        <f t="shared" si="349"/>
        <v>1153.97</v>
      </c>
      <c r="DN171" s="19">
        <f t="shared" si="349"/>
        <v>1116.75</v>
      </c>
      <c r="DO171" s="19">
        <f t="shared" si="349"/>
        <v>1153.97</v>
      </c>
      <c r="DP171" s="19">
        <f t="shared" si="349"/>
        <v>13587.09</v>
      </c>
      <c r="DQ171" s="19">
        <f t="shared" si="349"/>
        <v>13587.09</v>
      </c>
      <c r="DR171" s="19">
        <f t="shared" si="349"/>
        <v>1153.97</v>
      </c>
      <c r="DS171" s="19">
        <f t="shared" si="349"/>
        <v>1042.3</v>
      </c>
      <c r="DT171" s="19">
        <f t="shared" si="349"/>
        <v>1153.97</v>
      </c>
      <c r="DU171" s="19">
        <f t="shared" si="349"/>
        <v>1116.75</v>
      </c>
      <c r="DV171" s="19">
        <f t="shared" si="349"/>
        <v>1153.97</v>
      </c>
      <c r="DW171" s="19">
        <f t="shared" si="349"/>
        <v>1116.75</v>
      </c>
      <c r="DX171" s="19">
        <f t="shared" si="349"/>
        <v>1153.97</v>
      </c>
      <c r="DY171" s="19">
        <f t="shared" si="349"/>
        <v>1153.97</v>
      </c>
      <c r="DZ171" s="19">
        <f t="shared" si="349"/>
        <v>1116.75</v>
      </c>
      <c r="EA171" s="19">
        <f t="shared" si="349"/>
        <v>1153.97</v>
      </c>
      <c r="EB171" s="19">
        <f t="shared" si="349"/>
        <v>1116.75</v>
      </c>
      <c r="EC171" s="19">
        <f t="shared" si="349"/>
        <v>1153.97</v>
      </c>
      <c r="ED171" s="19">
        <f t="shared" si="349"/>
        <v>13587.09</v>
      </c>
      <c r="EE171" s="19">
        <f t="shared" ref="EE171:ET171" si="350">SUM(EE169:EE170)</f>
        <v>27174.18</v>
      </c>
      <c r="EF171" s="19">
        <f t="shared" si="350"/>
        <v>1153.97</v>
      </c>
      <c r="EG171" s="19">
        <f t="shared" si="350"/>
        <v>1079.52</v>
      </c>
      <c r="EH171" s="19">
        <f t="shared" si="350"/>
        <v>1153.97</v>
      </c>
      <c r="EI171" s="19">
        <f t="shared" si="350"/>
        <v>1116.75</v>
      </c>
      <c r="EJ171" s="19">
        <f t="shared" si="350"/>
        <v>1153.97</v>
      </c>
      <c r="EK171" s="19">
        <f t="shared" si="350"/>
        <v>1116.75</v>
      </c>
      <c r="EL171" s="19">
        <f t="shared" si="350"/>
        <v>1153.97</v>
      </c>
      <c r="EM171" s="19">
        <f t="shared" si="350"/>
        <v>1153.97</v>
      </c>
      <c r="EN171" s="19">
        <f t="shared" si="350"/>
        <v>1116.75</v>
      </c>
      <c r="EO171" s="19">
        <f t="shared" si="350"/>
        <v>1153.97</v>
      </c>
      <c r="EP171" s="19">
        <f t="shared" si="350"/>
        <v>1116.75</v>
      </c>
      <c r="EQ171" s="19">
        <f t="shared" si="350"/>
        <v>1153.97</v>
      </c>
      <c r="ER171" s="19">
        <f t="shared" si="350"/>
        <v>13624.31</v>
      </c>
      <c r="ES171" s="19">
        <f t="shared" si="350"/>
        <v>40798.490000000005</v>
      </c>
      <c r="ET171" s="19">
        <f t="shared" si="350"/>
        <v>34685.509999999995</v>
      </c>
      <c r="EU171" s="242"/>
      <c r="EV171" s="242"/>
      <c r="EW171" s="242"/>
      <c r="EX171" s="242"/>
      <c r="EY171" s="242"/>
      <c r="EZ171" s="242"/>
      <c r="FA171" s="242"/>
    </row>
    <row r="172" spans="2:157" s="244" customFormat="1" ht="11.25" x14ac:dyDescent="0.2">
      <c r="B172" s="247"/>
      <c r="C172" s="248"/>
      <c r="D172" s="248"/>
      <c r="E172" s="247"/>
      <c r="F172" s="247"/>
      <c r="G172" s="249"/>
      <c r="H172" s="249"/>
      <c r="I172" s="249"/>
      <c r="J172" s="249"/>
      <c r="K172" s="249"/>
      <c r="L172" s="249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  <c r="X172" s="249"/>
      <c r="Y172" s="249"/>
      <c r="Z172" s="249"/>
      <c r="AA172" s="249"/>
      <c r="AB172" s="249"/>
      <c r="AC172" s="249"/>
      <c r="AD172" s="249"/>
      <c r="AE172" s="249"/>
      <c r="AF172" s="249"/>
      <c r="AG172" s="249"/>
      <c r="AH172" s="249"/>
      <c r="AI172" s="249"/>
      <c r="AJ172" s="249"/>
      <c r="AK172" s="249"/>
      <c r="AL172" s="249"/>
      <c r="AM172" s="249"/>
      <c r="AN172" s="249"/>
      <c r="AO172" s="249"/>
      <c r="AP172" s="249"/>
      <c r="AQ172" s="249"/>
      <c r="AR172" s="249"/>
      <c r="AS172" s="249"/>
      <c r="AT172" s="249"/>
      <c r="AU172" s="249"/>
      <c r="AV172" s="249"/>
      <c r="AW172" s="249"/>
      <c r="AX172" s="249"/>
      <c r="AY172" s="249"/>
      <c r="AZ172" s="249"/>
      <c r="BA172" s="249"/>
      <c r="BB172" s="249"/>
      <c r="BC172" s="249"/>
      <c r="BD172" s="249"/>
      <c r="BE172" s="249"/>
      <c r="BF172" s="249"/>
      <c r="BG172" s="249"/>
      <c r="BH172" s="249"/>
      <c r="BI172" s="249"/>
      <c r="BJ172" s="249"/>
      <c r="BK172" s="249"/>
      <c r="BL172" s="249"/>
      <c r="BM172" s="249"/>
      <c r="BN172" s="249"/>
      <c r="BO172" s="249"/>
      <c r="BP172" s="249"/>
      <c r="BQ172" s="249"/>
      <c r="BR172" s="249"/>
      <c r="BS172" s="249"/>
      <c r="BT172" s="249"/>
      <c r="BU172" s="249"/>
      <c r="BV172" s="249"/>
      <c r="BW172" s="249"/>
      <c r="BX172" s="249"/>
      <c r="BY172" s="249"/>
      <c r="BZ172" s="249"/>
      <c r="CA172" s="249"/>
      <c r="CB172" s="249"/>
      <c r="CC172" s="249"/>
      <c r="CD172" s="249"/>
      <c r="CE172" s="249"/>
      <c r="CF172" s="249"/>
      <c r="CG172" s="249"/>
      <c r="CH172" s="249"/>
      <c r="CI172" s="249"/>
      <c r="CJ172" s="249"/>
      <c r="CK172" s="249"/>
      <c r="CL172" s="249"/>
      <c r="CM172" s="249"/>
      <c r="CN172" s="249"/>
      <c r="CO172" s="249"/>
      <c r="CP172" s="249"/>
      <c r="CQ172" s="249"/>
      <c r="CR172" s="249"/>
      <c r="CS172" s="249"/>
      <c r="CT172" s="249"/>
      <c r="CU172" s="249"/>
      <c r="CV172" s="249"/>
      <c r="CW172" s="249"/>
      <c r="CX172" s="249"/>
      <c r="CY172" s="249"/>
      <c r="CZ172" s="249"/>
      <c r="DA172" s="249"/>
      <c r="DB172" s="249"/>
      <c r="DC172" s="249"/>
      <c r="DD172" s="249"/>
      <c r="DE172" s="249"/>
      <c r="DF172" s="249"/>
      <c r="DG172" s="249"/>
      <c r="DH172" s="249"/>
      <c r="DI172" s="249"/>
      <c r="DJ172" s="249"/>
      <c r="DK172" s="249"/>
      <c r="DL172" s="249"/>
      <c r="DM172" s="249"/>
      <c r="DN172" s="249"/>
      <c r="DO172" s="249"/>
      <c r="DP172" s="249"/>
      <c r="DQ172" s="249"/>
      <c r="DR172" s="249"/>
      <c r="DS172" s="249"/>
      <c r="DT172" s="249"/>
      <c r="DU172" s="249"/>
      <c r="DV172" s="249"/>
      <c r="DW172" s="249"/>
      <c r="DX172" s="249"/>
      <c r="DY172" s="249"/>
      <c r="DZ172" s="249"/>
      <c r="EA172" s="249"/>
      <c r="EB172" s="249"/>
      <c r="EC172" s="249"/>
      <c r="ED172" s="249"/>
      <c r="EE172" s="249"/>
      <c r="EF172" s="249"/>
      <c r="EG172" s="249"/>
      <c r="EH172" s="249"/>
      <c r="EI172" s="249"/>
      <c r="EJ172" s="249"/>
      <c r="EK172" s="249"/>
      <c r="EL172" s="249"/>
      <c r="EM172" s="249"/>
      <c r="EN172" s="249"/>
      <c r="EO172" s="249"/>
      <c r="EP172" s="249"/>
      <c r="EQ172" s="249"/>
      <c r="ER172" s="249"/>
      <c r="ES172" s="249"/>
      <c r="ET172" s="249"/>
      <c r="EU172" s="242"/>
      <c r="EV172" s="242"/>
      <c r="EW172" s="242"/>
      <c r="EX172" s="242"/>
      <c r="EY172" s="242"/>
      <c r="EZ172" s="242"/>
      <c r="FA172" s="242"/>
    </row>
    <row r="173" spans="2:157" s="244" customFormat="1" ht="11.25" x14ac:dyDescent="0.2">
      <c r="B173" s="247"/>
      <c r="C173" s="248"/>
      <c r="D173" s="248"/>
      <c r="E173" s="247"/>
      <c r="F173" s="247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49"/>
      <c r="Z173" s="249"/>
      <c r="AA173" s="249"/>
      <c r="AB173" s="249"/>
      <c r="AC173" s="249"/>
      <c r="AD173" s="249"/>
      <c r="AE173" s="249"/>
      <c r="AF173" s="249"/>
      <c r="AG173" s="249"/>
      <c r="AH173" s="249"/>
      <c r="AI173" s="249"/>
      <c r="AJ173" s="249"/>
      <c r="AK173" s="249"/>
      <c r="AL173" s="249"/>
      <c r="AM173" s="249"/>
      <c r="AN173" s="249"/>
      <c r="AO173" s="249"/>
      <c r="AP173" s="249"/>
      <c r="AQ173" s="249"/>
      <c r="AR173" s="249"/>
      <c r="AS173" s="249"/>
      <c r="AT173" s="249"/>
      <c r="AU173" s="249"/>
      <c r="AV173" s="249"/>
      <c r="AW173" s="249"/>
      <c r="AX173" s="249"/>
      <c r="AY173" s="249"/>
      <c r="AZ173" s="249"/>
      <c r="BA173" s="249"/>
      <c r="BB173" s="249"/>
      <c r="BC173" s="249"/>
      <c r="BD173" s="249"/>
      <c r="BE173" s="249"/>
      <c r="BF173" s="249"/>
      <c r="BG173" s="249"/>
      <c r="BH173" s="249"/>
      <c r="BI173" s="249"/>
      <c r="BJ173" s="249"/>
      <c r="BK173" s="249"/>
      <c r="BL173" s="249"/>
      <c r="BM173" s="249"/>
      <c r="BN173" s="249"/>
      <c r="BO173" s="249"/>
      <c r="BP173" s="249"/>
      <c r="BQ173" s="249"/>
      <c r="BR173" s="249"/>
      <c r="BS173" s="249"/>
      <c r="BT173" s="249"/>
      <c r="BU173" s="249"/>
      <c r="BV173" s="249"/>
      <c r="BW173" s="249"/>
      <c r="BX173" s="249"/>
      <c r="BY173" s="249"/>
      <c r="BZ173" s="249"/>
      <c r="CA173" s="249"/>
      <c r="CB173" s="249"/>
      <c r="CC173" s="249"/>
      <c r="CD173" s="249"/>
      <c r="CE173" s="249"/>
      <c r="CF173" s="249"/>
      <c r="CG173" s="249"/>
      <c r="CH173" s="249"/>
      <c r="CI173" s="249"/>
      <c r="CJ173" s="249"/>
      <c r="CK173" s="249"/>
      <c r="CL173" s="249"/>
      <c r="CM173" s="249"/>
      <c r="CN173" s="249"/>
      <c r="CO173" s="249"/>
      <c r="CP173" s="249"/>
      <c r="CQ173" s="249"/>
      <c r="CR173" s="249"/>
      <c r="CS173" s="249"/>
      <c r="CT173" s="249"/>
      <c r="CU173" s="249"/>
      <c r="CV173" s="249"/>
      <c r="CW173" s="249"/>
      <c r="CX173" s="249"/>
      <c r="CY173" s="249"/>
      <c r="CZ173" s="249"/>
      <c r="DA173" s="249"/>
      <c r="DB173" s="249"/>
      <c r="DC173" s="249"/>
      <c r="DD173" s="249"/>
      <c r="DE173" s="249"/>
      <c r="DF173" s="249"/>
      <c r="DG173" s="249"/>
      <c r="DH173" s="249"/>
      <c r="DI173" s="249"/>
      <c r="DJ173" s="249"/>
      <c r="DK173" s="249"/>
      <c r="DL173" s="249"/>
      <c r="DM173" s="249"/>
      <c r="DN173" s="249"/>
      <c r="DO173" s="249"/>
      <c r="DP173" s="249"/>
      <c r="DQ173" s="249"/>
      <c r="DR173" s="249"/>
      <c r="DS173" s="249"/>
      <c r="DT173" s="249"/>
      <c r="DU173" s="249"/>
      <c r="DV173" s="249"/>
      <c r="DW173" s="249"/>
      <c r="DX173" s="249"/>
      <c r="DY173" s="249"/>
      <c r="DZ173" s="249"/>
      <c r="EA173" s="249"/>
      <c r="EB173" s="249"/>
      <c r="EC173" s="249"/>
      <c r="ED173" s="249"/>
      <c r="EE173" s="249"/>
      <c r="EF173" s="249"/>
      <c r="EG173" s="249"/>
      <c r="EH173" s="249"/>
      <c r="EI173" s="249"/>
      <c r="EJ173" s="249"/>
      <c r="EK173" s="249"/>
      <c r="EL173" s="249"/>
      <c r="EM173" s="249"/>
      <c r="EN173" s="249"/>
      <c r="EO173" s="249"/>
      <c r="EP173" s="249"/>
      <c r="EQ173" s="249"/>
      <c r="ER173" s="249"/>
      <c r="ES173" s="249"/>
      <c r="ET173" s="249"/>
      <c r="EU173" s="242"/>
      <c r="EV173" s="242"/>
      <c r="EW173" s="242"/>
      <c r="EX173" s="242"/>
      <c r="EY173" s="242"/>
      <c r="EZ173" s="242"/>
      <c r="FA173" s="242"/>
    </row>
    <row r="174" spans="2:157" s="244" customFormat="1" ht="11.25" x14ac:dyDescent="0.2">
      <c r="B174" s="247"/>
      <c r="C174" s="248"/>
      <c r="D174" s="248"/>
      <c r="E174" s="247"/>
      <c r="F174" s="247"/>
      <c r="G174" s="249"/>
      <c r="H174" s="249"/>
      <c r="I174" s="249"/>
      <c r="J174" s="249"/>
      <c r="K174" s="249"/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9"/>
      <c r="AV174" s="249"/>
      <c r="AW174" s="249"/>
      <c r="AX174" s="249"/>
      <c r="AY174" s="249"/>
      <c r="AZ174" s="249"/>
      <c r="BA174" s="249"/>
      <c r="BB174" s="249"/>
      <c r="BC174" s="249"/>
      <c r="BD174" s="249"/>
      <c r="BE174" s="249"/>
      <c r="BF174" s="249"/>
      <c r="BG174" s="249"/>
      <c r="BH174" s="249"/>
      <c r="BI174" s="249"/>
      <c r="BJ174" s="249"/>
      <c r="BK174" s="249"/>
      <c r="BL174" s="249"/>
      <c r="BM174" s="249"/>
      <c r="BN174" s="249"/>
      <c r="BO174" s="249"/>
      <c r="BP174" s="249"/>
      <c r="BQ174" s="249"/>
      <c r="BR174" s="249"/>
      <c r="BS174" s="249"/>
      <c r="BT174" s="249"/>
      <c r="BU174" s="249"/>
      <c r="BV174" s="249"/>
      <c r="BW174" s="249"/>
      <c r="BX174" s="249"/>
      <c r="BY174" s="249"/>
      <c r="BZ174" s="249"/>
      <c r="CA174" s="249"/>
      <c r="CB174" s="249"/>
      <c r="CC174" s="249"/>
      <c r="CD174" s="249"/>
      <c r="CE174" s="249"/>
      <c r="CF174" s="249"/>
      <c r="CG174" s="249"/>
      <c r="CH174" s="249"/>
      <c r="CI174" s="249"/>
      <c r="CJ174" s="249"/>
      <c r="CK174" s="249"/>
      <c r="CL174" s="249"/>
      <c r="CM174" s="249"/>
      <c r="CN174" s="249"/>
      <c r="CO174" s="249"/>
      <c r="CP174" s="249"/>
      <c r="CQ174" s="249"/>
      <c r="CR174" s="249"/>
      <c r="CS174" s="249"/>
      <c r="CT174" s="249"/>
      <c r="CU174" s="249"/>
      <c r="CV174" s="249"/>
      <c r="CW174" s="249"/>
      <c r="CX174" s="249"/>
      <c r="CY174" s="249"/>
      <c r="CZ174" s="249"/>
      <c r="DA174" s="249"/>
      <c r="DB174" s="249"/>
      <c r="DC174" s="249"/>
      <c r="DD174" s="249"/>
      <c r="DE174" s="249"/>
      <c r="DF174" s="249"/>
      <c r="DG174" s="249"/>
      <c r="DH174" s="249"/>
      <c r="DI174" s="249"/>
      <c r="DJ174" s="249"/>
      <c r="DK174" s="249"/>
      <c r="DL174" s="249"/>
      <c r="DM174" s="249"/>
      <c r="DN174" s="249"/>
      <c r="DO174" s="249"/>
      <c r="DP174" s="249"/>
      <c r="DQ174" s="249"/>
      <c r="DR174" s="249"/>
      <c r="DS174" s="249"/>
      <c r="DT174" s="249"/>
      <c r="DU174" s="249"/>
      <c r="DV174" s="249"/>
      <c r="DW174" s="249"/>
      <c r="DX174" s="249"/>
      <c r="DY174" s="249"/>
      <c r="DZ174" s="249"/>
      <c r="EA174" s="249"/>
      <c r="EB174" s="249"/>
      <c r="EC174" s="249"/>
      <c r="ED174" s="249"/>
      <c r="EE174" s="249"/>
      <c r="EF174" s="249"/>
      <c r="EG174" s="249"/>
      <c r="EH174" s="249"/>
      <c r="EI174" s="249"/>
      <c r="EJ174" s="249"/>
      <c r="EK174" s="249"/>
      <c r="EL174" s="249"/>
      <c r="EM174" s="249"/>
      <c r="EN174" s="249"/>
      <c r="EO174" s="249"/>
      <c r="EP174" s="249"/>
      <c r="EQ174" s="249"/>
      <c r="ER174" s="249"/>
      <c r="ES174" s="249"/>
      <c r="ET174" s="249"/>
      <c r="EU174" s="242"/>
      <c r="EV174" s="242"/>
      <c r="EW174" s="242"/>
      <c r="EX174" s="242"/>
      <c r="EY174" s="242"/>
      <c r="EZ174" s="242"/>
      <c r="FA174" s="242"/>
    </row>
    <row r="175" spans="2:157" s="244" customFormat="1" ht="11.25" x14ac:dyDescent="0.2">
      <c r="B175" s="247"/>
      <c r="C175" s="248"/>
      <c r="D175" s="248"/>
      <c r="E175" s="247"/>
      <c r="F175" s="247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  <c r="AG175" s="249"/>
      <c r="AH175" s="249"/>
      <c r="AI175" s="249"/>
      <c r="AJ175" s="249"/>
      <c r="AK175" s="249"/>
      <c r="AL175" s="249"/>
      <c r="AM175" s="249"/>
      <c r="AN175" s="249"/>
      <c r="AO175" s="249"/>
      <c r="AP175" s="249"/>
      <c r="AQ175" s="249"/>
      <c r="AR175" s="249"/>
      <c r="AS175" s="249"/>
      <c r="AT175" s="249"/>
      <c r="AU175" s="249"/>
      <c r="AV175" s="249"/>
      <c r="AW175" s="249"/>
      <c r="AX175" s="249"/>
      <c r="AY175" s="249"/>
      <c r="AZ175" s="249"/>
      <c r="BA175" s="249"/>
      <c r="BB175" s="249"/>
      <c r="BC175" s="249"/>
      <c r="BD175" s="249"/>
      <c r="BE175" s="249"/>
      <c r="BF175" s="249"/>
      <c r="BG175" s="249"/>
      <c r="BH175" s="249"/>
      <c r="BI175" s="249"/>
      <c r="BJ175" s="249"/>
      <c r="BK175" s="249"/>
      <c r="BL175" s="249"/>
      <c r="BM175" s="249"/>
      <c r="BN175" s="249"/>
      <c r="BO175" s="249"/>
      <c r="BP175" s="249"/>
      <c r="BQ175" s="249"/>
      <c r="BR175" s="249"/>
      <c r="BS175" s="249"/>
      <c r="BT175" s="249"/>
      <c r="BU175" s="249"/>
      <c r="BV175" s="249"/>
      <c r="BW175" s="249"/>
      <c r="BX175" s="249"/>
      <c r="BY175" s="249"/>
      <c r="BZ175" s="249"/>
      <c r="CA175" s="249"/>
      <c r="CB175" s="249"/>
      <c r="CC175" s="249"/>
      <c r="CD175" s="249"/>
      <c r="CE175" s="249"/>
      <c r="CF175" s="249"/>
      <c r="CG175" s="249"/>
      <c r="CH175" s="249"/>
      <c r="CI175" s="249"/>
      <c r="CJ175" s="249"/>
      <c r="CK175" s="249"/>
      <c r="CL175" s="249"/>
      <c r="CM175" s="249"/>
      <c r="CN175" s="249"/>
      <c r="CO175" s="249"/>
      <c r="CP175" s="249"/>
      <c r="CQ175" s="249"/>
      <c r="CR175" s="249"/>
      <c r="CS175" s="249"/>
      <c r="CT175" s="249"/>
      <c r="CU175" s="249"/>
      <c r="CV175" s="249"/>
      <c r="CW175" s="249"/>
      <c r="CX175" s="249"/>
      <c r="CY175" s="249"/>
      <c r="CZ175" s="249"/>
      <c r="DA175" s="249"/>
      <c r="DB175" s="249"/>
      <c r="DC175" s="249"/>
      <c r="DD175" s="249"/>
      <c r="DE175" s="249"/>
      <c r="DF175" s="249"/>
      <c r="DG175" s="249"/>
      <c r="DH175" s="249"/>
      <c r="DI175" s="249"/>
      <c r="DJ175" s="249"/>
      <c r="DK175" s="249"/>
      <c r="DL175" s="249"/>
      <c r="DM175" s="249"/>
      <c r="DN175" s="249"/>
      <c r="DO175" s="249"/>
      <c r="DP175" s="249"/>
      <c r="DQ175" s="249"/>
      <c r="DR175" s="249"/>
      <c r="DS175" s="249"/>
      <c r="DT175" s="249"/>
      <c r="DU175" s="249"/>
      <c r="DV175" s="249"/>
      <c r="DW175" s="249"/>
      <c r="DX175" s="249"/>
      <c r="DY175" s="249"/>
      <c r="DZ175" s="249"/>
      <c r="EA175" s="249"/>
      <c r="EB175" s="249"/>
      <c r="EC175" s="249"/>
      <c r="ED175" s="249"/>
      <c r="EE175" s="249"/>
      <c r="EF175" s="249"/>
      <c r="EG175" s="249"/>
      <c r="EH175" s="249"/>
      <c r="EI175" s="249"/>
      <c r="EJ175" s="249"/>
      <c r="EK175" s="249"/>
      <c r="EL175" s="249"/>
      <c r="EM175" s="249"/>
      <c r="EN175" s="249"/>
      <c r="EO175" s="249"/>
      <c r="EP175" s="249"/>
      <c r="EQ175" s="249"/>
      <c r="ER175" s="249"/>
      <c r="ES175" s="249"/>
      <c r="ET175" s="249"/>
      <c r="EU175" s="242"/>
      <c r="EV175" s="242"/>
      <c r="EW175" s="242"/>
      <c r="EX175" s="242"/>
      <c r="EY175" s="242"/>
      <c r="EZ175" s="242"/>
      <c r="FA175" s="242"/>
    </row>
    <row r="176" spans="2:157" s="244" customFormat="1" ht="11.25" x14ac:dyDescent="0.2">
      <c r="B176" s="247"/>
      <c r="C176" s="248"/>
      <c r="D176" s="248"/>
      <c r="E176" s="247"/>
      <c r="F176" s="247"/>
      <c r="G176" s="249"/>
      <c r="H176" s="249"/>
      <c r="I176" s="249"/>
      <c r="J176" s="249"/>
      <c r="K176" s="249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  <c r="AQ176" s="249"/>
      <c r="AR176" s="249"/>
      <c r="AS176" s="249"/>
      <c r="AT176" s="249"/>
      <c r="AU176" s="249"/>
      <c r="AV176" s="249"/>
      <c r="AW176" s="249"/>
      <c r="AX176" s="249"/>
      <c r="AY176" s="249"/>
      <c r="AZ176" s="249"/>
      <c r="BA176" s="249"/>
      <c r="BB176" s="249"/>
      <c r="BC176" s="249"/>
      <c r="BD176" s="249"/>
      <c r="BE176" s="249"/>
      <c r="BF176" s="249"/>
      <c r="BG176" s="249"/>
      <c r="BH176" s="249"/>
      <c r="BI176" s="249"/>
      <c r="BJ176" s="249"/>
      <c r="BK176" s="249"/>
      <c r="BL176" s="249"/>
      <c r="BM176" s="249"/>
      <c r="BN176" s="249"/>
      <c r="BO176" s="249"/>
      <c r="BP176" s="249"/>
      <c r="BQ176" s="249"/>
      <c r="BR176" s="249"/>
      <c r="BS176" s="249"/>
      <c r="BT176" s="249"/>
      <c r="BU176" s="249"/>
      <c r="BV176" s="249"/>
      <c r="BW176" s="249"/>
      <c r="BX176" s="249"/>
      <c r="BY176" s="249"/>
      <c r="BZ176" s="249"/>
      <c r="CA176" s="249"/>
      <c r="CB176" s="249"/>
      <c r="CC176" s="249"/>
      <c r="CD176" s="249"/>
      <c r="CE176" s="249"/>
      <c r="CF176" s="249"/>
      <c r="CG176" s="249"/>
      <c r="CH176" s="249"/>
      <c r="CI176" s="249"/>
      <c r="CJ176" s="249"/>
      <c r="CK176" s="249"/>
      <c r="CL176" s="249"/>
      <c r="CM176" s="249"/>
      <c r="CN176" s="249"/>
      <c r="CO176" s="249"/>
      <c r="CP176" s="249"/>
      <c r="CQ176" s="249"/>
      <c r="CR176" s="249"/>
      <c r="CS176" s="249"/>
      <c r="CT176" s="249"/>
      <c r="CU176" s="249"/>
      <c r="CV176" s="249"/>
      <c r="CW176" s="249"/>
      <c r="CX176" s="249"/>
      <c r="CY176" s="249"/>
      <c r="CZ176" s="249"/>
      <c r="DA176" s="249"/>
      <c r="DB176" s="249"/>
      <c r="DC176" s="249"/>
      <c r="DD176" s="249"/>
      <c r="DE176" s="249"/>
      <c r="DF176" s="249"/>
      <c r="DG176" s="249"/>
      <c r="DH176" s="249"/>
      <c r="DI176" s="249"/>
      <c r="DJ176" s="249"/>
      <c r="DK176" s="249"/>
      <c r="DL176" s="249"/>
      <c r="DM176" s="249"/>
      <c r="DN176" s="249"/>
      <c r="DO176" s="249"/>
      <c r="DP176" s="249"/>
      <c r="DQ176" s="249"/>
      <c r="DR176" s="249"/>
      <c r="DS176" s="249"/>
      <c r="DT176" s="249"/>
      <c r="DU176" s="249"/>
      <c r="DV176" s="249"/>
      <c r="DW176" s="249"/>
      <c r="DX176" s="249"/>
      <c r="DY176" s="249"/>
      <c r="DZ176" s="249"/>
      <c r="EA176" s="249"/>
      <c r="EB176" s="249"/>
      <c r="EC176" s="249"/>
      <c r="ED176" s="249"/>
      <c r="EE176" s="249"/>
      <c r="EF176" s="249"/>
      <c r="EG176" s="249"/>
      <c r="EH176" s="249"/>
      <c r="EI176" s="249"/>
      <c r="EJ176" s="249"/>
      <c r="EK176" s="249"/>
      <c r="EL176" s="249"/>
      <c r="EM176" s="249"/>
      <c r="EN176" s="249"/>
      <c r="EO176" s="249"/>
      <c r="EP176" s="249"/>
      <c r="EQ176" s="249"/>
      <c r="ER176" s="249"/>
      <c r="ES176" s="249"/>
      <c r="ET176" s="249"/>
      <c r="EU176" s="242"/>
      <c r="EV176" s="242"/>
      <c r="EW176" s="242"/>
      <c r="EX176" s="242"/>
      <c r="EY176" s="242"/>
      <c r="EZ176" s="242"/>
      <c r="FA176" s="242"/>
    </row>
    <row r="177" spans="2:150" ht="8.25" x14ac:dyDescent="0.15">
      <c r="B177" s="250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  <c r="AF177" s="251"/>
      <c r="AG177" s="251"/>
      <c r="AH177" s="251"/>
      <c r="AI177" s="251"/>
      <c r="AJ177" s="251"/>
      <c r="AK177" s="251"/>
      <c r="AL177" s="251"/>
      <c r="AM177" s="251"/>
      <c r="AN177" s="251"/>
      <c r="AO177" s="251"/>
      <c r="AP177" s="251"/>
      <c r="AQ177" s="251"/>
      <c r="AR177" s="251"/>
      <c r="AS177" s="251"/>
      <c r="AT177" s="251"/>
      <c r="AU177" s="251"/>
      <c r="AV177" s="251"/>
      <c r="AW177" s="251"/>
      <c r="AX177" s="251"/>
      <c r="AY177" s="251"/>
      <c r="AZ177" s="251"/>
      <c r="BA177" s="251"/>
      <c r="BB177" s="251"/>
      <c r="BC177" s="251"/>
      <c r="BD177" s="251"/>
      <c r="BE177" s="251"/>
      <c r="BF177" s="251"/>
      <c r="BG177" s="251"/>
      <c r="BH177" s="251"/>
      <c r="BI177" s="251"/>
      <c r="BJ177" s="251"/>
      <c r="BK177" s="251"/>
      <c r="BL177" s="251"/>
      <c r="BM177" s="251"/>
      <c r="BN177" s="251"/>
      <c r="BO177" s="251"/>
      <c r="BP177" s="251"/>
      <c r="BQ177" s="251"/>
      <c r="BR177" s="251"/>
      <c r="BS177" s="251"/>
      <c r="BT177" s="251"/>
      <c r="BU177" s="251"/>
      <c r="BV177" s="251"/>
      <c r="BW177" s="251"/>
      <c r="BX177" s="251"/>
      <c r="BY177" s="251"/>
      <c r="BZ177" s="251"/>
      <c r="CA177" s="251"/>
      <c r="CB177" s="251"/>
      <c r="CC177" s="251"/>
      <c r="CD177" s="251"/>
      <c r="CE177" s="251"/>
      <c r="CF177" s="251"/>
      <c r="CG177" s="251"/>
      <c r="CH177" s="251"/>
      <c r="CI177" s="251"/>
      <c r="CJ177" s="251"/>
      <c r="CK177" s="251"/>
      <c r="CL177" s="251"/>
      <c r="CM177" s="251"/>
      <c r="CN177" s="251"/>
      <c r="CO177" s="251"/>
      <c r="CP177" s="251"/>
      <c r="CQ177" s="251"/>
      <c r="CR177" s="251"/>
      <c r="CS177" s="251"/>
      <c r="CT177" s="251"/>
      <c r="CU177" s="251"/>
      <c r="CV177" s="251"/>
      <c r="CW177" s="251"/>
      <c r="CX177" s="251"/>
      <c r="CY177" s="251"/>
      <c r="CZ177" s="251"/>
      <c r="DA177" s="251"/>
      <c r="DB177" s="251"/>
      <c r="DC177" s="251"/>
      <c r="DD177" s="251"/>
      <c r="DE177" s="251"/>
      <c r="DF177" s="251"/>
      <c r="DG177" s="251"/>
      <c r="DH177" s="251"/>
      <c r="DI177" s="251"/>
      <c r="DJ177" s="251"/>
      <c r="DK177" s="251"/>
      <c r="DL177" s="251"/>
      <c r="DM177" s="251"/>
      <c r="DN177" s="251"/>
      <c r="DO177" s="251"/>
      <c r="DP177" s="251"/>
      <c r="DQ177" s="251"/>
      <c r="DR177" s="251"/>
      <c r="DS177" s="251"/>
      <c r="DT177" s="251"/>
      <c r="DU177" s="251"/>
      <c r="DV177" s="251"/>
      <c r="DW177" s="251"/>
      <c r="DX177" s="251"/>
      <c r="DY177" s="251"/>
      <c r="DZ177" s="266"/>
      <c r="EA177" s="251"/>
      <c r="EB177" s="251"/>
      <c r="EC177" s="251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51"/>
      <c r="ET177" s="251"/>
    </row>
    <row r="178" spans="2:150" ht="8.25" x14ac:dyDescent="0.15">
      <c r="B178" s="323"/>
      <c r="C178" s="324"/>
      <c r="D178" s="252"/>
      <c r="E178" s="325"/>
      <c r="F178" s="326"/>
      <c r="G178" s="326"/>
      <c r="H178" s="253"/>
      <c r="I178" s="327"/>
      <c r="J178" s="328"/>
      <c r="K178" s="328"/>
      <c r="L178" s="328"/>
      <c r="M178" s="328"/>
      <c r="N178" s="328"/>
      <c r="O178" s="328"/>
      <c r="P178" s="328"/>
      <c r="Q178" s="328"/>
      <c r="R178" s="328"/>
      <c r="S178" s="328"/>
      <c r="T178" s="328"/>
      <c r="U178" s="328"/>
      <c r="V178" s="328"/>
      <c r="W178" s="328"/>
      <c r="X178" s="328"/>
      <c r="Y178" s="328"/>
      <c r="Z178" s="328"/>
      <c r="AA178" s="328"/>
      <c r="AB178" s="328"/>
      <c r="AC178" s="328"/>
      <c r="AD178" s="328"/>
      <c r="AE178" s="328"/>
      <c r="AF178" s="328"/>
      <c r="AG178" s="328"/>
      <c r="AH178" s="328"/>
      <c r="AI178" s="328"/>
      <c r="AJ178" s="328"/>
      <c r="AK178" s="328"/>
      <c r="AL178" s="328"/>
      <c r="AM178" s="328"/>
      <c r="AN178" s="328"/>
      <c r="AO178" s="328"/>
      <c r="AP178" s="328"/>
      <c r="AQ178" s="328"/>
      <c r="AR178" s="328"/>
      <c r="AS178" s="328"/>
      <c r="AT178" s="328"/>
      <c r="AU178" s="328"/>
      <c r="AV178" s="328"/>
      <c r="AW178" s="328"/>
      <c r="AX178" s="328"/>
      <c r="AY178" s="328"/>
      <c r="AZ178" s="328"/>
      <c r="BA178" s="328"/>
      <c r="BB178" s="328"/>
      <c r="BC178" s="328"/>
      <c r="BD178" s="328"/>
      <c r="BE178" s="328"/>
      <c r="BF178" s="328"/>
      <c r="BG178" s="328"/>
      <c r="BH178" s="328"/>
      <c r="BI178" s="328"/>
      <c r="BJ178" s="328"/>
      <c r="BK178" s="328"/>
      <c r="BL178" s="328"/>
      <c r="BM178" s="328"/>
      <c r="BN178" s="328"/>
      <c r="BO178" s="328"/>
      <c r="BP178" s="328"/>
      <c r="BQ178" s="328"/>
      <c r="BR178" s="328"/>
      <c r="BS178" s="328"/>
      <c r="BT178" s="328"/>
      <c r="BU178" s="328"/>
      <c r="BV178" s="328"/>
      <c r="BW178" s="328"/>
      <c r="BX178" s="328"/>
      <c r="BY178" s="328"/>
      <c r="BZ178" s="328"/>
      <c r="CA178" s="328"/>
      <c r="CB178" s="328"/>
      <c r="CC178" s="328"/>
      <c r="CD178" s="328"/>
      <c r="CE178" s="328"/>
      <c r="CF178" s="328"/>
      <c r="CG178" s="328"/>
      <c r="CH178" s="328"/>
      <c r="CI178" s="328"/>
      <c r="CJ178" s="328"/>
      <c r="CK178" s="328"/>
      <c r="CL178" s="328"/>
      <c r="CM178" s="328"/>
      <c r="CN178" s="328"/>
      <c r="CO178" s="328"/>
      <c r="CP178" s="328"/>
      <c r="CQ178" s="328"/>
      <c r="CR178" s="328"/>
      <c r="CS178" s="328"/>
      <c r="CT178" s="328"/>
      <c r="CU178" s="328"/>
      <c r="CV178" s="328"/>
      <c r="CW178" s="328"/>
      <c r="CX178" s="328"/>
      <c r="CY178" s="328"/>
      <c r="CZ178" s="328"/>
      <c r="DA178" s="328"/>
      <c r="DB178" s="328"/>
      <c r="DC178" s="328"/>
      <c r="DD178" s="328"/>
      <c r="DE178" s="328"/>
      <c r="DF178" s="328"/>
      <c r="DG178" s="328"/>
      <c r="DH178" s="328"/>
      <c r="DI178" s="328"/>
      <c r="DJ178" s="328"/>
      <c r="DK178" s="328"/>
      <c r="DL178" s="328"/>
      <c r="DM178" s="328"/>
      <c r="DN178" s="328"/>
      <c r="DO178" s="328"/>
      <c r="DP178" s="328"/>
      <c r="DQ178" s="328"/>
      <c r="DR178" s="328"/>
      <c r="DS178" s="328"/>
      <c r="DT178" s="328"/>
      <c r="DU178" s="328"/>
      <c r="DV178" s="328"/>
      <c r="DW178" s="328"/>
      <c r="DX178" s="328"/>
      <c r="DY178" s="328"/>
      <c r="DZ178" s="328"/>
      <c r="EA178" s="328"/>
      <c r="EB178" s="328"/>
      <c r="EC178" s="328"/>
      <c r="ED178" s="328"/>
      <c r="EE178" s="328"/>
      <c r="EF178" s="328"/>
      <c r="EG178" s="328"/>
      <c r="EH178" s="328"/>
      <c r="EI178" s="328"/>
      <c r="EJ178" s="328"/>
      <c r="EK178" s="328"/>
      <c r="EL178" s="328"/>
      <c r="EM178" s="328"/>
      <c r="EN178" s="328"/>
      <c r="EO178" s="328"/>
      <c r="EP178" s="328"/>
      <c r="EQ178" s="328"/>
      <c r="ER178" s="328"/>
      <c r="ES178" s="328"/>
      <c r="ET178" s="328"/>
    </row>
    <row r="179" spans="2:150" ht="8.25" x14ac:dyDescent="0.15">
      <c r="B179" s="323"/>
      <c r="C179" s="323"/>
      <c r="D179" s="323"/>
      <c r="E179" s="329"/>
      <c r="F179" s="330"/>
      <c r="G179" s="330"/>
      <c r="H179" s="253"/>
      <c r="I179" s="253"/>
      <c r="J179" s="254"/>
      <c r="K179" s="255"/>
      <c r="L179" s="255"/>
      <c r="M179" s="255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53"/>
      <c r="AT179" s="253"/>
      <c r="AU179" s="253"/>
      <c r="AV179" s="253"/>
      <c r="AW179" s="253"/>
      <c r="AX179" s="253"/>
      <c r="AY179" s="253"/>
      <c r="AZ179" s="253"/>
      <c r="BA179" s="253"/>
      <c r="BB179" s="253"/>
      <c r="BC179" s="253"/>
      <c r="BD179" s="253"/>
      <c r="BE179" s="253"/>
      <c r="BF179" s="253"/>
      <c r="BG179" s="253"/>
      <c r="BH179" s="253"/>
      <c r="BI179" s="253"/>
      <c r="BJ179" s="253"/>
      <c r="BK179" s="253"/>
      <c r="BL179" s="253"/>
      <c r="BM179" s="253"/>
      <c r="BN179" s="253"/>
      <c r="BO179" s="253"/>
      <c r="BP179" s="253"/>
      <c r="BQ179" s="253"/>
      <c r="BR179" s="253"/>
      <c r="BS179" s="253"/>
      <c r="BT179" s="253"/>
      <c r="BU179" s="253"/>
      <c r="BV179" s="253"/>
      <c r="BW179" s="253"/>
      <c r="BX179" s="253"/>
      <c r="BY179" s="253"/>
      <c r="BZ179" s="253"/>
      <c r="CA179" s="253"/>
      <c r="CB179" s="253"/>
      <c r="CC179" s="253"/>
      <c r="CD179" s="253"/>
      <c r="CE179" s="253"/>
      <c r="CF179" s="253"/>
      <c r="CG179" s="253"/>
      <c r="CH179" s="253"/>
      <c r="CI179" s="253"/>
      <c r="CJ179" s="253"/>
      <c r="CK179" s="253"/>
      <c r="CL179" s="253"/>
      <c r="CM179" s="253"/>
      <c r="CN179" s="253"/>
      <c r="CO179" s="253"/>
      <c r="CP179" s="253"/>
      <c r="CQ179" s="253"/>
      <c r="CR179" s="253"/>
      <c r="CS179" s="253"/>
      <c r="CT179" s="253"/>
      <c r="CU179" s="253"/>
      <c r="CV179" s="253"/>
      <c r="CW179" s="253"/>
      <c r="CX179" s="253"/>
      <c r="CY179" s="253"/>
      <c r="CZ179" s="253"/>
      <c r="DA179" s="253"/>
      <c r="DB179" s="253"/>
      <c r="DC179" s="253"/>
      <c r="DD179" s="253"/>
      <c r="DE179" s="253"/>
      <c r="DF179" s="253"/>
      <c r="DG179" s="253"/>
      <c r="DH179" s="253"/>
      <c r="DI179" s="253"/>
      <c r="DJ179" s="253"/>
      <c r="DK179" s="253"/>
      <c r="DL179" s="316"/>
      <c r="DM179" s="317"/>
      <c r="DN179" s="317"/>
      <c r="DO179" s="317"/>
      <c r="DP179" s="317"/>
      <c r="DQ179" s="317"/>
      <c r="DR179" s="317"/>
      <c r="DS179" s="317"/>
      <c r="DT179" s="317"/>
      <c r="DU179" s="317"/>
      <c r="DV179" s="317"/>
      <c r="DW179" s="317"/>
      <c r="DX179" s="317"/>
      <c r="DY179" s="317"/>
      <c r="DZ179" s="317"/>
      <c r="EA179" s="317"/>
      <c r="EB179" s="317"/>
      <c r="EC179" s="317"/>
      <c r="ED179" s="317"/>
      <c r="EE179" s="317"/>
      <c r="EF179" s="317"/>
      <c r="EG179" s="317"/>
      <c r="EH179" s="317"/>
      <c r="EI179" s="317"/>
      <c r="EJ179" s="317"/>
      <c r="EK179" s="317"/>
      <c r="EL179" s="317"/>
      <c r="EM179" s="317"/>
      <c r="EN179" s="317"/>
      <c r="EO179" s="317"/>
      <c r="EP179" s="317"/>
      <c r="EQ179" s="317"/>
      <c r="ER179" s="317"/>
      <c r="ES179" s="317"/>
      <c r="ET179" s="317"/>
    </row>
    <row r="180" spans="2:150" ht="8.25" x14ac:dyDescent="0.15">
      <c r="B180" s="315"/>
      <c r="C180" s="315"/>
      <c r="D180" s="315"/>
      <c r="E180" s="316"/>
      <c r="F180" s="316"/>
      <c r="G180" s="316"/>
      <c r="H180" s="254"/>
      <c r="I180" s="253"/>
      <c r="J180" s="254"/>
      <c r="K180" s="256"/>
      <c r="L180" s="256"/>
      <c r="M180" s="256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7"/>
      <c r="Z180" s="257"/>
      <c r="AA180" s="257"/>
      <c r="AB180" s="257"/>
      <c r="AC180" s="257"/>
      <c r="AD180" s="257"/>
      <c r="AE180" s="257"/>
      <c r="AF180" s="257"/>
      <c r="AG180" s="257"/>
      <c r="AH180" s="257"/>
      <c r="AI180" s="257"/>
      <c r="AJ180" s="257"/>
      <c r="AK180" s="257"/>
      <c r="AL180" s="257"/>
      <c r="AM180" s="257"/>
      <c r="AN180" s="257"/>
      <c r="AO180" s="257"/>
      <c r="AP180" s="257"/>
      <c r="AQ180" s="257"/>
      <c r="AR180" s="257"/>
      <c r="AS180" s="257"/>
      <c r="AT180" s="257"/>
      <c r="AU180" s="257"/>
      <c r="AV180" s="257"/>
      <c r="AW180" s="257"/>
      <c r="AX180" s="257"/>
      <c r="AY180" s="257"/>
      <c r="AZ180" s="257"/>
      <c r="BA180" s="257"/>
      <c r="BB180" s="257"/>
      <c r="BC180" s="257"/>
      <c r="BD180" s="257"/>
      <c r="BE180" s="257"/>
      <c r="BF180" s="257"/>
      <c r="BG180" s="257"/>
      <c r="BH180" s="257"/>
      <c r="BI180" s="257"/>
      <c r="BJ180" s="257"/>
      <c r="BK180" s="257"/>
      <c r="BL180" s="257"/>
      <c r="BM180" s="257"/>
      <c r="BN180" s="257"/>
      <c r="BO180" s="257"/>
      <c r="BP180" s="257"/>
      <c r="BQ180" s="257"/>
      <c r="BR180" s="257"/>
      <c r="BS180" s="257"/>
      <c r="BT180" s="257"/>
      <c r="BU180" s="257"/>
      <c r="BV180" s="257"/>
      <c r="BW180" s="257"/>
      <c r="BX180" s="257"/>
      <c r="BY180" s="257"/>
      <c r="BZ180" s="257"/>
      <c r="CA180" s="257"/>
      <c r="CB180" s="257"/>
      <c r="CC180" s="257"/>
      <c r="CD180" s="257"/>
      <c r="CE180" s="257"/>
      <c r="CF180" s="257"/>
      <c r="CG180" s="257"/>
      <c r="CH180" s="257"/>
      <c r="CI180" s="257"/>
      <c r="CJ180" s="257"/>
      <c r="CK180" s="257"/>
      <c r="CL180" s="257"/>
      <c r="CM180" s="257"/>
      <c r="CN180" s="257"/>
      <c r="CO180" s="257"/>
      <c r="CP180" s="257"/>
      <c r="CQ180" s="257"/>
      <c r="CR180" s="257"/>
      <c r="CS180" s="257"/>
      <c r="CT180" s="257"/>
      <c r="CU180" s="257"/>
      <c r="CV180" s="257"/>
      <c r="CW180" s="257"/>
      <c r="CX180" s="257"/>
      <c r="CY180" s="257"/>
      <c r="CZ180" s="257"/>
      <c r="DA180" s="257"/>
      <c r="DB180" s="257"/>
      <c r="DC180" s="257"/>
      <c r="DD180" s="257"/>
      <c r="DE180" s="257"/>
      <c r="DF180" s="257"/>
      <c r="DG180" s="257"/>
      <c r="DH180" s="257"/>
      <c r="DI180" s="257"/>
      <c r="DJ180" s="257"/>
      <c r="DK180" s="257"/>
      <c r="DL180" s="316"/>
      <c r="DM180" s="317"/>
      <c r="DN180" s="317"/>
      <c r="DO180" s="317"/>
      <c r="DP180" s="317"/>
      <c r="DQ180" s="317"/>
      <c r="DR180" s="317"/>
      <c r="DS180" s="317"/>
      <c r="DT180" s="317"/>
      <c r="DU180" s="317"/>
      <c r="DV180" s="317"/>
      <c r="DW180" s="317"/>
      <c r="DX180" s="317"/>
      <c r="DY180" s="317"/>
      <c r="DZ180" s="317"/>
      <c r="EA180" s="317"/>
      <c r="EB180" s="317"/>
      <c r="EC180" s="317"/>
      <c r="ED180" s="317"/>
      <c r="EE180" s="317"/>
      <c r="EF180" s="317"/>
      <c r="EG180" s="317"/>
      <c r="EH180" s="317"/>
      <c r="EI180" s="317"/>
      <c r="EJ180" s="317"/>
      <c r="EK180" s="317"/>
      <c r="EL180" s="317"/>
      <c r="EM180" s="317"/>
      <c r="EN180" s="317"/>
      <c r="EO180" s="317"/>
      <c r="EP180" s="317"/>
      <c r="EQ180" s="317"/>
      <c r="ER180" s="317"/>
      <c r="ES180" s="317"/>
      <c r="ET180" s="317"/>
    </row>
    <row r="181" spans="2:150" ht="9" x14ac:dyDescent="0.15">
      <c r="B181" s="137"/>
      <c r="C181" s="137"/>
      <c r="D181" s="137"/>
      <c r="E181" s="137"/>
      <c r="F181" s="137"/>
      <c r="G181" s="137"/>
      <c r="H181" s="137"/>
    </row>
    <row r="182" spans="2:150" ht="9" x14ac:dyDescent="0.15">
      <c r="B182" s="137"/>
      <c r="C182" s="137"/>
      <c r="D182" s="137"/>
      <c r="E182" s="137"/>
      <c r="F182" s="137"/>
      <c r="G182" s="137"/>
      <c r="H182" s="137"/>
    </row>
    <row r="183" spans="2:150" ht="9" x14ac:dyDescent="0.15">
      <c r="B183" s="137"/>
      <c r="C183" s="137"/>
      <c r="D183" s="137"/>
      <c r="E183" s="137"/>
      <c r="F183" s="137"/>
      <c r="G183" s="137"/>
      <c r="H183" s="137"/>
    </row>
    <row r="184" spans="2:150" ht="9" x14ac:dyDescent="0.15">
      <c r="B184" s="21"/>
      <c r="D184" s="116"/>
      <c r="H184" s="22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258"/>
      <c r="EE184" s="258"/>
      <c r="EF184" s="258"/>
      <c r="EG184" s="258"/>
      <c r="EH184" s="258"/>
      <c r="EI184" s="258"/>
      <c r="EJ184" s="258"/>
      <c r="EK184" s="258"/>
      <c r="EL184" s="258"/>
      <c r="EM184" s="258"/>
      <c r="EN184" s="258"/>
      <c r="EO184" s="258"/>
      <c r="EP184" s="258"/>
      <c r="EQ184" s="258"/>
      <c r="ER184" s="258"/>
      <c r="ES184" s="128"/>
      <c r="ET184" s="128"/>
    </row>
    <row r="185" spans="2:150" ht="9" x14ac:dyDescent="0.15">
      <c r="C185" s="137"/>
      <c r="D185" s="137"/>
      <c r="E185" s="128"/>
      <c r="F185" s="128"/>
      <c r="G185" s="128"/>
      <c r="H185" s="125"/>
      <c r="I185" s="259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258"/>
      <c r="EE185" s="258"/>
      <c r="EF185" s="258"/>
      <c r="EG185" s="258"/>
      <c r="EH185" s="258"/>
      <c r="EI185" s="258"/>
      <c r="EJ185" s="258"/>
      <c r="EK185" s="258"/>
      <c r="EL185" s="258"/>
      <c r="EM185" s="258"/>
      <c r="EN185" s="258"/>
      <c r="EO185" s="258"/>
      <c r="EP185" s="258"/>
      <c r="EQ185" s="258"/>
      <c r="ER185" s="258"/>
      <c r="ES185" s="128"/>
      <c r="ET185" s="128"/>
    </row>
  </sheetData>
  <mergeCells count="17">
    <mergeCell ref="B78:ET78"/>
    <mergeCell ref="B2:C2"/>
    <mergeCell ref="B3:ET3"/>
    <mergeCell ref="B6:ET6"/>
    <mergeCell ref="B28:ET28"/>
    <mergeCell ref="B36:ET36"/>
    <mergeCell ref="B180:D180"/>
    <mergeCell ref="E180:G180"/>
    <mergeCell ref="DL180:ET180"/>
    <mergeCell ref="B167:F167"/>
    <mergeCell ref="B168:ET168"/>
    <mergeCell ref="B178:C178"/>
    <mergeCell ref="E178:G178"/>
    <mergeCell ref="I178:ET178"/>
    <mergeCell ref="B179:D179"/>
    <mergeCell ref="E179:G179"/>
    <mergeCell ref="DL179:ET179"/>
  </mergeCells>
  <pageMargins left="0.47244094488188981" right="0.43307086614173229" top="0.47244094488188981" bottom="0.47244094488188981" header="0.31496062992125984" footer="0.31496062992125984"/>
  <pageSetup paperSize="41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A282"/>
  <sheetViews>
    <sheetView workbookViewId="0">
      <selection activeCell="A22" sqref="A22"/>
    </sheetView>
  </sheetViews>
  <sheetFormatPr baseColWidth="10" defaultRowHeight="15" customHeight="1" x14ac:dyDescent="0.15"/>
  <cols>
    <col min="1" max="1" width="1.7109375" style="262" customWidth="1"/>
    <col min="2" max="2" width="12.140625" style="262" customWidth="1"/>
    <col min="3" max="3" width="26.7109375" style="260" customWidth="1"/>
    <col min="4" max="4" width="36.42578125" style="250" customWidth="1"/>
    <col min="5" max="5" width="9.5703125" style="261" customWidth="1"/>
    <col min="6" max="6" width="8" style="261" customWidth="1"/>
    <col min="7" max="7" width="13.140625" style="23" customWidth="1"/>
    <col min="8" max="8" width="9.7109375" style="23" customWidth="1"/>
    <col min="9" max="9" width="11.85546875" style="23" customWidth="1"/>
    <col min="10" max="31" width="11.42578125" style="23" hidden="1" customWidth="1"/>
    <col min="32" max="32" width="11.42578125" style="257" hidden="1" customWidth="1"/>
    <col min="33" max="36" width="11.42578125" style="23" hidden="1" customWidth="1"/>
    <col min="37" max="37" width="12.42578125" style="23" hidden="1" customWidth="1"/>
    <col min="38" max="38" width="1.7109375" style="23" hidden="1" customWidth="1"/>
    <col min="39" max="39" width="14.140625" style="23" hidden="1" customWidth="1"/>
    <col min="40" max="40" width="12.28515625" style="23" customWidth="1"/>
    <col min="41" max="41" width="11.5703125" style="23" customWidth="1"/>
    <col min="42" max="160" width="0" style="262" hidden="1" customWidth="1"/>
    <col min="161" max="16384" width="11.42578125" style="262"/>
  </cols>
  <sheetData>
    <row r="1" spans="2:41" ht="8.25" x14ac:dyDescent="0.15"/>
    <row r="2" spans="2:41" ht="54" customHeight="1" thickBot="1" x14ac:dyDescent="0.2">
      <c r="B2" s="350"/>
      <c r="C2" s="350"/>
    </row>
    <row r="3" spans="2:41" s="137" customFormat="1" ht="23.25" customHeight="1" thickBot="1" x14ac:dyDescent="0.2">
      <c r="B3" s="351" t="s">
        <v>464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3"/>
    </row>
    <row r="4" spans="2:41" ht="15" customHeight="1" x14ac:dyDescent="0.15">
      <c r="B4" s="24" t="s">
        <v>1</v>
      </c>
      <c r="C4" s="263" t="s">
        <v>2</v>
      </c>
      <c r="D4" s="263" t="s">
        <v>3</v>
      </c>
      <c r="E4" s="25" t="s">
        <v>4</v>
      </c>
      <c r="F4" s="25" t="s">
        <v>5</v>
      </c>
      <c r="G4" s="26" t="s">
        <v>6</v>
      </c>
      <c r="H4" s="26" t="s">
        <v>7</v>
      </c>
      <c r="I4" s="26" t="s">
        <v>8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26" t="s">
        <v>9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 t="s">
        <v>10</v>
      </c>
      <c r="AO4" s="28" t="s">
        <v>10</v>
      </c>
    </row>
    <row r="5" spans="2:41" s="266" customFormat="1" ht="15" customHeight="1" thickBot="1" x14ac:dyDescent="0.3">
      <c r="B5" s="29"/>
      <c r="C5" s="264"/>
      <c r="D5" s="264"/>
      <c r="E5" s="265"/>
      <c r="F5" s="265"/>
      <c r="G5" s="30" t="s">
        <v>15</v>
      </c>
      <c r="H5" s="30" t="s">
        <v>16</v>
      </c>
      <c r="I5" s="30" t="s">
        <v>17</v>
      </c>
      <c r="J5" s="30" t="s">
        <v>465</v>
      </c>
      <c r="K5" s="30" t="s">
        <v>466</v>
      </c>
      <c r="L5" s="30" t="s">
        <v>467</v>
      </c>
      <c r="M5" s="30" t="s">
        <v>468</v>
      </c>
      <c r="N5" s="30" t="s">
        <v>469</v>
      </c>
      <c r="O5" s="30" t="s">
        <v>470</v>
      </c>
      <c r="P5" s="30" t="s">
        <v>471</v>
      </c>
      <c r="Q5" s="30">
        <v>1997</v>
      </c>
      <c r="R5" s="30">
        <v>1998</v>
      </c>
      <c r="S5" s="30" t="s">
        <v>18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0">
        <v>2005</v>
      </c>
      <c r="Z5" s="30">
        <v>2006</v>
      </c>
      <c r="AA5" s="30">
        <v>2007</v>
      </c>
      <c r="AB5" s="30">
        <v>2008</v>
      </c>
      <c r="AC5" s="30">
        <v>2009</v>
      </c>
      <c r="AD5" s="30">
        <v>2010</v>
      </c>
      <c r="AE5" s="30">
        <v>2011</v>
      </c>
      <c r="AF5" s="30">
        <v>2012</v>
      </c>
      <c r="AG5" s="30">
        <v>2013</v>
      </c>
      <c r="AH5" s="30">
        <v>2014</v>
      </c>
      <c r="AI5" s="30">
        <v>2015</v>
      </c>
      <c r="AJ5" s="30">
        <v>2016</v>
      </c>
      <c r="AK5" s="30">
        <v>2017</v>
      </c>
      <c r="AL5" s="30">
        <v>2017</v>
      </c>
      <c r="AM5" s="31">
        <v>2018</v>
      </c>
      <c r="AN5" s="31">
        <v>2019</v>
      </c>
      <c r="AO5" s="32" t="s">
        <v>61</v>
      </c>
    </row>
    <row r="6" spans="2:41" s="137" customFormat="1" ht="15" customHeight="1" thickBot="1" x14ac:dyDescent="0.2">
      <c r="B6" s="354" t="s">
        <v>457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6"/>
    </row>
    <row r="7" spans="2:41" s="251" customFormat="1" ht="8.25" x14ac:dyDescent="0.25">
      <c r="B7" s="33" t="s">
        <v>472</v>
      </c>
      <c r="C7" s="267" t="s">
        <v>473</v>
      </c>
      <c r="D7" s="268" t="s">
        <v>474</v>
      </c>
      <c r="E7" s="269"/>
      <c r="F7" s="269"/>
      <c r="G7" s="34">
        <f>203036.59*1/8.75</f>
        <v>23204.181714285714</v>
      </c>
      <c r="H7" s="34">
        <f t="shared" ref="H7:H22" si="0">(G7*0.1)</f>
        <v>2320.4181714285714</v>
      </c>
      <c r="I7" s="34">
        <f t="shared" ref="I7:I12" si="1">(G7*0.9)</f>
        <v>20883.763542857145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29637.78</v>
      </c>
      <c r="R7" s="34">
        <v>36546.589999999997</v>
      </c>
      <c r="S7" s="34">
        <v>36546.589999999997</v>
      </c>
      <c r="T7" s="34">
        <v>36546.61</v>
      </c>
      <c r="U7" s="34">
        <v>4176.75</v>
      </c>
      <c r="V7" s="34">
        <v>789.58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5">
        <v>0</v>
      </c>
      <c r="AG7" s="34">
        <v>0</v>
      </c>
      <c r="AH7" s="34"/>
      <c r="AI7" s="34"/>
      <c r="AJ7" s="34"/>
      <c r="AK7" s="34">
        <v>20883.759999999998</v>
      </c>
      <c r="AL7" s="34">
        <v>20883.759999999998</v>
      </c>
      <c r="AM7" s="34">
        <v>20883.759999999998</v>
      </c>
      <c r="AN7" s="34">
        <v>20883.759999999998</v>
      </c>
      <c r="AO7" s="34">
        <f t="shared" ref="AO7:AO14" si="2">SUM(AK7)</f>
        <v>20883.759999999998</v>
      </c>
    </row>
    <row r="8" spans="2:41" s="251" customFormat="1" ht="8.25" x14ac:dyDescent="0.25">
      <c r="B8" s="36" t="s">
        <v>475</v>
      </c>
      <c r="C8" s="270" t="s">
        <v>476</v>
      </c>
      <c r="D8" s="271"/>
      <c r="E8" s="272"/>
      <c r="F8" s="272"/>
      <c r="G8" s="37">
        <f>5739/8.75</f>
        <v>655.88571428571424</v>
      </c>
      <c r="H8" s="37">
        <f t="shared" si="0"/>
        <v>65.588571428571427</v>
      </c>
      <c r="I8" s="37">
        <f t="shared" si="1"/>
        <v>590.29714285714283</v>
      </c>
      <c r="J8" s="37"/>
      <c r="K8" s="37"/>
      <c r="L8" s="37"/>
      <c r="M8" s="37"/>
      <c r="N8" s="37"/>
      <c r="O8" s="37"/>
      <c r="P8" s="37"/>
      <c r="Q8" s="37"/>
      <c r="R8" s="37"/>
      <c r="S8" s="37">
        <v>399.06</v>
      </c>
      <c r="T8" s="37">
        <v>1033.03</v>
      </c>
      <c r="U8" s="37">
        <v>118.07</v>
      </c>
      <c r="V8" s="37">
        <v>118.07</v>
      </c>
      <c r="W8" s="37">
        <v>118.06</v>
      </c>
      <c r="X8" s="37">
        <v>72.430000000000007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8">
        <v>0</v>
      </c>
      <c r="AG8" s="37">
        <v>0</v>
      </c>
      <c r="AH8" s="37"/>
      <c r="AI8" s="37"/>
      <c r="AJ8" s="37"/>
      <c r="AK8" s="37">
        <v>590.29999999999995</v>
      </c>
      <c r="AL8" s="37">
        <v>590.29999999999995</v>
      </c>
      <c r="AM8" s="37">
        <v>590.29999999999995</v>
      </c>
      <c r="AN8" s="37">
        <v>590.29999999999995</v>
      </c>
      <c r="AO8" s="37">
        <f t="shared" si="2"/>
        <v>590.29999999999995</v>
      </c>
    </row>
    <row r="9" spans="2:41" s="251" customFormat="1" ht="8.25" x14ac:dyDescent="0.25">
      <c r="B9" s="36" t="s">
        <v>475</v>
      </c>
      <c r="C9" s="270" t="s">
        <v>476</v>
      </c>
      <c r="D9" s="271"/>
      <c r="E9" s="272"/>
      <c r="F9" s="272"/>
      <c r="G9" s="37">
        <f>5739/8.75</f>
        <v>655.88571428571424</v>
      </c>
      <c r="H9" s="37">
        <f t="shared" si="0"/>
        <v>65.588571428571427</v>
      </c>
      <c r="I9" s="37">
        <f t="shared" si="1"/>
        <v>590.29714285714283</v>
      </c>
      <c r="J9" s="37"/>
      <c r="K9" s="37"/>
      <c r="L9" s="37"/>
      <c r="M9" s="37"/>
      <c r="N9" s="37"/>
      <c r="O9" s="37"/>
      <c r="P9" s="37"/>
      <c r="Q9" s="37"/>
      <c r="R9" s="37"/>
      <c r="S9" s="37">
        <v>399.06</v>
      </c>
      <c r="T9" s="37">
        <v>1033.03</v>
      </c>
      <c r="U9" s="37">
        <v>118.07</v>
      </c>
      <c r="V9" s="37">
        <v>118.07</v>
      </c>
      <c r="W9" s="37">
        <v>118.06</v>
      </c>
      <c r="X9" s="37">
        <v>72.430000000000007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8">
        <v>0</v>
      </c>
      <c r="AG9" s="37">
        <v>0</v>
      </c>
      <c r="AH9" s="37"/>
      <c r="AI9" s="37"/>
      <c r="AJ9" s="37"/>
      <c r="AK9" s="37">
        <v>590.29999999999995</v>
      </c>
      <c r="AL9" s="37">
        <v>590.29999999999995</v>
      </c>
      <c r="AM9" s="37">
        <v>590.29999999999995</v>
      </c>
      <c r="AN9" s="37">
        <v>590.29999999999995</v>
      </c>
      <c r="AO9" s="37">
        <f t="shared" si="2"/>
        <v>590.29999999999995</v>
      </c>
    </row>
    <row r="10" spans="2:41" s="251" customFormat="1" ht="8.25" x14ac:dyDescent="0.25">
      <c r="B10" s="36" t="s">
        <v>475</v>
      </c>
      <c r="C10" s="270" t="s">
        <v>477</v>
      </c>
      <c r="D10" s="270"/>
      <c r="E10" s="273"/>
      <c r="F10" s="273"/>
      <c r="G10" s="37">
        <f>52536/8.75</f>
        <v>6004.1142857142859</v>
      </c>
      <c r="H10" s="37">
        <f t="shared" si="0"/>
        <v>600.41142857142859</v>
      </c>
      <c r="I10" s="37">
        <f t="shared" si="1"/>
        <v>5403.7028571428573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3653.05</v>
      </c>
      <c r="T10" s="37">
        <v>9456.48</v>
      </c>
      <c r="U10" s="37">
        <v>1080.76</v>
      </c>
      <c r="V10" s="37">
        <v>1080.76</v>
      </c>
      <c r="W10" s="37">
        <v>1080.76</v>
      </c>
      <c r="X10" s="37">
        <v>663.19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8">
        <v>0</v>
      </c>
      <c r="AG10" s="37">
        <v>0</v>
      </c>
      <c r="AH10" s="37"/>
      <c r="AI10" s="37"/>
      <c r="AJ10" s="37"/>
      <c r="AK10" s="37">
        <v>5403.7</v>
      </c>
      <c r="AL10" s="37">
        <v>5403.7</v>
      </c>
      <c r="AM10" s="37">
        <v>5403.7</v>
      </c>
      <c r="AN10" s="37">
        <v>5403.7</v>
      </c>
      <c r="AO10" s="37">
        <f t="shared" si="2"/>
        <v>5403.7</v>
      </c>
    </row>
    <row r="11" spans="2:41" s="251" customFormat="1" ht="8.25" x14ac:dyDescent="0.25">
      <c r="B11" s="36" t="s">
        <v>475</v>
      </c>
      <c r="C11" s="270" t="s">
        <v>478</v>
      </c>
      <c r="D11" s="271"/>
      <c r="E11" s="272"/>
      <c r="F11" s="272"/>
      <c r="G11" s="37">
        <f>5349/8.75</f>
        <v>611.31428571428569</v>
      </c>
      <c r="H11" s="37">
        <f t="shared" si="0"/>
        <v>61.131428571428572</v>
      </c>
      <c r="I11" s="37">
        <f t="shared" si="1"/>
        <v>550.18285714285719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371.94</v>
      </c>
      <c r="T11" s="37">
        <v>962.82</v>
      </c>
      <c r="U11" s="37">
        <v>110.05</v>
      </c>
      <c r="V11" s="37">
        <v>110.05</v>
      </c>
      <c r="W11" s="37">
        <v>110.05</v>
      </c>
      <c r="X11" s="37">
        <v>67.790000000000006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8">
        <v>0</v>
      </c>
      <c r="AG11" s="37">
        <v>0</v>
      </c>
      <c r="AH11" s="37"/>
      <c r="AI11" s="37"/>
      <c r="AJ11" s="37"/>
      <c r="AK11" s="37">
        <v>550.17999999999995</v>
      </c>
      <c r="AL11" s="37">
        <v>550.17999999999995</v>
      </c>
      <c r="AM11" s="37">
        <v>550.17999999999995</v>
      </c>
      <c r="AN11" s="37">
        <v>550.17999999999995</v>
      </c>
      <c r="AO11" s="37">
        <f t="shared" si="2"/>
        <v>550.17999999999995</v>
      </c>
    </row>
    <row r="12" spans="2:41" s="251" customFormat="1" ht="8.25" x14ac:dyDescent="0.25">
      <c r="B12" s="36" t="s">
        <v>475</v>
      </c>
      <c r="C12" s="270" t="s">
        <v>478</v>
      </c>
      <c r="D12" s="271"/>
      <c r="E12" s="272"/>
      <c r="F12" s="272"/>
      <c r="G12" s="37">
        <f>5349/8.75</f>
        <v>611.31428571428569</v>
      </c>
      <c r="H12" s="37">
        <f t="shared" si="0"/>
        <v>61.131428571428572</v>
      </c>
      <c r="I12" s="37">
        <f t="shared" si="1"/>
        <v>550.18285714285719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371.94</v>
      </c>
      <c r="T12" s="37">
        <v>962.82</v>
      </c>
      <c r="U12" s="37">
        <v>110.05</v>
      </c>
      <c r="V12" s="37">
        <v>110.05</v>
      </c>
      <c r="W12" s="37">
        <v>110.05</v>
      </c>
      <c r="X12" s="37">
        <v>67.790000000000006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8">
        <v>0</v>
      </c>
      <c r="AG12" s="37">
        <v>0</v>
      </c>
      <c r="AH12" s="37"/>
      <c r="AI12" s="37"/>
      <c r="AJ12" s="37"/>
      <c r="AK12" s="37">
        <v>550.17999999999995</v>
      </c>
      <c r="AL12" s="37">
        <v>550.17999999999995</v>
      </c>
      <c r="AM12" s="37">
        <v>550.17999999999995</v>
      </c>
      <c r="AN12" s="37">
        <v>550.17999999999995</v>
      </c>
      <c r="AO12" s="37">
        <f t="shared" si="2"/>
        <v>550.17999999999995</v>
      </c>
    </row>
    <row r="13" spans="2:41" s="251" customFormat="1" ht="8.25" x14ac:dyDescent="0.25">
      <c r="B13" s="36" t="s">
        <v>479</v>
      </c>
      <c r="C13" s="270" t="s">
        <v>480</v>
      </c>
      <c r="D13" s="271"/>
      <c r="E13" s="272"/>
      <c r="F13" s="272"/>
      <c r="G13" s="37">
        <f>8949.6/8.75</f>
        <v>1022.8114285714286</v>
      </c>
      <c r="H13" s="37">
        <f t="shared" si="0"/>
        <v>102.28114285714287</v>
      </c>
      <c r="I13" s="37">
        <f>(G13*0.9)+0.98</f>
        <v>921.51028571428571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167.25</v>
      </c>
      <c r="U13" s="37">
        <v>184.12</v>
      </c>
      <c r="V13" s="37">
        <v>184.12</v>
      </c>
      <c r="W13" s="37">
        <v>184.12</v>
      </c>
      <c r="X13" s="37">
        <v>184.63</v>
      </c>
      <c r="Y13" s="37">
        <v>165.41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8">
        <v>0</v>
      </c>
      <c r="AG13" s="37">
        <v>0</v>
      </c>
      <c r="AH13" s="37"/>
      <c r="AI13" s="37"/>
      <c r="AJ13" s="37"/>
      <c r="AK13" s="37">
        <f>920.53+0.98</f>
        <v>921.51</v>
      </c>
      <c r="AL13" s="37">
        <f>920.53+0.98</f>
        <v>921.51</v>
      </c>
      <c r="AM13" s="37">
        <f>920.53+0.98</f>
        <v>921.51</v>
      </c>
      <c r="AN13" s="37">
        <f>920.53+0.98</f>
        <v>921.51</v>
      </c>
      <c r="AO13" s="37">
        <f t="shared" si="2"/>
        <v>921.51</v>
      </c>
    </row>
    <row r="14" spans="2:41" s="251" customFormat="1" ht="8.25" x14ac:dyDescent="0.25">
      <c r="B14" s="36" t="s">
        <v>481</v>
      </c>
      <c r="C14" s="270" t="s">
        <v>482</v>
      </c>
      <c r="D14" s="271"/>
      <c r="E14" s="272"/>
      <c r="F14" s="272"/>
      <c r="G14" s="37">
        <v>3136.88</v>
      </c>
      <c r="H14" s="37">
        <f t="shared" si="0"/>
        <v>313.68800000000005</v>
      </c>
      <c r="I14" s="37">
        <f t="shared" ref="I14:I22" si="3">(G14*0.9)</f>
        <v>2823.192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44.86</v>
      </c>
      <c r="W14" s="37">
        <v>564.64</v>
      </c>
      <c r="X14" s="37">
        <v>566.22</v>
      </c>
      <c r="Y14" s="37">
        <v>564.66999999999996</v>
      </c>
      <c r="Z14" s="37">
        <v>564.66999999999996</v>
      </c>
      <c r="AA14" s="37">
        <v>518.13</v>
      </c>
      <c r="AB14" s="37">
        <v>0</v>
      </c>
      <c r="AC14" s="37">
        <v>0</v>
      </c>
      <c r="AD14" s="37">
        <v>0</v>
      </c>
      <c r="AE14" s="37">
        <v>0</v>
      </c>
      <c r="AF14" s="38">
        <v>0</v>
      </c>
      <c r="AG14" s="37">
        <v>0</v>
      </c>
      <c r="AH14" s="37"/>
      <c r="AI14" s="37"/>
      <c r="AJ14" s="37"/>
      <c r="AK14" s="37">
        <f>SUM(V14:AA14)</f>
        <v>2823.19</v>
      </c>
      <c r="AL14" s="37">
        <f>SUM(W14:AB14)</f>
        <v>2778.3300000000004</v>
      </c>
      <c r="AM14" s="37">
        <v>2823.19</v>
      </c>
      <c r="AN14" s="37">
        <v>2823.19</v>
      </c>
      <c r="AO14" s="37">
        <f t="shared" si="2"/>
        <v>2823.19</v>
      </c>
    </row>
    <row r="15" spans="2:41" s="251" customFormat="1" ht="16.5" x14ac:dyDescent="0.25">
      <c r="B15" s="36" t="s">
        <v>483</v>
      </c>
      <c r="C15" s="270" t="s">
        <v>484</v>
      </c>
      <c r="D15" s="271" t="s">
        <v>485</v>
      </c>
      <c r="E15" s="272"/>
      <c r="F15" s="272"/>
      <c r="G15" s="37">
        <v>11630</v>
      </c>
      <c r="H15" s="37">
        <f t="shared" si="0"/>
        <v>1163</v>
      </c>
      <c r="I15" s="37">
        <f t="shared" si="3"/>
        <v>10467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103.24</v>
      </c>
      <c r="Y15" s="37">
        <v>2093.44</v>
      </c>
      <c r="Z15" s="37">
        <v>2093.4299999999998</v>
      </c>
      <c r="AA15" s="37">
        <v>2093.4299999999998</v>
      </c>
      <c r="AB15" s="37">
        <v>2099.16</v>
      </c>
      <c r="AC15" s="37">
        <v>1984.3</v>
      </c>
      <c r="AD15" s="37">
        <v>0</v>
      </c>
      <c r="AE15" s="37">
        <v>0</v>
      </c>
      <c r="AF15" s="38">
        <v>0</v>
      </c>
      <c r="AG15" s="37">
        <v>0</v>
      </c>
      <c r="AH15" s="37"/>
      <c r="AI15" s="37"/>
      <c r="AJ15" s="37"/>
      <c r="AK15" s="37">
        <f>SUM(X15:AD15)</f>
        <v>10466.999999999998</v>
      </c>
      <c r="AL15" s="37">
        <f>SUM(Y15:AE15)</f>
        <v>10363.759999999998</v>
      </c>
      <c r="AM15" s="37">
        <f>SUM(X15:AC15)</f>
        <v>10466.999999999998</v>
      </c>
      <c r="AN15" s="37">
        <v>10467</v>
      </c>
      <c r="AO15" s="37">
        <v>10467</v>
      </c>
    </row>
    <row r="16" spans="2:41" s="251" customFormat="1" ht="8.25" x14ac:dyDescent="0.25">
      <c r="B16" s="39" t="s">
        <v>486</v>
      </c>
      <c r="C16" s="274" t="s">
        <v>487</v>
      </c>
      <c r="D16" s="275"/>
      <c r="E16" s="276"/>
      <c r="F16" s="276"/>
      <c r="G16" s="40">
        <v>34550</v>
      </c>
      <c r="H16" s="40">
        <f t="shared" si="0"/>
        <v>3455</v>
      </c>
      <c r="I16" s="40">
        <f t="shared" si="3"/>
        <v>31095</v>
      </c>
      <c r="J16" s="40">
        <v>0</v>
      </c>
      <c r="K16" s="41">
        <v>0</v>
      </c>
      <c r="L16" s="41">
        <v>0</v>
      </c>
      <c r="M16" s="41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1">
        <v>0</v>
      </c>
      <c r="T16" s="41">
        <v>0</v>
      </c>
      <c r="U16" s="41">
        <v>0</v>
      </c>
      <c r="V16" s="40">
        <v>0</v>
      </c>
      <c r="W16" s="40">
        <v>0</v>
      </c>
      <c r="X16" s="40">
        <v>0</v>
      </c>
      <c r="Y16" s="40">
        <v>5179.66</v>
      </c>
      <c r="Z16" s="40">
        <v>6219</v>
      </c>
      <c r="AA16" s="40">
        <v>6219</v>
      </c>
      <c r="AB16" s="40">
        <v>6236.04</v>
      </c>
      <c r="AC16" s="40">
        <v>6219</v>
      </c>
      <c r="AD16" s="40">
        <v>1022.3</v>
      </c>
      <c r="AE16" s="40">
        <v>0</v>
      </c>
      <c r="AF16" s="38">
        <v>0</v>
      </c>
      <c r="AG16" s="37">
        <v>0</v>
      </c>
      <c r="AH16" s="37"/>
      <c r="AI16" s="37"/>
      <c r="AJ16" s="37"/>
      <c r="AK16" s="40">
        <f>SUM(Y16:AD16)</f>
        <v>31095</v>
      </c>
      <c r="AL16" s="40">
        <f>SUM(Z16:AE16)</f>
        <v>25915.34</v>
      </c>
      <c r="AM16" s="37">
        <v>31095</v>
      </c>
      <c r="AN16" s="37">
        <v>31095</v>
      </c>
      <c r="AO16" s="37">
        <f>SUM(AK16)</f>
        <v>31095</v>
      </c>
    </row>
    <row r="17" spans="2:41" s="251" customFormat="1" ht="8.25" x14ac:dyDescent="0.25">
      <c r="B17" s="42" t="s">
        <v>488</v>
      </c>
      <c r="C17" s="270" t="s">
        <v>489</v>
      </c>
      <c r="D17" s="271" t="s">
        <v>490</v>
      </c>
      <c r="E17" s="272"/>
      <c r="F17" s="272"/>
      <c r="G17" s="37">
        <v>13156.79</v>
      </c>
      <c r="H17" s="37">
        <f t="shared" si="0"/>
        <v>1315.6790000000001</v>
      </c>
      <c r="I17" s="38">
        <f t="shared" si="3"/>
        <v>11841.111000000001</v>
      </c>
      <c r="J17" s="40"/>
      <c r="K17" s="41"/>
      <c r="L17" s="41"/>
      <c r="M17" s="41"/>
      <c r="N17" s="40"/>
      <c r="O17" s="40"/>
      <c r="P17" s="40"/>
      <c r="Q17" s="40"/>
      <c r="R17" s="40"/>
      <c r="S17" s="41"/>
      <c r="T17" s="41"/>
      <c r="U17" s="41"/>
      <c r="V17" s="40"/>
      <c r="W17" s="40"/>
      <c r="X17" s="40"/>
      <c r="Y17" s="40"/>
      <c r="Z17" s="40"/>
      <c r="AA17" s="40"/>
      <c r="AB17" s="40"/>
      <c r="AC17" s="37">
        <v>635.86</v>
      </c>
      <c r="AD17" s="37">
        <v>2368.25</v>
      </c>
      <c r="AE17" s="37">
        <v>2368.25</v>
      </c>
      <c r="AF17" s="38">
        <v>2374.7399999999998</v>
      </c>
      <c r="AG17" s="37">
        <v>2368.25</v>
      </c>
      <c r="AH17" s="37">
        <v>1725.76</v>
      </c>
      <c r="AI17" s="37"/>
      <c r="AJ17" s="37"/>
      <c r="AK17" s="40">
        <f t="shared" ref="AK17:AL19" si="4">SUM(AC17:AH17)</f>
        <v>11841.11</v>
      </c>
      <c r="AL17" s="40">
        <f t="shared" si="4"/>
        <v>11205.25</v>
      </c>
      <c r="AM17" s="37">
        <v>11841.11</v>
      </c>
      <c r="AN17" s="37">
        <v>11841.11</v>
      </c>
      <c r="AO17" s="37">
        <f>SUM(AK17)</f>
        <v>11841.11</v>
      </c>
    </row>
    <row r="18" spans="2:41" s="251" customFormat="1" ht="8.25" x14ac:dyDescent="0.25">
      <c r="B18" s="42" t="s">
        <v>488</v>
      </c>
      <c r="C18" s="270" t="s">
        <v>491</v>
      </c>
      <c r="D18" s="271" t="s">
        <v>492</v>
      </c>
      <c r="E18" s="272"/>
      <c r="F18" s="272"/>
      <c r="G18" s="37">
        <v>3101.85</v>
      </c>
      <c r="H18" s="37">
        <f t="shared" si="0"/>
        <v>310.185</v>
      </c>
      <c r="I18" s="38">
        <f t="shared" si="3"/>
        <v>2791.665</v>
      </c>
      <c r="J18" s="40"/>
      <c r="K18" s="41"/>
      <c r="L18" s="41"/>
      <c r="M18" s="41"/>
      <c r="N18" s="40"/>
      <c r="O18" s="40"/>
      <c r="P18" s="40"/>
      <c r="Q18" s="40"/>
      <c r="R18" s="40"/>
      <c r="S18" s="41"/>
      <c r="T18" s="41"/>
      <c r="U18" s="41"/>
      <c r="V18" s="40"/>
      <c r="W18" s="40"/>
      <c r="X18" s="40"/>
      <c r="Y18" s="40"/>
      <c r="Z18" s="40"/>
      <c r="AA18" s="40"/>
      <c r="AB18" s="40"/>
      <c r="AC18" s="37">
        <v>149.91</v>
      </c>
      <c r="AD18" s="37">
        <v>558.33000000000004</v>
      </c>
      <c r="AE18" s="37">
        <v>558.33000000000004</v>
      </c>
      <c r="AF18" s="38">
        <v>559.86</v>
      </c>
      <c r="AG18" s="38">
        <v>558.33000000000004</v>
      </c>
      <c r="AH18" s="37">
        <v>406.9</v>
      </c>
      <c r="AI18" s="37"/>
      <c r="AJ18" s="37"/>
      <c r="AK18" s="40">
        <f t="shared" si="4"/>
        <v>2791.6600000000003</v>
      </c>
      <c r="AL18" s="40">
        <f t="shared" si="4"/>
        <v>2641.75</v>
      </c>
      <c r="AM18" s="37">
        <v>2791.67</v>
      </c>
      <c r="AN18" s="37">
        <v>2791.67</v>
      </c>
      <c r="AO18" s="37">
        <v>2791.67</v>
      </c>
    </row>
    <row r="19" spans="2:41" s="251" customFormat="1" ht="8.25" x14ac:dyDescent="0.25">
      <c r="B19" s="42" t="s">
        <v>488</v>
      </c>
      <c r="C19" s="270" t="s">
        <v>493</v>
      </c>
      <c r="D19" s="271" t="s">
        <v>494</v>
      </c>
      <c r="E19" s="272"/>
      <c r="F19" s="272"/>
      <c r="G19" s="37">
        <v>3911.83</v>
      </c>
      <c r="H19" s="37">
        <f t="shared" si="0"/>
        <v>391.18299999999999</v>
      </c>
      <c r="I19" s="38">
        <f t="shared" si="3"/>
        <v>3520.6469999999999</v>
      </c>
      <c r="J19" s="40"/>
      <c r="K19" s="41"/>
      <c r="L19" s="41"/>
      <c r="M19" s="41"/>
      <c r="N19" s="40"/>
      <c r="O19" s="40"/>
      <c r="P19" s="40"/>
      <c r="Q19" s="40"/>
      <c r="R19" s="40"/>
      <c r="S19" s="41"/>
      <c r="T19" s="41"/>
      <c r="U19" s="41"/>
      <c r="V19" s="40"/>
      <c r="W19" s="40"/>
      <c r="X19" s="40"/>
      <c r="Y19" s="40"/>
      <c r="Z19" s="40"/>
      <c r="AA19" s="40"/>
      <c r="AB19" s="40"/>
      <c r="AC19" s="37">
        <v>189.04</v>
      </c>
      <c r="AD19" s="37">
        <v>704.1</v>
      </c>
      <c r="AE19" s="37">
        <v>704.1</v>
      </c>
      <c r="AF19" s="38">
        <v>706.02</v>
      </c>
      <c r="AG19" s="37">
        <v>704.1</v>
      </c>
      <c r="AH19" s="37">
        <v>513.29</v>
      </c>
      <c r="AI19" s="37"/>
      <c r="AJ19" s="37"/>
      <c r="AK19" s="40">
        <f t="shared" si="4"/>
        <v>3520.65</v>
      </c>
      <c r="AL19" s="40">
        <f t="shared" si="4"/>
        <v>3331.61</v>
      </c>
      <c r="AM19" s="37">
        <v>3520.65</v>
      </c>
      <c r="AN19" s="37">
        <v>3520.65</v>
      </c>
      <c r="AO19" s="37">
        <f>SUM(AK19)</f>
        <v>3520.65</v>
      </c>
    </row>
    <row r="20" spans="2:41" s="251" customFormat="1" ht="16.5" x14ac:dyDescent="0.25">
      <c r="B20" s="42" t="s">
        <v>495</v>
      </c>
      <c r="C20" s="270" t="s">
        <v>496</v>
      </c>
      <c r="D20" s="271" t="s">
        <v>497</v>
      </c>
      <c r="E20" s="272"/>
      <c r="F20" s="272"/>
      <c r="G20" s="37">
        <v>3150</v>
      </c>
      <c r="H20" s="37">
        <f t="shared" si="0"/>
        <v>315</v>
      </c>
      <c r="I20" s="38">
        <f t="shared" si="3"/>
        <v>2835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>
        <v>560.79999999999995</v>
      </c>
      <c r="AE20" s="37">
        <v>567.02</v>
      </c>
      <c r="AF20" s="38">
        <v>568.57000000000005</v>
      </c>
      <c r="AG20" s="37">
        <v>567.02</v>
      </c>
      <c r="AH20" s="37">
        <v>567.02</v>
      </c>
      <c r="AI20" s="37"/>
      <c r="AJ20" s="37"/>
      <c r="AK20" s="40">
        <v>2835</v>
      </c>
      <c r="AL20" s="40">
        <v>2835</v>
      </c>
      <c r="AM20" s="37">
        <v>2835</v>
      </c>
      <c r="AN20" s="37">
        <v>2835</v>
      </c>
      <c r="AO20" s="37">
        <v>2835</v>
      </c>
    </row>
    <row r="21" spans="2:41" s="251" customFormat="1" ht="41.25" x14ac:dyDescent="0.25">
      <c r="B21" s="42" t="s">
        <v>92</v>
      </c>
      <c r="C21" s="270" t="s">
        <v>498</v>
      </c>
      <c r="D21" s="250" t="s">
        <v>499</v>
      </c>
      <c r="E21" s="272"/>
      <c r="F21" s="272"/>
      <c r="G21" s="37">
        <v>16575</v>
      </c>
      <c r="H21" s="37">
        <f t="shared" si="0"/>
        <v>1657.5</v>
      </c>
      <c r="I21" s="38">
        <f t="shared" si="3"/>
        <v>14917.5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8"/>
      <c r="AG21" s="37"/>
      <c r="AH21" s="37"/>
      <c r="AI21" s="38" t="e">
        <f>SUM('[1]ENERO-16'!#REF!)</f>
        <v>#REF!</v>
      </c>
      <c r="AJ21" s="38"/>
      <c r="AK21" s="37">
        <v>14917.5</v>
      </c>
      <c r="AL21" s="37">
        <v>14917.5</v>
      </c>
      <c r="AM21" s="37">
        <v>14917.5</v>
      </c>
      <c r="AN21" s="37">
        <v>14917.5</v>
      </c>
      <c r="AO21" s="37">
        <v>14917.5</v>
      </c>
    </row>
    <row r="22" spans="2:41" s="251" customFormat="1" ht="17.25" thickBot="1" x14ac:dyDescent="0.3">
      <c r="B22" s="7" t="s">
        <v>500</v>
      </c>
      <c r="C22" s="277" t="s">
        <v>501</v>
      </c>
      <c r="D22" s="278" t="s">
        <v>502</v>
      </c>
      <c r="E22" s="279"/>
      <c r="F22" s="279"/>
      <c r="G22" s="43">
        <v>23989.9</v>
      </c>
      <c r="H22" s="43">
        <f t="shared" si="0"/>
        <v>2398.9900000000002</v>
      </c>
      <c r="I22" s="44">
        <f t="shared" si="3"/>
        <v>21590.910000000003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4"/>
      <c r="AG22" s="43"/>
      <c r="AH22" s="43"/>
      <c r="AI22" s="44" t="e">
        <f>SUM('[1]ENERO-16'!#REF!)</f>
        <v>#REF!</v>
      </c>
      <c r="AJ22" s="44"/>
      <c r="AK22" s="43">
        <v>21590.91</v>
      </c>
      <c r="AL22" s="43">
        <v>21590.91</v>
      </c>
      <c r="AM22" s="43">
        <v>21590.91</v>
      </c>
      <c r="AN22" s="43">
        <v>21590.91</v>
      </c>
      <c r="AO22" s="43">
        <v>21590.91</v>
      </c>
    </row>
    <row r="23" spans="2:41" s="51" customFormat="1" ht="20.100000000000001" customHeight="1" thickBot="1" x14ac:dyDescent="0.3">
      <c r="B23" s="45" t="s">
        <v>503</v>
      </c>
      <c r="C23" s="46"/>
      <c r="D23" s="47"/>
      <c r="E23" s="48"/>
      <c r="F23" s="48"/>
      <c r="G23" s="49">
        <f>SUM(G7:G22)</f>
        <v>145967.75742857147</v>
      </c>
      <c r="H23" s="49">
        <f>SUM(H7:H22)</f>
        <v>14596.77574285714</v>
      </c>
      <c r="I23" s="49">
        <f>SUM(I7:I22)</f>
        <v>131371.96168571428</v>
      </c>
      <c r="J23" s="49">
        <f t="shared" ref="J23:AC23" si="5">SUM(J7:J16)</f>
        <v>0</v>
      </c>
      <c r="K23" s="49">
        <f t="shared" si="5"/>
        <v>0</v>
      </c>
      <c r="L23" s="49">
        <f t="shared" si="5"/>
        <v>0</v>
      </c>
      <c r="M23" s="49">
        <f t="shared" si="5"/>
        <v>0</v>
      </c>
      <c r="N23" s="49">
        <f t="shared" si="5"/>
        <v>0</v>
      </c>
      <c r="O23" s="49">
        <f t="shared" si="5"/>
        <v>0</v>
      </c>
      <c r="P23" s="49">
        <f t="shared" si="5"/>
        <v>0</v>
      </c>
      <c r="Q23" s="49">
        <f t="shared" si="5"/>
        <v>29637.78</v>
      </c>
      <c r="R23" s="49">
        <f t="shared" si="5"/>
        <v>36546.589999999997</v>
      </c>
      <c r="S23" s="49">
        <f t="shared" si="5"/>
        <v>41741.64</v>
      </c>
      <c r="T23" s="49">
        <f t="shared" si="5"/>
        <v>50162.039999999994</v>
      </c>
      <c r="U23" s="49">
        <f t="shared" si="5"/>
        <v>5897.87</v>
      </c>
      <c r="V23" s="49">
        <f t="shared" si="5"/>
        <v>2555.5600000000004</v>
      </c>
      <c r="W23" s="49">
        <f t="shared" si="5"/>
        <v>2285.7399999999998</v>
      </c>
      <c r="X23" s="49">
        <f t="shared" si="5"/>
        <v>1797.72</v>
      </c>
      <c r="Y23" s="49">
        <f t="shared" si="5"/>
        <v>8003.18</v>
      </c>
      <c r="Z23" s="49">
        <f t="shared" si="5"/>
        <v>8877.1</v>
      </c>
      <c r="AA23" s="49">
        <f t="shared" si="5"/>
        <v>8830.56</v>
      </c>
      <c r="AB23" s="49">
        <f t="shared" si="5"/>
        <v>8335.2000000000007</v>
      </c>
      <c r="AC23" s="49">
        <f t="shared" si="5"/>
        <v>8203.2999999999993</v>
      </c>
      <c r="AD23" s="49">
        <f>SUM(AD15:AD16)</f>
        <v>1022.3</v>
      </c>
      <c r="AE23" s="49">
        <f>SUM(AE15:AE16)</f>
        <v>0</v>
      </c>
      <c r="AF23" s="49">
        <f>SUM(AF15:AF16)</f>
        <v>0</v>
      </c>
      <c r="AG23" s="49">
        <f>SUM(AG15:AG16)</f>
        <v>0</v>
      </c>
      <c r="AH23" s="49"/>
      <c r="AI23" s="49"/>
      <c r="AJ23" s="49"/>
      <c r="AK23" s="49">
        <f>SUM(AK7:AK22)</f>
        <v>131371.94999999998</v>
      </c>
      <c r="AL23" s="49">
        <f>SUM(AL7:AL22)</f>
        <v>125069.38</v>
      </c>
      <c r="AM23" s="49">
        <f>SUM(AM7:AM22)</f>
        <v>131371.96</v>
      </c>
      <c r="AN23" s="49">
        <f>SUM(AN7:AN22)</f>
        <v>131371.96</v>
      </c>
      <c r="AO23" s="50">
        <f>SUM(AO7:AO22)</f>
        <v>131371.96</v>
      </c>
    </row>
    <row r="24" spans="2:41" s="51" customFormat="1" ht="20.100000000000001" customHeight="1" thickBot="1" x14ac:dyDescent="0.3">
      <c r="B24" s="357" t="s">
        <v>504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9"/>
    </row>
    <row r="25" spans="2:41" s="251" customFormat="1" ht="8.25" x14ac:dyDescent="0.25">
      <c r="B25" s="33" t="s">
        <v>505</v>
      </c>
      <c r="C25" s="267" t="s">
        <v>506</v>
      </c>
      <c r="D25" s="267" t="s">
        <v>507</v>
      </c>
      <c r="E25" s="280" t="s">
        <v>118</v>
      </c>
      <c r="F25" s="280" t="s">
        <v>508</v>
      </c>
      <c r="G25" s="34">
        <f>10000*1/8.75</f>
        <v>1142.8571428571429</v>
      </c>
      <c r="H25" s="34">
        <f t="shared" ref="H25:H36" si="6">(G25*0.1)</f>
        <v>114.28571428571429</v>
      </c>
      <c r="I25" s="34">
        <f t="shared" ref="I25:I31" si="7">(G25*0.9)</f>
        <v>1028.5714285714287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f>(I25/5/365*120)</f>
        <v>67.632093933463793</v>
      </c>
      <c r="Q25" s="34">
        <v>1800</v>
      </c>
      <c r="R25" s="34">
        <v>1800</v>
      </c>
      <c r="S25" s="34">
        <v>1800</v>
      </c>
      <c r="T25" s="34">
        <v>1800</v>
      </c>
      <c r="U25" s="34">
        <v>198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5">
        <v>0</v>
      </c>
      <c r="AG25" s="34">
        <v>0</v>
      </c>
      <c r="AH25" s="34"/>
      <c r="AI25" s="34"/>
      <c r="AJ25" s="34"/>
      <c r="AK25" s="34">
        <v>1028.57</v>
      </c>
      <c r="AL25" s="34">
        <v>1028.57</v>
      </c>
      <c r="AM25" s="34">
        <v>1028.57</v>
      </c>
      <c r="AN25" s="34">
        <v>1028.57</v>
      </c>
      <c r="AO25" s="34">
        <f t="shared" ref="AO25:AO32" si="8">SUM(AK25)</f>
        <v>1028.57</v>
      </c>
    </row>
    <row r="26" spans="2:41" s="251" customFormat="1" ht="8.25" x14ac:dyDescent="0.25">
      <c r="B26" s="52" t="s">
        <v>505</v>
      </c>
      <c r="C26" s="270" t="s">
        <v>509</v>
      </c>
      <c r="D26" s="270" t="s">
        <v>510</v>
      </c>
      <c r="E26" s="273" t="s">
        <v>511</v>
      </c>
      <c r="F26" s="273" t="s">
        <v>512</v>
      </c>
      <c r="G26" s="37">
        <f>10000*1/8.75</f>
        <v>1142.8571428571429</v>
      </c>
      <c r="H26" s="37">
        <f t="shared" si="6"/>
        <v>114.28571428571429</v>
      </c>
      <c r="I26" s="37">
        <f t="shared" si="7"/>
        <v>1028.5714285714287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f>(I26/5/365*120)</f>
        <v>67.632093933463793</v>
      </c>
      <c r="Q26" s="37">
        <v>1800</v>
      </c>
      <c r="R26" s="37">
        <v>1800</v>
      </c>
      <c r="S26" s="37">
        <v>1800</v>
      </c>
      <c r="T26" s="37">
        <v>1800</v>
      </c>
      <c r="U26" s="37">
        <v>198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8">
        <v>0</v>
      </c>
      <c r="AG26" s="37">
        <v>0</v>
      </c>
      <c r="AH26" s="37"/>
      <c r="AI26" s="37"/>
      <c r="AJ26" s="37"/>
      <c r="AK26" s="37">
        <v>1028.57</v>
      </c>
      <c r="AL26" s="37">
        <v>1028.57</v>
      </c>
      <c r="AM26" s="37">
        <v>1028.57</v>
      </c>
      <c r="AN26" s="37">
        <v>1028.57</v>
      </c>
      <c r="AO26" s="37">
        <f t="shared" si="8"/>
        <v>1028.57</v>
      </c>
    </row>
    <row r="27" spans="2:41" s="251" customFormat="1" ht="8.25" x14ac:dyDescent="0.25">
      <c r="B27" s="52" t="s">
        <v>513</v>
      </c>
      <c r="C27" s="270" t="s">
        <v>514</v>
      </c>
      <c r="D27" s="271" t="s">
        <v>515</v>
      </c>
      <c r="E27" s="272" t="s">
        <v>122</v>
      </c>
      <c r="F27" s="272" t="s">
        <v>516</v>
      </c>
      <c r="G27" s="37">
        <f>5500*1/8.75</f>
        <v>628.57142857142856</v>
      </c>
      <c r="H27" s="37">
        <f t="shared" si="6"/>
        <v>62.857142857142861</v>
      </c>
      <c r="I27" s="37">
        <f t="shared" si="7"/>
        <v>565.71428571428567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762.13</v>
      </c>
      <c r="Q27" s="37">
        <v>990</v>
      </c>
      <c r="R27" s="37">
        <v>990</v>
      </c>
      <c r="S27" s="37">
        <v>990</v>
      </c>
      <c r="T27" s="37">
        <v>989.99</v>
      </c>
      <c r="U27" s="37">
        <v>26.04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8">
        <v>0</v>
      </c>
      <c r="AG27" s="37">
        <v>0</v>
      </c>
      <c r="AH27" s="37"/>
      <c r="AI27" s="37"/>
      <c r="AJ27" s="37"/>
      <c r="AK27" s="37">
        <v>565.71</v>
      </c>
      <c r="AL27" s="37">
        <v>565.71</v>
      </c>
      <c r="AM27" s="37">
        <v>565.71</v>
      </c>
      <c r="AN27" s="37">
        <v>565.71</v>
      </c>
      <c r="AO27" s="37">
        <f t="shared" si="8"/>
        <v>565.71</v>
      </c>
    </row>
    <row r="28" spans="2:41" s="251" customFormat="1" ht="8.25" x14ac:dyDescent="0.25">
      <c r="B28" s="52" t="s">
        <v>517</v>
      </c>
      <c r="C28" s="270" t="s">
        <v>518</v>
      </c>
      <c r="D28" s="270" t="s">
        <v>519</v>
      </c>
      <c r="E28" s="273" t="s">
        <v>520</v>
      </c>
      <c r="F28" s="273" t="s">
        <v>521</v>
      </c>
      <c r="G28" s="37">
        <f>10000*1/8.75</f>
        <v>1142.8571428571429</v>
      </c>
      <c r="H28" s="37">
        <f t="shared" si="6"/>
        <v>114.28571428571429</v>
      </c>
      <c r="I28" s="37">
        <f t="shared" si="7"/>
        <v>1028.5714285714287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f>(I28/5/365*361)</f>
        <v>203.45988258317024</v>
      </c>
      <c r="Q28" s="37">
        <v>1800</v>
      </c>
      <c r="R28" s="37">
        <v>1800</v>
      </c>
      <c r="S28" s="37">
        <v>1800</v>
      </c>
      <c r="T28" s="37">
        <v>1800</v>
      </c>
      <c r="U28" s="37">
        <v>182.46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8">
        <v>0</v>
      </c>
      <c r="AG28" s="37">
        <v>0</v>
      </c>
      <c r="AH28" s="37"/>
      <c r="AI28" s="37"/>
      <c r="AJ28" s="37"/>
      <c r="AK28" s="37">
        <v>1028.57</v>
      </c>
      <c r="AL28" s="37">
        <v>1028.57</v>
      </c>
      <c r="AM28" s="37">
        <v>1028.57</v>
      </c>
      <c r="AN28" s="37">
        <v>1028.57</v>
      </c>
      <c r="AO28" s="37">
        <f t="shared" si="8"/>
        <v>1028.57</v>
      </c>
    </row>
    <row r="29" spans="2:41" s="251" customFormat="1" ht="8.25" x14ac:dyDescent="0.25">
      <c r="B29" s="52" t="s">
        <v>522</v>
      </c>
      <c r="C29" s="270" t="s">
        <v>523</v>
      </c>
      <c r="D29" s="271" t="s">
        <v>524</v>
      </c>
      <c r="E29" s="272" t="s">
        <v>203</v>
      </c>
      <c r="F29" s="272" t="s">
        <v>525</v>
      </c>
      <c r="G29" s="37">
        <f>8000*1/8.75</f>
        <v>914.28571428571433</v>
      </c>
      <c r="H29" s="37">
        <f t="shared" si="6"/>
        <v>91.428571428571445</v>
      </c>
      <c r="I29" s="37">
        <f t="shared" si="7"/>
        <v>822.85714285714289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f>(I29/5/365*222)</f>
        <v>100.09549902152642</v>
      </c>
      <c r="Q29" s="37">
        <v>1440</v>
      </c>
      <c r="R29" s="37">
        <v>1440</v>
      </c>
      <c r="S29" s="37">
        <v>1440</v>
      </c>
      <c r="T29" s="37">
        <v>1440.01</v>
      </c>
      <c r="U29" s="37">
        <v>153.13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8">
        <v>0</v>
      </c>
      <c r="AG29" s="37">
        <v>0</v>
      </c>
      <c r="AH29" s="37"/>
      <c r="AI29" s="37"/>
      <c r="AJ29" s="37"/>
      <c r="AK29" s="37">
        <v>822.86</v>
      </c>
      <c r="AL29" s="37">
        <v>822.86</v>
      </c>
      <c r="AM29" s="37">
        <v>822.86</v>
      </c>
      <c r="AN29" s="37">
        <v>822.86</v>
      </c>
      <c r="AO29" s="37">
        <f t="shared" si="8"/>
        <v>822.86</v>
      </c>
    </row>
    <row r="30" spans="2:41" s="251" customFormat="1" ht="8.25" x14ac:dyDescent="0.25">
      <c r="B30" s="52" t="s">
        <v>526</v>
      </c>
      <c r="C30" s="270" t="s">
        <v>509</v>
      </c>
      <c r="D30" s="271" t="s">
        <v>527</v>
      </c>
      <c r="E30" s="272" t="s">
        <v>118</v>
      </c>
      <c r="F30" s="272" t="s">
        <v>528</v>
      </c>
      <c r="G30" s="37">
        <f>9864*1/8.75</f>
        <v>1127.3142857142857</v>
      </c>
      <c r="H30" s="37">
        <f t="shared" si="6"/>
        <v>112.73142857142858</v>
      </c>
      <c r="I30" s="37">
        <f t="shared" si="7"/>
        <v>1014.5828571428572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f>(I30/5/365*26)</f>
        <v>14.454331115459883</v>
      </c>
      <c r="Q30" s="37">
        <v>1775.52</v>
      </c>
      <c r="R30" s="37">
        <v>1775.52</v>
      </c>
      <c r="S30" s="37">
        <v>1775.52</v>
      </c>
      <c r="T30" s="37">
        <v>1775.53</v>
      </c>
      <c r="U30" s="37">
        <v>201.26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8">
        <v>0</v>
      </c>
      <c r="AG30" s="37">
        <v>0</v>
      </c>
      <c r="AH30" s="37"/>
      <c r="AI30" s="37"/>
      <c r="AJ30" s="37"/>
      <c r="AK30" s="37">
        <v>1014.58</v>
      </c>
      <c r="AL30" s="37">
        <v>1014.58</v>
      </c>
      <c r="AM30" s="37">
        <v>1014.58</v>
      </c>
      <c r="AN30" s="37">
        <v>1014.58</v>
      </c>
      <c r="AO30" s="37">
        <f t="shared" si="8"/>
        <v>1014.58</v>
      </c>
    </row>
    <row r="31" spans="2:41" s="251" customFormat="1" ht="8.25" x14ac:dyDescent="0.25">
      <c r="B31" s="42" t="s">
        <v>529</v>
      </c>
      <c r="C31" s="270" t="s">
        <v>530</v>
      </c>
      <c r="D31" s="271" t="s">
        <v>531</v>
      </c>
      <c r="E31" s="272" t="s">
        <v>165</v>
      </c>
      <c r="F31" s="272" t="s">
        <v>532</v>
      </c>
      <c r="G31" s="37">
        <v>600</v>
      </c>
      <c r="H31" s="37">
        <f t="shared" si="6"/>
        <v>60</v>
      </c>
      <c r="I31" s="38">
        <f t="shared" si="7"/>
        <v>540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38"/>
      <c r="X31" s="53"/>
      <c r="Y31" s="38"/>
      <c r="Z31" s="38"/>
      <c r="AA31" s="38"/>
      <c r="AB31" s="37"/>
      <c r="AC31" s="37"/>
      <c r="AD31" s="37"/>
      <c r="AE31" s="37"/>
      <c r="AF31" s="38"/>
      <c r="AG31" s="37"/>
      <c r="AH31" s="37"/>
      <c r="AI31" s="37"/>
      <c r="AJ31" s="37"/>
      <c r="AK31" s="38">
        <v>540</v>
      </c>
      <c r="AL31" s="38">
        <v>540</v>
      </c>
      <c r="AM31" s="38">
        <v>540</v>
      </c>
      <c r="AN31" s="38">
        <v>540</v>
      </c>
      <c r="AO31" s="38">
        <f t="shared" si="8"/>
        <v>540</v>
      </c>
    </row>
    <row r="32" spans="2:41" s="251" customFormat="1" ht="16.5" x14ac:dyDescent="0.25">
      <c r="B32" s="36" t="s">
        <v>533</v>
      </c>
      <c r="C32" s="270" t="s">
        <v>534</v>
      </c>
      <c r="D32" s="271" t="s">
        <v>535</v>
      </c>
      <c r="E32" s="272" t="s">
        <v>295</v>
      </c>
      <c r="F32" s="272" t="s">
        <v>536</v>
      </c>
      <c r="G32" s="37">
        <v>628.57000000000005</v>
      </c>
      <c r="H32" s="37">
        <f t="shared" si="6"/>
        <v>62.857000000000006</v>
      </c>
      <c r="I32" s="37">
        <f>(G32*0.9)-0.1</f>
        <v>565.61300000000006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8.68</v>
      </c>
      <c r="V32" s="37">
        <v>113.15</v>
      </c>
      <c r="W32" s="37">
        <v>113.14</v>
      </c>
      <c r="X32" s="37">
        <v>113.46</v>
      </c>
      <c r="Y32" s="37">
        <v>113.15</v>
      </c>
      <c r="Z32" s="37">
        <v>104.13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8">
        <v>0</v>
      </c>
      <c r="AG32" s="37">
        <v>0</v>
      </c>
      <c r="AH32" s="37"/>
      <c r="AI32" s="37"/>
      <c r="AJ32" s="37"/>
      <c r="AK32" s="37">
        <f>SUM(U32:Z32)-0.1</f>
        <v>565.61</v>
      </c>
      <c r="AL32" s="37">
        <f>SUM(V32:AA32)-0.1</f>
        <v>556.92999999999995</v>
      </c>
      <c r="AM32" s="37">
        <v>565.61</v>
      </c>
      <c r="AN32" s="37">
        <v>565.61</v>
      </c>
      <c r="AO32" s="37">
        <f t="shared" si="8"/>
        <v>565.61</v>
      </c>
    </row>
    <row r="33" spans="2:41" s="251" customFormat="1" ht="57.75" x14ac:dyDescent="0.25">
      <c r="B33" s="8">
        <v>40170</v>
      </c>
      <c r="C33" s="118" t="s">
        <v>537</v>
      </c>
      <c r="D33" s="118" t="s">
        <v>538</v>
      </c>
      <c r="E33" s="281" t="s">
        <v>118</v>
      </c>
      <c r="F33" s="272" t="s">
        <v>539</v>
      </c>
      <c r="G33" s="37">
        <v>690</v>
      </c>
      <c r="H33" s="37">
        <f t="shared" si="6"/>
        <v>69</v>
      </c>
      <c r="I33" s="38">
        <f>(G33*0.9)</f>
        <v>621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>
        <v>2.72</v>
      </c>
      <c r="U33" s="37">
        <v>124.22</v>
      </c>
      <c r="V33" s="37">
        <v>124.22</v>
      </c>
      <c r="W33" s="37">
        <f>O33+P33+Q33+R33+S33+T33+U33+V33</f>
        <v>251.16</v>
      </c>
      <c r="X33" s="37">
        <f>ROUND((I33/5/365*31),2)</f>
        <v>10.55</v>
      </c>
      <c r="Y33" s="37">
        <f>ROUND((I33/5/365*29),2)</f>
        <v>9.8699999999999992</v>
      </c>
      <c r="Z33" s="54">
        <f>ROUND((I33/5/365*31),2)</f>
        <v>10.55</v>
      </c>
      <c r="AA33" s="54">
        <f>ROUND((I33/5/365*30),2)</f>
        <v>10.210000000000001</v>
      </c>
      <c r="AB33" s="54">
        <f>ROUND((I33/5/365*31),2)</f>
        <v>10.55</v>
      </c>
      <c r="AC33" s="54">
        <f>ROUND((I33/5/365*30),2)</f>
        <v>10.210000000000001</v>
      </c>
      <c r="AD33" s="54">
        <f>ROUND((I33/5/365*31),2)</f>
        <v>10.55</v>
      </c>
      <c r="AE33" s="54">
        <f>ROUND((I33/5/365*31),2)</f>
        <v>10.55</v>
      </c>
      <c r="AF33" s="38">
        <f>ROUND((I33/5/365*30),2)</f>
        <v>10.210000000000001</v>
      </c>
      <c r="AG33" s="54">
        <f>ROUND((I33/5/365*31),2)</f>
        <v>10.55</v>
      </c>
      <c r="AH33" s="54">
        <f>ROUND((I33/5/365*30),2)</f>
        <v>10.210000000000001</v>
      </c>
      <c r="AI33" s="54"/>
      <c r="AJ33" s="54"/>
      <c r="AK33" s="54">
        <v>621</v>
      </c>
      <c r="AL33" s="54">
        <v>621</v>
      </c>
      <c r="AM33" s="54">
        <v>621</v>
      </c>
      <c r="AN33" s="54">
        <v>621</v>
      </c>
      <c r="AO33" s="37">
        <v>621</v>
      </c>
    </row>
    <row r="34" spans="2:41" s="251" customFormat="1" ht="41.25" x14ac:dyDescent="0.25">
      <c r="B34" s="55">
        <v>40170</v>
      </c>
      <c r="C34" s="118" t="s">
        <v>537</v>
      </c>
      <c r="D34" s="118" t="s">
        <v>540</v>
      </c>
      <c r="E34" s="281" t="s">
        <v>187</v>
      </c>
      <c r="F34" s="272" t="s">
        <v>541</v>
      </c>
      <c r="G34" s="37">
        <v>660</v>
      </c>
      <c r="H34" s="37">
        <f t="shared" si="6"/>
        <v>66</v>
      </c>
      <c r="I34" s="38">
        <f>(G34*0.9)</f>
        <v>594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>
        <v>2.6</v>
      </c>
      <c r="U34" s="37">
        <v>118.78</v>
      </c>
      <c r="V34" s="37">
        <v>118.78</v>
      </c>
      <c r="W34" s="37">
        <f>O34+P34+Q34+R34+S34+T34+U34+V34</f>
        <v>240.16</v>
      </c>
      <c r="X34" s="37">
        <f>ROUND((I34/5/365*31),2)</f>
        <v>10.09</v>
      </c>
      <c r="Y34" s="37">
        <f>ROUND((I34/5/365*29),2)</f>
        <v>9.44</v>
      </c>
      <c r="Z34" s="54">
        <f>ROUND((I34/5/365*31),2)</f>
        <v>10.09</v>
      </c>
      <c r="AA34" s="54">
        <f>ROUND((I34/5/365*30),2)</f>
        <v>9.76</v>
      </c>
      <c r="AB34" s="54">
        <f>ROUND((I34/5/365*31),2)</f>
        <v>10.09</v>
      </c>
      <c r="AC34" s="54">
        <f>ROUND((I34/5/365*30),2)</f>
        <v>9.76</v>
      </c>
      <c r="AD34" s="54">
        <f>ROUND((I34/5/365*31),2)</f>
        <v>10.09</v>
      </c>
      <c r="AE34" s="54">
        <f>ROUND((I34/5/365*31),2)</f>
        <v>10.09</v>
      </c>
      <c r="AF34" s="38">
        <f>ROUND((I34/5/365*30),2)</f>
        <v>9.76</v>
      </c>
      <c r="AG34" s="54">
        <f>ROUND((I34/5/365*31),2)</f>
        <v>10.09</v>
      </c>
      <c r="AH34" s="54">
        <f>ROUND((I34/5/365*30),2)</f>
        <v>9.76</v>
      </c>
      <c r="AI34" s="54"/>
      <c r="AJ34" s="54"/>
      <c r="AK34" s="54">
        <v>594</v>
      </c>
      <c r="AL34" s="54">
        <v>594</v>
      </c>
      <c r="AM34" s="54">
        <v>594</v>
      </c>
      <c r="AN34" s="54">
        <v>594</v>
      </c>
      <c r="AO34" s="37">
        <v>594</v>
      </c>
    </row>
    <row r="35" spans="2:41" s="251" customFormat="1" ht="8.25" x14ac:dyDescent="0.25">
      <c r="B35" s="56">
        <v>40753</v>
      </c>
      <c r="C35" s="172" t="s">
        <v>542</v>
      </c>
      <c r="D35" s="282" t="s">
        <v>543</v>
      </c>
      <c r="E35" s="290" t="s">
        <v>118</v>
      </c>
      <c r="F35" s="290" t="s">
        <v>544</v>
      </c>
      <c r="G35" s="38">
        <v>1349</v>
      </c>
      <c r="H35" s="38">
        <f t="shared" si="6"/>
        <v>134.9</v>
      </c>
      <c r="I35" s="38">
        <f>(G35*0.9)</f>
        <v>1214.1000000000001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>
        <v>135.04</v>
      </c>
      <c r="W35" s="38">
        <v>103.11</v>
      </c>
      <c r="X35" s="38">
        <f>ROUND((I35/5/365*31),2)</f>
        <v>20.62</v>
      </c>
      <c r="Y35" s="38">
        <f>ROUND((I35/5/365*29),2)</f>
        <v>19.29</v>
      </c>
      <c r="Z35" s="38">
        <f>ROUND((I35/5/365*31),2)</f>
        <v>20.62</v>
      </c>
      <c r="AA35" s="38">
        <f>ROUND((I35/5/365*30),2)</f>
        <v>19.96</v>
      </c>
      <c r="AB35" s="38">
        <f>ROUND((I35/5/365*31),2)</f>
        <v>20.62</v>
      </c>
      <c r="AC35" s="38">
        <f>ROUND((I35/5/365*30),2)</f>
        <v>19.96</v>
      </c>
      <c r="AD35" s="38">
        <f>ROUND((I35/5/365*31),2)</f>
        <v>20.62</v>
      </c>
      <c r="AE35" s="38">
        <f>ROUND((I35/5/365*31),2)</f>
        <v>20.62</v>
      </c>
      <c r="AF35" s="38">
        <f>ROUND((I35/5/365*30),2)</f>
        <v>19.96</v>
      </c>
      <c r="AG35" s="38">
        <f>ROUND((I35/5/365*31),2)</f>
        <v>20.62</v>
      </c>
      <c r="AH35" s="38">
        <f>ROUND((I35/5/365*30),2)</f>
        <v>19.96</v>
      </c>
      <c r="AI35" s="38">
        <f>ROUND((I35/5/365*31),2)</f>
        <v>20.62</v>
      </c>
      <c r="AJ35" s="38"/>
      <c r="AK35" s="37">
        <v>1214.0999999999999</v>
      </c>
      <c r="AL35" s="37">
        <v>1214.0999999999999</v>
      </c>
      <c r="AM35" s="37">
        <v>1214.0999999999999</v>
      </c>
      <c r="AN35" s="37">
        <v>1214.0999999999999</v>
      </c>
      <c r="AO35" s="38">
        <f>ROUND((I35+J35+K35+L35+M35+N35+O35+P35+Q35+R35+S35+T35+U35),2)</f>
        <v>1214.0999999999999</v>
      </c>
    </row>
    <row r="36" spans="2:41" s="251" customFormat="1" ht="33.75" thickBot="1" x14ac:dyDescent="0.3">
      <c r="B36" s="57">
        <v>41369</v>
      </c>
      <c r="C36" s="283" t="s">
        <v>545</v>
      </c>
      <c r="D36" s="283" t="s">
        <v>546</v>
      </c>
      <c r="E36" s="284" t="s">
        <v>520</v>
      </c>
      <c r="F36" s="284" t="s">
        <v>547</v>
      </c>
      <c r="G36" s="44">
        <v>825</v>
      </c>
      <c r="H36" s="44">
        <f t="shared" si="6"/>
        <v>82.5</v>
      </c>
      <c r="I36" s="44">
        <f>(G36*0.9)</f>
        <v>742.5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>
        <f>SUM(X36:AI36)</f>
        <v>0</v>
      </c>
      <c r="AK36" s="44">
        <v>742.5</v>
      </c>
      <c r="AL36" s="44">
        <v>742.5</v>
      </c>
      <c r="AM36" s="44">
        <v>742.5</v>
      </c>
      <c r="AN36" s="44">
        <v>742.5</v>
      </c>
      <c r="AO36" s="44">
        <v>742.5</v>
      </c>
    </row>
    <row r="37" spans="2:41" s="63" customFormat="1" ht="20.100000000000001" customHeight="1" thickBot="1" x14ac:dyDescent="0.3">
      <c r="B37" s="58" t="s">
        <v>503</v>
      </c>
      <c r="C37" s="59"/>
      <c r="D37" s="60"/>
      <c r="E37" s="61"/>
      <c r="F37" s="61"/>
      <c r="G37" s="62">
        <f>SUM(G25:G36)</f>
        <v>10851.312857142857</v>
      </c>
      <c r="H37" s="62">
        <f>SUM(H25:H36)</f>
        <v>1085.1312857142857</v>
      </c>
      <c r="I37" s="49">
        <f>SUM(I25:I36)</f>
        <v>9766.0815714285727</v>
      </c>
      <c r="J37" s="62">
        <f t="shared" ref="J37:AL37" ca="1" si="9">SUM(J25:J92)</f>
        <v>0</v>
      </c>
      <c r="K37" s="62">
        <f t="shared" ca="1" si="9"/>
        <v>417.30185127201565</v>
      </c>
      <c r="L37" s="62">
        <f t="shared" ca="1" si="9"/>
        <v>503.37186692759298</v>
      </c>
      <c r="M37" s="62">
        <f t="shared" ca="1" si="9"/>
        <v>558.09637573385521</v>
      </c>
      <c r="N37" s="62">
        <f t="shared" ca="1" si="9"/>
        <v>633.16800000000001</v>
      </c>
      <c r="O37" s="62">
        <f t="shared" ca="1" si="9"/>
        <v>661.9116399217221</v>
      </c>
      <c r="P37" s="62">
        <f t="shared" ca="1" si="9"/>
        <v>5828.3358951076316</v>
      </c>
      <c r="Q37" s="62">
        <f t="shared" ca="1" si="9"/>
        <v>22202.47</v>
      </c>
      <c r="R37" s="62">
        <f t="shared" ca="1" si="9"/>
        <v>21667.920000000002</v>
      </c>
      <c r="S37" s="62">
        <f t="shared" ca="1" si="9"/>
        <v>21158.880000000001</v>
      </c>
      <c r="T37" s="62">
        <f t="shared" ca="1" si="9"/>
        <v>21654.800000000003</v>
      </c>
      <c r="U37" s="62">
        <f t="shared" ca="1" si="9"/>
        <v>7578.23</v>
      </c>
      <c r="V37" s="62">
        <f t="shared" ca="1" si="9"/>
        <v>2086.41</v>
      </c>
      <c r="W37" s="62">
        <f t="shared" ca="1" si="9"/>
        <v>4723.97</v>
      </c>
      <c r="X37" s="62">
        <f t="shared" ca="1" si="9"/>
        <v>1061.6599999999999</v>
      </c>
      <c r="Y37" s="62">
        <f t="shared" ca="1" si="9"/>
        <v>1037.95</v>
      </c>
      <c r="Z37" s="62">
        <f t="shared" ca="1" si="9"/>
        <v>1447.8800000000003</v>
      </c>
      <c r="AA37" s="62">
        <f t="shared" ca="1" si="9"/>
        <v>3185.7700000000004</v>
      </c>
      <c r="AB37" s="62">
        <f t="shared" ca="1" si="9"/>
        <v>10548.019999999999</v>
      </c>
      <c r="AC37" s="62">
        <f t="shared" ca="1" si="9"/>
        <v>10964.97</v>
      </c>
      <c r="AD37" s="62">
        <f t="shared" ca="1" si="9"/>
        <v>12960.999999999998</v>
      </c>
      <c r="AE37" s="62">
        <f t="shared" ca="1" si="9"/>
        <v>12473.909999999998</v>
      </c>
      <c r="AF37" s="62">
        <f t="shared" ca="1" si="9"/>
        <v>10474.720000000001</v>
      </c>
      <c r="AG37" s="62">
        <f t="shared" ca="1" si="9"/>
        <v>3235.19</v>
      </c>
      <c r="AH37" s="62">
        <f t="shared" ca="1" si="9"/>
        <v>2246.02</v>
      </c>
      <c r="AI37" s="62">
        <f t="shared" ca="1" si="9"/>
        <v>524.7299999999999</v>
      </c>
      <c r="AJ37" s="62">
        <f t="shared" ca="1" si="9"/>
        <v>319.07</v>
      </c>
      <c r="AK37" s="62">
        <f t="shared" ca="1" si="9"/>
        <v>172307.22000000003</v>
      </c>
      <c r="AL37" s="62">
        <f t="shared" ca="1" si="9"/>
        <v>169966.59000000003</v>
      </c>
      <c r="AM37" s="62">
        <f>SUM(AM25:AM36)</f>
        <v>9766.07</v>
      </c>
      <c r="AN37" s="62">
        <f>SUM(AN25:AN36)</f>
        <v>9766.07</v>
      </c>
      <c r="AO37" s="62">
        <f>SUM(AO25:AO36)</f>
        <v>9766.07</v>
      </c>
    </row>
    <row r="38" spans="2:41" s="63" customFormat="1" ht="20.100000000000001" customHeight="1" thickBot="1" x14ac:dyDescent="0.3">
      <c r="B38" s="357" t="s">
        <v>548</v>
      </c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58"/>
      <c r="AM38" s="358"/>
      <c r="AN38" s="358"/>
      <c r="AO38" s="359"/>
    </row>
    <row r="39" spans="2:41" s="251" customFormat="1" ht="8.25" x14ac:dyDescent="0.25">
      <c r="B39" s="52" t="s">
        <v>549</v>
      </c>
      <c r="C39" s="270" t="s">
        <v>550</v>
      </c>
      <c r="D39" s="270" t="s">
        <v>551</v>
      </c>
      <c r="E39" s="273" t="s">
        <v>165</v>
      </c>
      <c r="F39" s="273" t="s">
        <v>552</v>
      </c>
      <c r="G39" s="37">
        <f>5990*1/8.75</f>
        <v>684.57142857142856</v>
      </c>
      <c r="H39" s="37">
        <f t="shared" ref="H39:H102" si="10">(G39*0.1)</f>
        <v>68.457142857142856</v>
      </c>
      <c r="I39" s="37">
        <f t="shared" ref="I39:I102" si="11">(G39*0.9)</f>
        <v>616.11428571428576</v>
      </c>
      <c r="J39" s="64">
        <v>0</v>
      </c>
      <c r="K39" s="37">
        <v>330.85</v>
      </c>
      <c r="L39" s="37">
        <f>(I39/5/365*365)</f>
        <v>123.22285714285715</v>
      </c>
      <c r="M39" s="37">
        <f>(I39/5/365*365)</f>
        <v>123.22285714285715</v>
      </c>
      <c r="N39" s="37">
        <f>(I39/5/365*365)</f>
        <v>123.22285714285715</v>
      </c>
      <c r="O39" s="37">
        <f>(I39/5/365*365)</f>
        <v>123.22285714285715</v>
      </c>
      <c r="P39" s="37">
        <v>747.35</v>
      </c>
      <c r="Q39" s="37">
        <v>0</v>
      </c>
      <c r="R39" s="37">
        <v>0</v>
      </c>
      <c r="S39" s="37">
        <v>0</v>
      </c>
      <c r="T39" s="37">
        <v>0</v>
      </c>
      <c r="U39" s="37">
        <v>616.11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8">
        <v>0</v>
      </c>
      <c r="AG39" s="37">
        <v>0</v>
      </c>
      <c r="AH39" s="37"/>
      <c r="AI39" s="37"/>
      <c r="AJ39" s="37"/>
      <c r="AK39" s="37">
        <v>616.11</v>
      </c>
      <c r="AL39" s="37">
        <v>616.11</v>
      </c>
      <c r="AM39" s="37">
        <v>616.11</v>
      </c>
      <c r="AN39" s="37">
        <v>616.11</v>
      </c>
      <c r="AO39" s="37">
        <f t="shared" ref="AO39:AO51" si="12">SUM(AK39)</f>
        <v>616.11</v>
      </c>
    </row>
    <row r="40" spans="2:41" s="251" customFormat="1" ht="8.25" x14ac:dyDescent="0.25">
      <c r="B40" s="55">
        <v>33563</v>
      </c>
      <c r="C40" s="270" t="s">
        <v>553</v>
      </c>
      <c r="D40" s="270" t="s">
        <v>554</v>
      </c>
      <c r="E40" s="273" t="s">
        <v>173</v>
      </c>
      <c r="F40" s="273" t="s">
        <v>555</v>
      </c>
      <c r="G40" s="37">
        <f>7289*1/8.75</f>
        <v>833.02857142857147</v>
      </c>
      <c r="H40" s="37">
        <f t="shared" si="10"/>
        <v>83.30285714285715</v>
      </c>
      <c r="I40" s="37">
        <f t="shared" si="11"/>
        <v>749.72571428571439</v>
      </c>
      <c r="J40" s="64">
        <v>0</v>
      </c>
      <c r="K40" s="37">
        <f>(I40/5/365*40)</f>
        <v>16.432344422700591</v>
      </c>
      <c r="L40" s="37">
        <f>(I40/5/365*365)</f>
        <v>149.94514285714288</v>
      </c>
      <c r="M40" s="37">
        <f>(I40/5/365*365)</f>
        <v>149.94514285714288</v>
      </c>
      <c r="N40" s="37">
        <f>(I40/5/365*365)</f>
        <v>149.94514285714288</v>
      </c>
      <c r="O40" s="37">
        <f>(I40/5/365*365)</f>
        <v>149.94514285714288</v>
      </c>
      <c r="P40" s="37">
        <f>(I40/5/365*325)</f>
        <v>133.51279843444229</v>
      </c>
      <c r="Q40" s="37">
        <v>0</v>
      </c>
      <c r="R40" s="37">
        <v>0</v>
      </c>
      <c r="S40" s="37">
        <v>0</v>
      </c>
      <c r="T40" s="37">
        <v>0</v>
      </c>
      <c r="U40" s="37">
        <v>749.73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8">
        <v>0</v>
      </c>
      <c r="AG40" s="37">
        <v>0</v>
      </c>
      <c r="AH40" s="37"/>
      <c r="AI40" s="37"/>
      <c r="AJ40" s="37"/>
      <c r="AK40" s="37">
        <v>749.73</v>
      </c>
      <c r="AL40" s="37">
        <v>749.73</v>
      </c>
      <c r="AM40" s="37">
        <v>749.73</v>
      </c>
      <c r="AN40" s="37">
        <v>749.73</v>
      </c>
      <c r="AO40" s="37">
        <f t="shared" si="12"/>
        <v>749.73</v>
      </c>
    </row>
    <row r="41" spans="2:41" s="251" customFormat="1" ht="16.5" x14ac:dyDescent="0.25">
      <c r="B41" s="65">
        <v>34250</v>
      </c>
      <c r="C41" s="270" t="s">
        <v>556</v>
      </c>
      <c r="D41" s="270" t="s">
        <v>557</v>
      </c>
      <c r="E41" s="273" t="s">
        <v>118</v>
      </c>
      <c r="F41" s="273" t="s">
        <v>558</v>
      </c>
      <c r="G41" s="37">
        <f>6000*1/8.75</f>
        <v>685.71428571428567</v>
      </c>
      <c r="H41" s="37">
        <f t="shared" si="10"/>
        <v>68.571428571428569</v>
      </c>
      <c r="I41" s="37">
        <f t="shared" si="11"/>
        <v>617.14285714285711</v>
      </c>
      <c r="J41" s="37">
        <v>0</v>
      </c>
      <c r="K41" s="37">
        <v>0</v>
      </c>
      <c r="L41" s="37">
        <v>0</v>
      </c>
      <c r="M41" s="37">
        <f>(I41/5/365*143)</f>
        <v>48.356947162426607</v>
      </c>
      <c r="N41" s="37">
        <f>(I41/5/365*365)</f>
        <v>123.42857142857142</v>
      </c>
      <c r="O41" s="37">
        <f>(I41/5/365*365)</f>
        <v>123.42857142857142</v>
      </c>
      <c r="P41" s="37">
        <f>(I41/5/365*365)</f>
        <v>123.42857142857142</v>
      </c>
      <c r="Q41" s="37">
        <v>1080</v>
      </c>
      <c r="R41" s="37">
        <v>656.88</v>
      </c>
      <c r="S41" s="37">
        <v>0</v>
      </c>
      <c r="T41" s="37">
        <v>0</v>
      </c>
      <c r="U41" s="37">
        <v>617.14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8">
        <v>0</v>
      </c>
      <c r="AG41" s="37">
        <v>0</v>
      </c>
      <c r="AH41" s="37"/>
      <c r="AI41" s="37"/>
      <c r="AJ41" s="37"/>
      <c r="AK41" s="37">
        <v>617.14</v>
      </c>
      <c r="AL41" s="37">
        <v>617.14</v>
      </c>
      <c r="AM41" s="37">
        <v>617.14</v>
      </c>
      <c r="AN41" s="37">
        <v>617.14</v>
      </c>
      <c r="AO41" s="37">
        <f t="shared" si="12"/>
        <v>617.14</v>
      </c>
    </row>
    <row r="42" spans="2:41" s="251" customFormat="1" ht="16.5" x14ac:dyDescent="0.25">
      <c r="B42" s="52" t="s">
        <v>559</v>
      </c>
      <c r="C42" s="270" t="s">
        <v>560</v>
      </c>
      <c r="D42" s="270" t="s">
        <v>561</v>
      </c>
      <c r="E42" s="273" t="s">
        <v>165</v>
      </c>
      <c r="F42" s="273" t="s">
        <v>562</v>
      </c>
      <c r="G42" s="37">
        <f>10000*1/8.75</f>
        <v>1142.8571428571429</v>
      </c>
      <c r="H42" s="37">
        <f t="shared" si="10"/>
        <v>114.28571428571429</v>
      </c>
      <c r="I42" s="37">
        <f t="shared" si="11"/>
        <v>1028.5714285714287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f>(I42/5/365*51)</f>
        <v>28.743639921722114</v>
      </c>
      <c r="P42" s="37">
        <v>1800</v>
      </c>
      <c r="Q42" s="37">
        <v>1800</v>
      </c>
      <c r="R42" s="37">
        <v>1800</v>
      </c>
      <c r="S42" s="37">
        <v>1800</v>
      </c>
      <c r="T42" s="37">
        <v>1548.49</v>
      </c>
      <c r="U42" s="37">
        <v>1028.57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8">
        <v>0</v>
      </c>
      <c r="AG42" s="37">
        <v>0</v>
      </c>
      <c r="AH42" s="37"/>
      <c r="AI42" s="37"/>
      <c r="AJ42" s="37"/>
      <c r="AK42" s="37">
        <v>1028.57</v>
      </c>
      <c r="AL42" s="37">
        <v>1028.57</v>
      </c>
      <c r="AM42" s="37">
        <v>1028.57</v>
      </c>
      <c r="AN42" s="37">
        <v>1028.57</v>
      </c>
      <c r="AO42" s="37">
        <f t="shared" si="12"/>
        <v>1028.57</v>
      </c>
    </row>
    <row r="43" spans="2:41" s="251" customFormat="1" ht="8.25" x14ac:dyDescent="0.25">
      <c r="B43" s="36" t="s">
        <v>563</v>
      </c>
      <c r="C43" s="270" t="s">
        <v>564</v>
      </c>
      <c r="D43" s="271" t="s">
        <v>565</v>
      </c>
      <c r="E43" s="272" t="s">
        <v>173</v>
      </c>
      <c r="F43" s="272" t="s">
        <v>566</v>
      </c>
      <c r="G43" s="37">
        <v>665.09</v>
      </c>
      <c r="H43" s="37">
        <f t="shared" si="10"/>
        <v>66.509</v>
      </c>
      <c r="I43" s="37">
        <f t="shared" si="11"/>
        <v>598.58100000000002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78.069999999999993</v>
      </c>
      <c r="V43" s="37">
        <v>119.73</v>
      </c>
      <c r="W43" s="37">
        <v>119.72</v>
      </c>
      <c r="X43" s="37">
        <v>120.06</v>
      </c>
      <c r="Y43" s="37">
        <v>119.73</v>
      </c>
      <c r="Z43" s="37">
        <v>41.27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8">
        <v>0</v>
      </c>
      <c r="AG43" s="37">
        <v>0</v>
      </c>
      <c r="AH43" s="37"/>
      <c r="AI43" s="37"/>
      <c r="AJ43" s="37"/>
      <c r="AK43" s="37">
        <v>598.58000000000004</v>
      </c>
      <c r="AL43" s="37">
        <v>598.58000000000004</v>
      </c>
      <c r="AM43" s="37">
        <v>598.58000000000004</v>
      </c>
      <c r="AN43" s="37">
        <v>598.58000000000004</v>
      </c>
      <c r="AO43" s="37">
        <f t="shared" si="12"/>
        <v>598.58000000000004</v>
      </c>
    </row>
    <row r="44" spans="2:41" s="251" customFormat="1" ht="16.5" x14ac:dyDescent="0.25">
      <c r="B44" s="36" t="s">
        <v>567</v>
      </c>
      <c r="C44" s="270" t="s">
        <v>163</v>
      </c>
      <c r="D44" s="271" t="s">
        <v>568</v>
      </c>
      <c r="E44" s="272" t="s">
        <v>298</v>
      </c>
      <c r="F44" s="272" t="s">
        <v>569</v>
      </c>
      <c r="G44" s="37">
        <v>1269.22</v>
      </c>
      <c r="H44" s="37">
        <f t="shared" si="10"/>
        <v>126.92200000000001</v>
      </c>
      <c r="I44" s="37">
        <f t="shared" si="11"/>
        <v>1142.298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193.41</v>
      </c>
      <c r="X44" s="37">
        <v>229.07</v>
      </c>
      <c r="Y44" s="37">
        <v>228.45</v>
      </c>
      <c r="Z44" s="37">
        <v>228.45</v>
      </c>
      <c r="AA44" s="37">
        <v>228.45</v>
      </c>
      <c r="AB44" s="37">
        <v>34.47</v>
      </c>
      <c r="AC44" s="37">
        <v>0</v>
      </c>
      <c r="AD44" s="37">
        <v>0</v>
      </c>
      <c r="AE44" s="37">
        <v>0</v>
      </c>
      <c r="AF44" s="38">
        <v>0</v>
      </c>
      <c r="AG44" s="37">
        <v>0</v>
      </c>
      <c r="AH44" s="37"/>
      <c r="AI44" s="37"/>
      <c r="AJ44" s="37"/>
      <c r="AK44" s="37">
        <v>1142.3</v>
      </c>
      <c r="AL44" s="37">
        <v>1142.3</v>
      </c>
      <c r="AM44" s="37">
        <v>1142.3</v>
      </c>
      <c r="AN44" s="37">
        <v>1142.3</v>
      </c>
      <c r="AO44" s="37">
        <f t="shared" si="12"/>
        <v>1142.3</v>
      </c>
    </row>
    <row r="45" spans="2:41" s="251" customFormat="1" ht="8.25" x14ac:dyDescent="0.25">
      <c r="B45" s="36" t="s">
        <v>570</v>
      </c>
      <c r="C45" s="270" t="s">
        <v>163</v>
      </c>
      <c r="D45" s="271" t="s">
        <v>571</v>
      </c>
      <c r="E45" s="272" t="s">
        <v>265</v>
      </c>
      <c r="F45" s="272" t="s">
        <v>572</v>
      </c>
      <c r="G45" s="37">
        <v>824.61</v>
      </c>
      <c r="H45" s="37">
        <f t="shared" si="10"/>
        <v>82.461000000000013</v>
      </c>
      <c r="I45" s="37">
        <f t="shared" si="11"/>
        <v>742.149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94.34</v>
      </c>
      <c r="X45" s="37">
        <v>148.86000000000001</v>
      </c>
      <c r="Y45" s="37">
        <v>148.46</v>
      </c>
      <c r="Z45" s="37">
        <v>148.46</v>
      </c>
      <c r="AA45" s="37">
        <v>148.46</v>
      </c>
      <c r="AB45" s="37">
        <v>53.57</v>
      </c>
      <c r="AC45" s="37">
        <v>0</v>
      </c>
      <c r="AD45" s="37">
        <v>0</v>
      </c>
      <c r="AE45" s="37">
        <v>0</v>
      </c>
      <c r="AF45" s="38">
        <v>0</v>
      </c>
      <c r="AG45" s="37">
        <v>0</v>
      </c>
      <c r="AH45" s="37"/>
      <c r="AI45" s="37"/>
      <c r="AJ45" s="37"/>
      <c r="AK45" s="37">
        <v>742.15</v>
      </c>
      <c r="AL45" s="37">
        <v>742.15</v>
      </c>
      <c r="AM45" s="37">
        <v>742.15</v>
      </c>
      <c r="AN45" s="37">
        <v>742.15</v>
      </c>
      <c r="AO45" s="37">
        <f t="shared" si="12"/>
        <v>742.15</v>
      </c>
    </row>
    <row r="46" spans="2:41" s="251" customFormat="1" ht="16.5" x14ac:dyDescent="0.25">
      <c r="B46" s="36" t="s">
        <v>573</v>
      </c>
      <c r="C46" s="270" t="s">
        <v>574</v>
      </c>
      <c r="D46" s="271" t="s">
        <v>575</v>
      </c>
      <c r="E46" s="272" t="s">
        <v>118</v>
      </c>
      <c r="F46" s="272" t="s">
        <v>576</v>
      </c>
      <c r="G46" s="37">
        <v>640</v>
      </c>
      <c r="H46" s="37">
        <f t="shared" si="10"/>
        <v>64</v>
      </c>
      <c r="I46" s="37">
        <f t="shared" si="11"/>
        <v>576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93.72</v>
      </c>
      <c r="AA46" s="37">
        <v>115.18</v>
      </c>
      <c r="AB46" s="37">
        <v>115.49</v>
      </c>
      <c r="AC46" s="37">
        <v>115.18</v>
      </c>
      <c r="AD46" s="37">
        <v>115.18</v>
      </c>
      <c r="AE46" s="37">
        <v>21.25</v>
      </c>
      <c r="AF46" s="38">
        <v>0</v>
      </c>
      <c r="AG46" s="37">
        <v>0</v>
      </c>
      <c r="AH46" s="37"/>
      <c r="AI46" s="37"/>
      <c r="AJ46" s="37"/>
      <c r="AK46" s="37">
        <v>576</v>
      </c>
      <c r="AL46" s="37">
        <v>576</v>
      </c>
      <c r="AM46" s="37">
        <v>576</v>
      </c>
      <c r="AN46" s="37">
        <v>576</v>
      </c>
      <c r="AO46" s="37">
        <f t="shared" si="12"/>
        <v>576</v>
      </c>
    </row>
    <row r="47" spans="2:41" s="251" customFormat="1" ht="16.5" x14ac:dyDescent="0.25">
      <c r="B47" s="66" t="s">
        <v>577</v>
      </c>
      <c r="C47" s="270" t="s">
        <v>578</v>
      </c>
      <c r="D47" s="271" t="s">
        <v>579</v>
      </c>
      <c r="E47" s="285" t="s">
        <v>118</v>
      </c>
      <c r="F47" s="285" t="s">
        <v>580</v>
      </c>
      <c r="G47" s="10">
        <v>2160</v>
      </c>
      <c r="H47" s="10">
        <f t="shared" si="10"/>
        <v>216</v>
      </c>
      <c r="I47" s="10">
        <f t="shared" si="11"/>
        <v>1944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235.42</v>
      </c>
      <c r="AA47" s="10">
        <v>388.81</v>
      </c>
      <c r="AB47" s="10">
        <v>389.87</v>
      </c>
      <c r="AC47" s="10">
        <v>388.81</v>
      </c>
      <c r="AD47" s="10">
        <v>388.81</v>
      </c>
      <c r="AE47" s="37">
        <v>152.28</v>
      </c>
      <c r="AF47" s="38">
        <v>0</v>
      </c>
      <c r="AG47" s="37">
        <v>0</v>
      </c>
      <c r="AH47" s="37"/>
      <c r="AI47" s="37"/>
      <c r="AJ47" s="37"/>
      <c r="AK47" s="10">
        <v>1944</v>
      </c>
      <c r="AL47" s="10">
        <v>1944</v>
      </c>
      <c r="AM47" s="10">
        <v>1944</v>
      </c>
      <c r="AN47" s="10">
        <v>1944</v>
      </c>
      <c r="AO47" s="10">
        <f t="shared" si="12"/>
        <v>1944</v>
      </c>
    </row>
    <row r="48" spans="2:41" s="251" customFormat="1" ht="8.25" x14ac:dyDescent="0.25">
      <c r="B48" s="36" t="s">
        <v>581</v>
      </c>
      <c r="C48" s="270" t="s">
        <v>582</v>
      </c>
      <c r="D48" s="271" t="s">
        <v>583</v>
      </c>
      <c r="E48" s="272" t="s">
        <v>227</v>
      </c>
      <c r="F48" s="272" t="s">
        <v>584</v>
      </c>
      <c r="G48" s="37">
        <v>1900</v>
      </c>
      <c r="H48" s="37">
        <f t="shared" si="10"/>
        <v>190</v>
      </c>
      <c r="I48" s="37">
        <f t="shared" si="11"/>
        <v>1710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155.55000000000001</v>
      </c>
      <c r="AA48" s="37">
        <v>342.03</v>
      </c>
      <c r="AB48" s="37">
        <v>342.96</v>
      </c>
      <c r="AC48" s="37">
        <v>342.03</v>
      </c>
      <c r="AD48" s="37">
        <v>342.03</v>
      </c>
      <c r="AE48" s="37">
        <v>185.4</v>
      </c>
      <c r="AF48" s="38">
        <v>0</v>
      </c>
      <c r="AG48" s="37">
        <v>0</v>
      </c>
      <c r="AH48" s="37"/>
      <c r="AI48" s="37"/>
      <c r="AJ48" s="37"/>
      <c r="AK48" s="37">
        <f>SUM(Z48:AE48)</f>
        <v>1710</v>
      </c>
      <c r="AL48" s="37">
        <f>SUM(AA48:AF48)</f>
        <v>1554.45</v>
      </c>
      <c r="AM48" s="37">
        <v>1710</v>
      </c>
      <c r="AN48" s="37">
        <v>1710</v>
      </c>
      <c r="AO48" s="37">
        <f t="shared" si="12"/>
        <v>1710</v>
      </c>
    </row>
    <row r="49" spans="2:41" s="251" customFormat="1" ht="24.75" x14ac:dyDescent="0.25">
      <c r="B49" s="67" t="s">
        <v>585</v>
      </c>
      <c r="C49" s="286" t="s">
        <v>163</v>
      </c>
      <c r="D49" s="287" t="s">
        <v>586</v>
      </c>
      <c r="E49" s="288" t="s">
        <v>143</v>
      </c>
      <c r="F49" s="288" t="s">
        <v>587</v>
      </c>
      <c r="G49" s="38">
        <v>4471.83</v>
      </c>
      <c r="H49" s="38">
        <f t="shared" si="10"/>
        <v>447.18299999999999</v>
      </c>
      <c r="I49" s="38">
        <f t="shared" si="11"/>
        <v>4024.6469999999999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286.19</v>
      </c>
      <c r="AB49" s="38">
        <v>807.11</v>
      </c>
      <c r="AC49" s="38">
        <v>804.91</v>
      </c>
      <c r="AD49" s="38">
        <v>804.91</v>
      </c>
      <c r="AE49" s="38">
        <v>804.91</v>
      </c>
      <c r="AF49" s="38">
        <v>516.62</v>
      </c>
      <c r="AG49" s="37">
        <v>0</v>
      </c>
      <c r="AH49" s="37"/>
      <c r="AI49" s="37"/>
      <c r="AJ49" s="37"/>
      <c r="AK49" s="38">
        <f t="shared" ref="AK49:AL54" si="13">SUM(AA49:AF49)</f>
        <v>4024.6499999999996</v>
      </c>
      <c r="AL49" s="38">
        <f t="shared" si="13"/>
        <v>3738.4599999999996</v>
      </c>
      <c r="AM49" s="38">
        <v>4024.65</v>
      </c>
      <c r="AN49" s="38">
        <v>4024.65</v>
      </c>
      <c r="AO49" s="38">
        <f t="shared" si="12"/>
        <v>4024.6499999999996</v>
      </c>
    </row>
    <row r="50" spans="2:41" s="251" customFormat="1" ht="24.75" x14ac:dyDescent="0.25">
      <c r="B50" s="68" t="s">
        <v>585</v>
      </c>
      <c r="C50" s="286" t="s">
        <v>163</v>
      </c>
      <c r="D50" s="287" t="s">
        <v>588</v>
      </c>
      <c r="E50" s="289" t="s">
        <v>143</v>
      </c>
      <c r="F50" s="289" t="s">
        <v>589</v>
      </c>
      <c r="G50" s="53">
        <v>4471.83</v>
      </c>
      <c r="H50" s="53">
        <f t="shared" si="10"/>
        <v>447.18299999999999</v>
      </c>
      <c r="I50" s="53">
        <f t="shared" si="11"/>
        <v>4024.6469999999999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38">
        <v>0</v>
      </c>
      <c r="X50" s="53">
        <v>0</v>
      </c>
      <c r="Y50" s="38">
        <v>0</v>
      </c>
      <c r="Z50" s="38">
        <v>0</v>
      </c>
      <c r="AA50" s="38">
        <v>286.19</v>
      </c>
      <c r="AB50" s="38">
        <v>807.11</v>
      </c>
      <c r="AC50" s="38">
        <v>804.91</v>
      </c>
      <c r="AD50" s="38">
        <v>804.91</v>
      </c>
      <c r="AE50" s="38">
        <v>804.91</v>
      </c>
      <c r="AF50" s="38">
        <v>516.62</v>
      </c>
      <c r="AG50" s="37">
        <v>0</v>
      </c>
      <c r="AH50" s="37"/>
      <c r="AI50" s="37"/>
      <c r="AJ50" s="37"/>
      <c r="AK50" s="38">
        <f t="shared" si="13"/>
        <v>4024.6499999999996</v>
      </c>
      <c r="AL50" s="38">
        <f t="shared" si="13"/>
        <v>3738.4599999999996</v>
      </c>
      <c r="AM50" s="38">
        <v>4024.65</v>
      </c>
      <c r="AN50" s="38">
        <v>4024.65</v>
      </c>
      <c r="AO50" s="38">
        <f t="shared" si="12"/>
        <v>4024.6499999999996</v>
      </c>
    </row>
    <row r="51" spans="2:41" s="251" customFormat="1" ht="24.75" x14ac:dyDescent="0.25">
      <c r="B51" s="67" t="s">
        <v>585</v>
      </c>
      <c r="C51" s="286" t="s">
        <v>163</v>
      </c>
      <c r="D51" s="287" t="s">
        <v>590</v>
      </c>
      <c r="E51" s="288" t="s">
        <v>129</v>
      </c>
      <c r="F51" s="288" t="s">
        <v>591</v>
      </c>
      <c r="G51" s="38">
        <v>4471.83</v>
      </c>
      <c r="H51" s="38">
        <f t="shared" si="10"/>
        <v>447.18299999999999</v>
      </c>
      <c r="I51" s="38">
        <f t="shared" si="11"/>
        <v>4024.6469999999999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286.19</v>
      </c>
      <c r="AB51" s="38">
        <v>807.11</v>
      </c>
      <c r="AC51" s="38">
        <v>804.91</v>
      </c>
      <c r="AD51" s="38">
        <v>804.91</v>
      </c>
      <c r="AE51" s="38">
        <v>804.91</v>
      </c>
      <c r="AF51" s="38">
        <v>516.62</v>
      </c>
      <c r="AG51" s="37">
        <v>0</v>
      </c>
      <c r="AH51" s="37"/>
      <c r="AI51" s="37"/>
      <c r="AJ51" s="37"/>
      <c r="AK51" s="38">
        <f t="shared" si="13"/>
        <v>4024.6499999999996</v>
      </c>
      <c r="AL51" s="38">
        <f t="shared" si="13"/>
        <v>3738.4599999999996</v>
      </c>
      <c r="AM51" s="38">
        <v>4024.65</v>
      </c>
      <c r="AN51" s="38">
        <v>4024.65</v>
      </c>
      <c r="AO51" s="38">
        <f t="shared" si="12"/>
        <v>4024.6499999999996</v>
      </c>
    </row>
    <row r="52" spans="2:41" s="251" customFormat="1" ht="24.75" x14ac:dyDescent="0.25">
      <c r="B52" s="68" t="s">
        <v>585</v>
      </c>
      <c r="C52" s="286" t="s">
        <v>163</v>
      </c>
      <c r="D52" s="287" t="s">
        <v>592</v>
      </c>
      <c r="E52" s="288" t="s">
        <v>415</v>
      </c>
      <c r="F52" s="288" t="s">
        <v>593</v>
      </c>
      <c r="G52" s="38">
        <v>4471.83</v>
      </c>
      <c r="H52" s="38">
        <f t="shared" si="10"/>
        <v>447.18299999999999</v>
      </c>
      <c r="I52" s="38">
        <f t="shared" si="11"/>
        <v>4024.6469999999999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286.19</v>
      </c>
      <c r="AB52" s="38">
        <v>807.11</v>
      </c>
      <c r="AC52" s="38">
        <v>804.91</v>
      </c>
      <c r="AD52" s="38">
        <v>804.91</v>
      </c>
      <c r="AE52" s="38">
        <v>804.91</v>
      </c>
      <c r="AF52" s="38">
        <v>516.61</v>
      </c>
      <c r="AG52" s="37">
        <v>0</v>
      </c>
      <c r="AH52" s="37"/>
      <c r="AI52" s="37"/>
      <c r="AJ52" s="37"/>
      <c r="AK52" s="38">
        <f t="shared" si="13"/>
        <v>4024.64</v>
      </c>
      <c r="AL52" s="38">
        <f t="shared" si="13"/>
        <v>3738.45</v>
      </c>
      <c r="AM52" s="38">
        <v>4024.65</v>
      </c>
      <c r="AN52" s="38">
        <v>4024.65</v>
      </c>
      <c r="AO52" s="38">
        <v>4024.65</v>
      </c>
    </row>
    <row r="53" spans="2:41" s="251" customFormat="1" ht="24.75" x14ac:dyDescent="0.25">
      <c r="B53" s="67" t="s">
        <v>585</v>
      </c>
      <c r="C53" s="286" t="s">
        <v>163</v>
      </c>
      <c r="D53" s="287" t="s">
        <v>594</v>
      </c>
      <c r="E53" s="288" t="s">
        <v>180</v>
      </c>
      <c r="F53" s="288" t="s">
        <v>595</v>
      </c>
      <c r="G53" s="38">
        <v>4192.59</v>
      </c>
      <c r="H53" s="38">
        <f t="shared" si="10"/>
        <v>419.25900000000001</v>
      </c>
      <c r="I53" s="38">
        <f t="shared" si="11"/>
        <v>3773.3310000000001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268.32</v>
      </c>
      <c r="AB53" s="38">
        <v>756.71</v>
      </c>
      <c r="AC53" s="38">
        <v>754.64</v>
      </c>
      <c r="AD53" s="38">
        <v>754.64</v>
      </c>
      <c r="AE53" s="38">
        <v>754.64</v>
      </c>
      <c r="AF53" s="38">
        <v>484.38</v>
      </c>
      <c r="AG53" s="37">
        <v>0</v>
      </c>
      <c r="AH53" s="37"/>
      <c r="AI53" s="37"/>
      <c r="AJ53" s="37"/>
      <c r="AK53" s="38">
        <f t="shared" si="13"/>
        <v>3773.33</v>
      </c>
      <c r="AL53" s="38">
        <f t="shared" si="13"/>
        <v>3505.0099999999998</v>
      </c>
      <c r="AM53" s="38">
        <v>3773.33</v>
      </c>
      <c r="AN53" s="38">
        <v>3773.33</v>
      </c>
      <c r="AO53" s="38">
        <f>SUM(AK53)</f>
        <v>3773.33</v>
      </c>
    </row>
    <row r="54" spans="2:41" s="251" customFormat="1" ht="24.75" x14ac:dyDescent="0.25">
      <c r="B54" s="68" t="s">
        <v>585</v>
      </c>
      <c r="C54" s="286" t="s">
        <v>163</v>
      </c>
      <c r="D54" s="287" t="s">
        <v>596</v>
      </c>
      <c r="E54" s="289" t="s">
        <v>173</v>
      </c>
      <c r="F54" s="289" t="s">
        <v>597</v>
      </c>
      <c r="G54" s="53">
        <v>3498.07</v>
      </c>
      <c r="H54" s="53">
        <f t="shared" si="10"/>
        <v>349.80700000000002</v>
      </c>
      <c r="I54" s="53">
        <f t="shared" si="11"/>
        <v>3148.2630000000004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38">
        <v>0</v>
      </c>
      <c r="X54" s="53">
        <v>0</v>
      </c>
      <c r="Y54" s="38">
        <v>0</v>
      </c>
      <c r="Z54" s="38">
        <v>0</v>
      </c>
      <c r="AA54" s="38">
        <v>223.88</v>
      </c>
      <c r="AB54" s="38">
        <v>631.39</v>
      </c>
      <c r="AC54" s="38">
        <v>629.66</v>
      </c>
      <c r="AD54" s="38">
        <v>629.66</v>
      </c>
      <c r="AE54" s="38">
        <v>629.66</v>
      </c>
      <c r="AF54" s="38">
        <v>404.01</v>
      </c>
      <c r="AG54" s="37">
        <v>0</v>
      </c>
      <c r="AH54" s="37"/>
      <c r="AI54" s="37"/>
      <c r="AJ54" s="37"/>
      <c r="AK54" s="38">
        <f t="shared" si="13"/>
        <v>3148.2599999999993</v>
      </c>
      <c r="AL54" s="38">
        <f t="shared" si="13"/>
        <v>2924.38</v>
      </c>
      <c r="AM54" s="38">
        <v>3148.26</v>
      </c>
      <c r="AN54" s="38">
        <v>3148.26</v>
      </c>
      <c r="AO54" s="38">
        <f>SUM(AK54)</f>
        <v>3148.2599999999993</v>
      </c>
    </row>
    <row r="55" spans="2:41" s="251" customFormat="1" ht="24.75" x14ac:dyDescent="0.25">
      <c r="B55" s="69" t="s">
        <v>598</v>
      </c>
      <c r="C55" s="270" t="s">
        <v>163</v>
      </c>
      <c r="D55" s="271" t="s">
        <v>599</v>
      </c>
      <c r="E55" s="272" t="s">
        <v>259</v>
      </c>
      <c r="F55" s="272" t="s">
        <v>600</v>
      </c>
      <c r="G55" s="37">
        <v>4914.32</v>
      </c>
      <c r="H55" s="37">
        <f t="shared" si="10"/>
        <v>491.43200000000002</v>
      </c>
      <c r="I55" s="38">
        <f t="shared" si="11"/>
        <v>4422.8879999999999</v>
      </c>
      <c r="J55" s="37"/>
      <c r="K55" s="37"/>
      <c r="L55" s="37"/>
      <c r="M55" s="37"/>
      <c r="N55" s="37"/>
      <c r="O55" s="37"/>
      <c r="P55" s="37"/>
      <c r="Q55" s="37"/>
      <c r="R55" s="37"/>
      <c r="S55" s="37">
        <v>147.84</v>
      </c>
      <c r="T55" s="37">
        <v>884.61</v>
      </c>
      <c r="U55" s="37">
        <v>884.61</v>
      </c>
      <c r="V55" s="37">
        <v>884.61</v>
      </c>
      <c r="W55" s="37">
        <f>O55+P55+Q55+R55+S55+T55+U55+V55</f>
        <v>2801.67</v>
      </c>
      <c r="X55" s="37">
        <f>ROUND((I55/5/365*31),2)</f>
        <v>75.13</v>
      </c>
      <c r="Y55" s="37">
        <f>ROUND((I55/5/365*29),2)</f>
        <v>70.28</v>
      </c>
      <c r="Z55" s="54">
        <f>ROUND((I55/5/365*31),2)</f>
        <v>75.13</v>
      </c>
      <c r="AA55" s="54">
        <f>ROUND((I55/5/365*30),2)</f>
        <v>72.709999999999994</v>
      </c>
      <c r="AB55" s="54">
        <f>ROUND((I55/5/365*31),2)</f>
        <v>75.13</v>
      </c>
      <c r="AC55" s="54">
        <f>ROUND((I55/5/365*30),2)</f>
        <v>72.709999999999994</v>
      </c>
      <c r="AD55" s="54">
        <f>ROUND((I55/5/365*31),2)</f>
        <v>75.13</v>
      </c>
      <c r="AE55" s="54">
        <f>ROUND((I55/5/365*31),2)</f>
        <v>75.13</v>
      </c>
      <c r="AF55" s="38">
        <f>ROUND((I55/5/365*30),2)</f>
        <v>72.709999999999994</v>
      </c>
      <c r="AG55" s="54">
        <f>ROUND((I55/5/365*31),2)</f>
        <v>75.13</v>
      </c>
      <c r="AH55" s="54"/>
      <c r="AI55" s="54"/>
      <c r="AJ55" s="54"/>
      <c r="AK55" s="54">
        <v>4422.8900000000003</v>
      </c>
      <c r="AL55" s="54">
        <v>4422.8900000000003</v>
      </c>
      <c r="AM55" s="54">
        <v>4422.8900000000003</v>
      </c>
      <c r="AN55" s="54">
        <v>4422.8900000000003</v>
      </c>
      <c r="AO55" s="54">
        <v>4422.8900000000003</v>
      </c>
    </row>
    <row r="56" spans="2:41" s="251" customFormat="1" ht="24.75" x14ac:dyDescent="0.25">
      <c r="B56" s="42" t="s">
        <v>598</v>
      </c>
      <c r="C56" s="286" t="s">
        <v>163</v>
      </c>
      <c r="D56" s="287" t="s">
        <v>601</v>
      </c>
      <c r="E56" s="272" t="s">
        <v>602</v>
      </c>
      <c r="F56" s="272" t="s">
        <v>603</v>
      </c>
      <c r="G56" s="37">
        <v>5003.74</v>
      </c>
      <c r="H56" s="37">
        <f t="shared" si="10"/>
        <v>500.37400000000002</v>
      </c>
      <c r="I56" s="38">
        <f t="shared" si="11"/>
        <v>4503.366</v>
      </c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38"/>
      <c r="X56" s="53"/>
      <c r="Y56" s="38"/>
      <c r="Z56" s="38"/>
      <c r="AA56" s="38"/>
      <c r="AB56" s="37">
        <v>900.71</v>
      </c>
      <c r="AC56" s="37">
        <v>900.71</v>
      </c>
      <c r="AD56" s="37">
        <v>900.71</v>
      </c>
      <c r="AE56" s="37">
        <v>900.71</v>
      </c>
      <c r="AF56" s="38">
        <v>903.18</v>
      </c>
      <c r="AG56" s="37">
        <v>73.849999999999994</v>
      </c>
      <c r="AH56" s="37"/>
      <c r="AI56" s="37"/>
      <c r="AJ56" s="37"/>
      <c r="AK56" s="38">
        <v>4503.37</v>
      </c>
      <c r="AL56" s="38">
        <v>4503.37</v>
      </c>
      <c r="AM56" s="38">
        <v>4503.37</v>
      </c>
      <c r="AN56" s="38">
        <v>4503.37</v>
      </c>
      <c r="AO56" s="38">
        <f t="shared" ref="AO56:AO62" si="14">SUM(AK56)</f>
        <v>4503.37</v>
      </c>
    </row>
    <row r="57" spans="2:41" s="251" customFormat="1" ht="24.75" x14ac:dyDescent="0.25">
      <c r="B57" s="42" t="s">
        <v>598</v>
      </c>
      <c r="C57" s="286" t="s">
        <v>163</v>
      </c>
      <c r="D57" s="287" t="s">
        <v>604</v>
      </c>
      <c r="E57" s="272" t="s">
        <v>170</v>
      </c>
      <c r="F57" s="272" t="s">
        <v>605</v>
      </c>
      <c r="G57" s="37">
        <v>5096.13</v>
      </c>
      <c r="H57" s="37">
        <f t="shared" si="10"/>
        <v>509.61300000000006</v>
      </c>
      <c r="I57" s="38">
        <f t="shared" si="11"/>
        <v>4586.5169999999998</v>
      </c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38"/>
      <c r="X57" s="53"/>
      <c r="Y57" s="38"/>
      <c r="Z57" s="38"/>
      <c r="AA57" s="38"/>
      <c r="AB57" s="37">
        <v>917.3</v>
      </c>
      <c r="AC57" s="37">
        <v>917.3</v>
      </c>
      <c r="AD57" s="37">
        <v>917.3</v>
      </c>
      <c r="AE57" s="37">
        <v>917.3</v>
      </c>
      <c r="AF57" s="38">
        <v>919.81</v>
      </c>
      <c r="AG57" s="37">
        <v>75.42</v>
      </c>
      <c r="AH57" s="37"/>
      <c r="AI57" s="37"/>
      <c r="AJ57" s="37"/>
      <c r="AK57" s="38">
        <v>4586.5200000000004</v>
      </c>
      <c r="AL57" s="38">
        <v>4586.5200000000004</v>
      </c>
      <c r="AM57" s="38">
        <v>4586.5200000000004</v>
      </c>
      <c r="AN57" s="38">
        <v>4586.5200000000004</v>
      </c>
      <c r="AO57" s="38">
        <f t="shared" si="14"/>
        <v>4586.5200000000004</v>
      </c>
    </row>
    <row r="58" spans="2:41" s="251" customFormat="1" ht="24.75" x14ac:dyDescent="0.25">
      <c r="B58" s="42" t="s">
        <v>598</v>
      </c>
      <c r="C58" s="286" t="s">
        <v>163</v>
      </c>
      <c r="D58" s="287" t="s">
        <v>606</v>
      </c>
      <c r="E58" s="272" t="s">
        <v>122</v>
      </c>
      <c r="F58" s="272" t="s">
        <v>607</v>
      </c>
      <c r="G58" s="37">
        <v>4933.8900000000003</v>
      </c>
      <c r="H58" s="37">
        <f t="shared" si="10"/>
        <v>493.38900000000007</v>
      </c>
      <c r="I58" s="38">
        <f t="shared" si="11"/>
        <v>4440.5010000000002</v>
      </c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38"/>
      <c r="X58" s="53"/>
      <c r="Y58" s="38"/>
      <c r="Z58" s="38"/>
      <c r="AA58" s="38"/>
      <c r="AB58" s="37">
        <v>888.1</v>
      </c>
      <c r="AC58" s="37">
        <v>888.1</v>
      </c>
      <c r="AD58" s="37">
        <v>888.1</v>
      </c>
      <c r="AE58" s="37">
        <v>888.1</v>
      </c>
      <c r="AF58" s="38">
        <v>890.55</v>
      </c>
      <c r="AG58" s="37">
        <v>73</v>
      </c>
      <c r="AH58" s="37"/>
      <c r="AI58" s="37"/>
      <c r="AJ58" s="37"/>
      <c r="AK58" s="38">
        <v>4440.5</v>
      </c>
      <c r="AL58" s="38">
        <v>4440.5</v>
      </c>
      <c r="AM58" s="38">
        <v>4440.5</v>
      </c>
      <c r="AN58" s="38">
        <v>4440.5</v>
      </c>
      <c r="AO58" s="38">
        <f t="shared" si="14"/>
        <v>4440.5</v>
      </c>
    </row>
    <row r="59" spans="2:41" s="251" customFormat="1" ht="24.75" x14ac:dyDescent="0.25">
      <c r="B59" s="42" t="s">
        <v>598</v>
      </c>
      <c r="C59" s="286" t="s">
        <v>163</v>
      </c>
      <c r="D59" s="287" t="s">
        <v>608</v>
      </c>
      <c r="E59" s="272" t="s">
        <v>203</v>
      </c>
      <c r="F59" s="272" t="s">
        <v>204</v>
      </c>
      <c r="G59" s="37">
        <v>5822.94</v>
      </c>
      <c r="H59" s="37">
        <f t="shared" si="10"/>
        <v>582.29399999999998</v>
      </c>
      <c r="I59" s="38">
        <f t="shared" si="11"/>
        <v>5240.6459999999997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38"/>
      <c r="X59" s="53"/>
      <c r="Y59" s="38"/>
      <c r="Z59" s="38"/>
      <c r="AA59" s="38"/>
      <c r="AB59" s="37">
        <v>1048.1400000000001</v>
      </c>
      <c r="AC59" s="37">
        <v>1048.1400000000001</v>
      </c>
      <c r="AD59" s="37">
        <v>1048.1400000000001</v>
      </c>
      <c r="AE59" s="37">
        <v>1048.1400000000001</v>
      </c>
      <c r="AF59" s="38">
        <v>1051.02</v>
      </c>
      <c r="AG59" s="37">
        <v>86.09</v>
      </c>
      <c r="AH59" s="37"/>
      <c r="AI59" s="37"/>
      <c r="AJ59" s="37"/>
      <c r="AK59" s="38">
        <v>5240.6499999999996</v>
      </c>
      <c r="AL59" s="38">
        <v>5240.6499999999996</v>
      </c>
      <c r="AM59" s="38">
        <v>5240.6499999999996</v>
      </c>
      <c r="AN59" s="38">
        <v>5240.6499999999996</v>
      </c>
      <c r="AO59" s="38">
        <f t="shared" si="14"/>
        <v>5240.6499999999996</v>
      </c>
    </row>
    <row r="60" spans="2:41" s="251" customFormat="1" ht="33" x14ac:dyDescent="0.25">
      <c r="B60" s="42" t="s">
        <v>609</v>
      </c>
      <c r="C60" s="270" t="s">
        <v>163</v>
      </c>
      <c r="D60" s="271" t="s">
        <v>610</v>
      </c>
      <c r="E60" s="272" t="s">
        <v>118</v>
      </c>
      <c r="F60" s="272" t="s">
        <v>611</v>
      </c>
      <c r="G60" s="37">
        <v>4816.1000000000004</v>
      </c>
      <c r="H60" s="37">
        <f t="shared" si="10"/>
        <v>481.61000000000007</v>
      </c>
      <c r="I60" s="38">
        <f t="shared" si="11"/>
        <v>4334.4900000000007</v>
      </c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38"/>
      <c r="X60" s="53"/>
      <c r="Y60" s="38"/>
      <c r="Z60" s="38"/>
      <c r="AA60" s="38"/>
      <c r="AB60" s="37"/>
      <c r="AC60" s="37">
        <v>182.88</v>
      </c>
      <c r="AD60" s="37">
        <v>866.91</v>
      </c>
      <c r="AE60" s="37">
        <v>866.91</v>
      </c>
      <c r="AF60" s="38">
        <v>869.29</v>
      </c>
      <c r="AG60" s="38">
        <v>866.91</v>
      </c>
      <c r="AH60" s="37">
        <v>681.59</v>
      </c>
      <c r="AI60" s="37"/>
      <c r="AJ60" s="37"/>
      <c r="AK60" s="54">
        <f t="shared" ref="AK60:AL62" si="15">SUM(AC60:AH60)</f>
        <v>4334.49</v>
      </c>
      <c r="AL60" s="54">
        <f t="shared" si="15"/>
        <v>4151.6099999999997</v>
      </c>
      <c r="AM60" s="54">
        <v>4334.49</v>
      </c>
      <c r="AN60" s="54">
        <v>4334.49</v>
      </c>
      <c r="AO60" s="38">
        <f t="shared" si="14"/>
        <v>4334.49</v>
      </c>
    </row>
    <row r="61" spans="2:41" s="251" customFormat="1" ht="33" x14ac:dyDescent="0.25">
      <c r="B61" s="42" t="s">
        <v>609</v>
      </c>
      <c r="C61" s="270" t="s">
        <v>163</v>
      </c>
      <c r="D61" s="271" t="s">
        <v>612</v>
      </c>
      <c r="E61" s="272" t="s">
        <v>118</v>
      </c>
      <c r="F61" s="272" t="s">
        <v>613</v>
      </c>
      <c r="G61" s="37">
        <v>4462.34</v>
      </c>
      <c r="H61" s="37">
        <f t="shared" si="10"/>
        <v>446.23400000000004</v>
      </c>
      <c r="I61" s="38">
        <f t="shared" si="11"/>
        <v>4016.1060000000002</v>
      </c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38"/>
      <c r="X61" s="53"/>
      <c r="Y61" s="38"/>
      <c r="Z61" s="38"/>
      <c r="AA61" s="38"/>
      <c r="AB61" s="37"/>
      <c r="AC61" s="37">
        <v>169.45</v>
      </c>
      <c r="AD61" s="37">
        <v>803.24</v>
      </c>
      <c r="AE61" s="37">
        <v>803.24</v>
      </c>
      <c r="AF61" s="38">
        <v>805.44</v>
      </c>
      <c r="AG61" s="38">
        <v>803.24</v>
      </c>
      <c r="AH61" s="37">
        <v>631.5</v>
      </c>
      <c r="AI61" s="37"/>
      <c r="AJ61" s="37"/>
      <c r="AK61" s="54">
        <f t="shared" si="15"/>
        <v>4016.1099999999997</v>
      </c>
      <c r="AL61" s="54">
        <f t="shared" si="15"/>
        <v>3846.66</v>
      </c>
      <c r="AM61" s="54">
        <v>4016.11</v>
      </c>
      <c r="AN61" s="54">
        <v>4016.11</v>
      </c>
      <c r="AO61" s="38">
        <f t="shared" si="14"/>
        <v>4016.1099999999997</v>
      </c>
    </row>
    <row r="62" spans="2:41" s="251" customFormat="1" ht="33" x14ac:dyDescent="0.25">
      <c r="B62" s="42" t="s">
        <v>609</v>
      </c>
      <c r="C62" s="270" t="s">
        <v>163</v>
      </c>
      <c r="D62" s="271" t="s">
        <v>614</v>
      </c>
      <c r="E62" s="272" t="s">
        <v>187</v>
      </c>
      <c r="F62" s="272" t="s">
        <v>615</v>
      </c>
      <c r="G62" s="37">
        <v>4698.79</v>
      </c>
      <c r="H62" s="37">
        <f t="shared" si="10"/>
        <v>469.87900000000002</v>
      </c>
      <c r="I62" s="38">
        <f t="shared" si="11"/>
        <v>4228.9110000000001</v>
      </c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38"/>
      <c r="X62" s="53"/>
      <c r="Y62" s="38"/>
      <c r="Z62" s="38"/>
      <c r="AA62" s="38"/>
      <c r="AB62" s="37"/>
      <c r="AC62" s="37">
        <v>178.43</v>
      </c>
      <c r="AD62" s="37">
        <v>845.77</v>
      </c>
      <c r="AE62" s="37">
        <v>845.77</v>
      </c>
      <c r="AF62" s="38">
        <v>848.09</v>
      </c>
      <c r="AG62" s="38">
        <v>845.77</v>
      </c>
      <c r="AH62" s="37">
        <v>665.08</v>
      </c>
      <c r="AI62" s="37"/>
      <c r="AJ62" s="37"/>
      <c r="AK62" s="54">
        <f t="shared" si="15"/>
        <v>4228.91</v>
      </c>
      <c r="AL62" s="54">
        <f t="shared" si="15"/>
        <v>4050.48</v>
      </c>
      <c r="AM62" s="54">
        <v>4228.91</v>
      </c>
      <c r="AN62" s="54">
        <v>4228.91</v>
      </c>
      <c r="AO62" s="38">
        <f t="shared" si="14"/>
        <v>4228.91</v>
      </c>
    </row>
    <row r="63" spans="2:41" s="251" customFormat="1" ht="33" x14ac:dyDescent="0.25">
      <c r="B63" s="55">
        <v>40534</v>
      </c>
      <c r="C63" s="270" t="s">
        <v>163</v>
      </c>
      <c r="D63" s="118" t="s">
        <v>616</v>
      </c>
      <c r="E63" s="281" t="s">
        <v>227</v>
      </c>
      <c r="F63" s="281" t="s">
        <v>617</v>
      </c>
      <c r="G63" s="37">
        <v>5100</v>
      </c>
      <c r="H63" s="37">
        <f t="shared" si="10"/>
        <v>510</v>
      </c>
      <c r="I63" s="38">
        <f t="shared" si="11"/>
        <v>4590</v>
      </c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38"/>
      <c r="X63" s="53"/>
      <c r="Y63" s="38"/>
      <c r="Z63" s="38"/>
      <c r="AA63" s="38"/>
      <c r="AB63" s="37"/>
      <c r="AC63" s="37"/>
      <c r="AD63" s="37"/>
      <c r="AE63" s="37"/>
      <c r="AF63" s="38"/>
      <c r="AG63" s="38"/>
      <c r="AH63" s="37"/>
      <c r="AI63" s="37"/>
      <c r="AJ63" s="37"/>
      <c r="AK63" s="37">
        <v>4590</v>
      </c>
      <c r="AL63" s="37">
        <v>4590</v>
      </c>
      <c r="AM63" s="37">
        <v>4590</v>
      </c>
      <c r="AN63" s="37">
        <v>4590</v>
      </c>
      <c r="AO63" s="38">
        <f>ROUND((I63+J63+K63+L63+M63+N63+O63+P63+Q63+R63+S63+T63+U63),2)</f>
        <v>4590</v>
      </c>
    </row>
    <row r="64" spans="2:41" s="251" customFormat="1" ht="33" x14ac:dyDescent="0.25">
      <c r="B64" s="55">
        <v>40534</v>
      </c>
      <c r="C64" s="270" t="s">
        <v>163</v>
      </c>
      <c r="D64" s="118" t="s">
        <v>618</v>
      </c>
      <c r="E64" s="281" t="s">
        <v>227</v>
      </c>
      <c r="F64" s="281" t="s">
        <v>619</v>
      </c>
      <c r="G64" s="37">
        <v>5100</v>
      </c>
      <c r="H64" s="37">
        <f t="shared" si="10"/>
        <v>510</v>
      </c>
      <c r="I64" s="38">
        <f t="shared" si="11"/>
        <v>4590</v>
      </c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38"/>
      <c r="X64" s="53"/>
      <c r="Y64" s="38"/>
      <c r="Z64" s="38"/>
      <c r="AA64" s="38"/>
      <c r="AB64" s="37"/>
      <c r="AC64" s="37"/>
      <c r="AD64" s="37"/>
      <c r="AE64" s="37"/>
      <c r="AF64" s="38"/>
      <c r="AG64" s="38"/>
      <c r="AH64" s="37"/>
      <c r="AI64" s="37"/>
      <c r="AJ64" s="37"/>
      <c r="AK64" s="37">
        <v>4590</v>
      </c>
      <c r="AL64" s="37">
        <v>4590</v>
      </c>
      <c r="AM64" s="37">
        <v>4590</v>
      </c>
      <c r="AN64" s="37">
        <v>4590</v>
      </c>
      <c r="AO64" s="38">
        <f>ROUND((I64+J64+K64+L64+M64+N64+O64+P64+Q64+R64+S64+T64+U64),2)</f>
        <v>4590</v>
      </c>
    </row>
    <row r="65" spans="2:41" s="251" customFormat="1" ht="8.25" x14ac:dyDescent="0.25">
      <c r="B65" s="56">
        <v>40767</v>
      </c>
      <c r="C65" s="172" t="s">
        <v>620</v>
      </c>
      <c r="D65" s="282" t="s">
        <v>621</v>
      </c>
      <c r="E65" s="290" t="s">
        <v>129</v>
      </c>
      <c r="F65" s="290" t="s">
        <v>622</v>
      </c>
      <c r="G65" s="38">
        <v>680</v>
      </c>
      <c r="H65" s="38">
        <f t="shared" si="10"/>
        <v>68</v>
      </c>
      <c r="I65" s="38">
        <f t="shared" si="11"/>
        <v>612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>
        <v>47.29</v>
      </c>
      <c r="W65" s="38">
        <f>O65+P65+Q65+R65+S65+T65+U65+V65</f>
        <v>47.29</v>
      </c>
      <c r="X65" s="38">
        <f>ROUND((I65/5/365*31),2)</f>
        <v>10.4</v>
      </c>
      <c r="Y65" s="38">
        <f>ROUND((I65/5/365*29),2)</f>
        <v>9.7200000000000006</v>
      </c>
      <c r="Z65" s="38">
        <f>ROUND((I65/5/365*31),2)</f>
        <v>10.4</v>
      </c>
      <c r="AA65" s="38">
        <f>ROUND((I65/5/365*30),2)</f>
        <v>10.06</v>
      </c>
      <c r="AB65" s="38">
        <f>ROUND((I65/5/365*31),2)</f>
        <v>10.4</v>
      </c>
      <c r="AC65" s="38">
        <f>ROUND((I65/5/365*30),2)</f>
        <v>10.06</v>
      </c>
      <c r="AD65" s="38">
        <f>ROUND((I65/5/365*31),2)</f>
        <v>10.4</v>
      </c>
      <c r="AE65" s="38">
        <f>ROUND((I65/5/365*31),2)</f>
        <v>10.4</v>
      </c>
      <c r="AF65" s="38">
        <f>ROUND((I65/5/365*30),2)</f>
        <v>10.06</v>
      </c>
      <c r="AG65" s="38">
        <f>ROUND((I65/5/365*31),2)</f>
        <v>10.4</v>
      </c>
      <c r="AH65" s="38">
        <f>ROUND((I65/5/365*30),2)</f>
        <v>10.06</v>
      </c>
      <c r="AI65" s="38">
        <f>ROUND((I65/5/365*31),2)</f>
        <v>10.4</v>
      </c>
      <c r="AJ65" s="38"/>
      <c r="AK65" s="38">
        <v>612</v>
      </c>
      <c r="AL65" s="38">
        <v>612</v>
      </c>
      <c r="AM65" s="38">
        <v>612</v>
      </c>
      <c r="AN65" s="38">
        <v>612</v>
      </c>
      <c r="AO65" s="38">
        <v>612</v>
      </c>
    </row>
    <row r="66" spans="2:41" s="251" customFormat="1" ht="8.25" x14ac:dyDescent="0.25">
      <c r="B66" s="56">
        <v>40767</v>
      </c>
      <c r="C66" s="172" t="s">
        <v>620</v>
      </c>
      <c r="D66" s="282" t="s">
        <v>623</v>
      </c>
      <c r="E66" s="290" t="s">
        <v>143</v>
      </c>
      <c r="F66" s="290" t="s">
        <v>624</v>
      </c>
      <c r="G66" s="38">
        <v>680</v>
      </c>
      <c r="H66" s="38">
        <f t="shared" si="10"/>
        <v>68</v>
      </c>
      <c r="I66" s="38">
        <f t="shared" si="11"/>
        <v>612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>
        <v>47.29</v>
      </c>
      <c r="W66" s="38">
        <f>O66+P66+Q66+R66+S66+T66+U66+V66</f>
        <v>47.29</v>
      </c>
      <c r="X66" s="38">
        <f>ROUND((I66/5/365*31),2)</f>
        <v>10.4</v>
      </c>
      <c r="Y66" s="38">
        <f>ROUND((I66/5/365*29),2)</f>
        <v>9.7200000000000006</v>
      </c>
      <c r="Z66" s="38">
        <f>ROUND((I66/5/365*31),2)</f>
        <v>10.4</v>
      </c>
      <c r="AA66" s="38">
        <f>ROUND((I66/5/365*30),2)</f>
        <v>10.06</v>
      </c>
      <c r="AB66" s="38">
        <f>ROUND((I66/5/365*31),2)</f>
        <v>10.4</v>
      </c>
      <c r="AC66" s="38">
        <f>ROUND((I66/5/365*30),2)</f>
        <v>10.06</v>
      </c>
      <c r="AD66" s="38">
        <f>ROUND((I66/5/365*31),2)</f>
        <v>10.4</v>
      </c>
      <c r="AE66" s="38">
        <f>ROUND((I66/5/365*31),2)</f>
        <v>10.4</v>
      </c>
      <c r="AF66" s="38">
        <f>ROUND((I66/5/365*30),2)</f>
        <v>10.06</v>
      </c>
      <c r="AG66" s="38">
        <f>ROUND((I66/5/365*31),2)</f>
        <v>10.4</v>
      </c>
      <c r="AH66" s="38">
        <f>ROUND((I66/5/365*30),2)</f>
        <v>10.06</v>
      </c>
      <c r="AI66" s="38">
        <f>ROUND((I66/5/365*31),2)</f>
        <v>10.4</v>
      </c>
      <c r="AJ66" s="38"/>
      <c r="AK66" s="38">
        <v>612</v>
      </c>
      <c r="AL66" s="38">
        <v>612</v>
      </c>
      <c r="AM66" s="38">
        <v>612</v>
      </c>
      <c r="AN66" s="38">
        <v>612</v>
      </c>
      <c r="AO66" s="38">
        <v>612</v>
      </c>
    </row>
    <row r="67" spans="2:41" s="251" customFormat="1" ht="16.5" x14ac:dyDescent="0.25">
      <c r="B67" s="56">
        <v>40836</v>
      </c>
      <c r="C67" s="172" t="s">
        <v>625</v>
      </c>
      <c r="D67" s="282" t="s">
        <v>626</v>
      </c>
      <c r="E67" s="290" t="s">
        <v>118</v>
      </c>
      <c r="F67" s="290" t="s">
        <v>627</v>
      </c>
      <c r="G67" s="38">
        <v>1299</v>
      </c>
      <c r="H67" s="38">
        <f t="shared" si="10"/>
        <v>129.9</v>
      </c>
      <c r="I67" s="38">
        <f t="shared" si="11"/>
        <v>1169.1000000000001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8"/>
      <c r="AG67" s="37"/>
      <c r="AH67" s="37"/>
      <c r="AI67" s="37"/>
      <c r="AJ67" s="37"/>
      <c r="AK67" s="37">
        <v>1169.0999999999999</v>
      </c>
      <c r="AL67" s="37">
        <v>1169.0999999999999</v>
      </c>
      <c r="AM67" s="37">
        <v>1169.0999999999999</v>
      </c>
      <c r="AN67" s="37">
        <v>1169.0999999999999</v>
      </c>
      <c r="AO67" s="38">
        <f>ROUND((I67+J67+K67+L67+M67+N67+O67+P67+Q67+R67+S67+T67+U67),2)</f>
        <v>1169.0999999999999</v>
      </c>
    </row>
    <row r="68" spans="2:41" s="251" customFormat="1" ht="74.25" x14ac:dyDescent="0.25">
      <c r="B68" s="56">
        <v>40907</v>
      </c>
      <c r="C68" s="172" t="s">
        <v>628</v>
      </c>
      <c r="D68" s="282" t="s">
        <v>629</v>
      </c>
      <c r="E68" s="290" t="s">
        <v>227</v>
      </c>
      <c r="F68" s="290" t="s">
        <v>630</v>
      </c>
      <c r="G68" s="38">
        <v>10354.74</v>
      </c>
      <c r="H68" s="38">
        <f t="shared" si="10"/>
        <v>1035.4739999999999</v>
      </c>
      <c r="I68" s="38">
        <f t="shared" si="11"/>
        <v>9319.2659999999996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>
        <v>5.1100000000000003</v>
      </c>
      <c r="W68" s="38">
        <f t="shared" ref="W68:W85" si="16">O68+P68+Q68+R68+S68+T68+U68+V68</f>
        <v>5.1100000000000003</v>
      </c>
      <c r="X68" s="38">
        <f>ROUND((I68/5/365*31),2)</f>
        <v>158.30000000000001</v>
      </c>
      <c r="Y68" s="38">
        <f>ROUND((I68/5/365*29),2)</f>
        <v>148.09</v>
      </c>
      <c r="Z68" s="38">
        <f>ROUND((I68/5/365*31),2)</f>
        <v>158.30000000000001</v>
      </c>
      <c r="AA68" s="38">
        <f>ROUND((I68/5/365*30),2)</f>
        <v>153.19</v>
      </c>
      <c r="AB68" s="38">
        <f>ROUND((I68/5/365*31),2)</f>
        <v>158.30000000000001</v>
      </c>
      <c r="AC68" s="38">
        <f>ROUND((I68/5/365*30),2)</f>
        <v>153.19</v>
      </c>
      <c r="AD68" s="38">
        <f>ROUND((I68/5/365*31),2)</f>
        <v>158.30000000000001</v>
      </c>
      <c r="AE68" s="38">
        <f>ROUND((I68/5/365*31),2)</f>
        <v>158.30000000000001</v>
      </c>
      <c r="AF68" s="38">
        <f>ROUND((I68/5/365*30),2)</f>
        <v>153.19</v>
      </c>
      <c r="AG68" s="38">
        <f>ROUND((I68/5/365*31),2)</f>
        <v>158.30000000000001</v>
      </c>
      <c r="AH68" s="38">
        <f>ROUND((I68/5/365*30),2)</f>
        <v>153.19</v>
      </c>
      <c r="AI68" s="38">
        <f>ROUND((I68/5/365*31),2)</f>
        <v>158.30000000000001</v>
      </c>
      <c r="AJ68" s="38"/>
      <c r="AK68" s="37">
        <v>9319.27</v>
      </c>
      <c r="AL68" s="37">
        <v>9319.27</v>
      </c>
      <c r="AM68" s="37">
        <v>9319.27</v>
      </c>
      <c r="AN68" s="37">
        <v>9319.27</v>
      </c>
      <c r="AO68" s="38">
        <v>9319.27</v>
      </c>
    </row>
    <row r="69" spans="2:41" s="251" customFormat="1" ht="24.75" x14ac:dyDescent="0.25">
      <c r="B69" s="56">
        <v>41257</v>
      </c>
      <c r="C69" s="204" t="s">
        <v>163</v>
      </c>
      <c r="D69" s="282" t="s">
        <v>631</v>
      </c>
      <c r="E69" s="290" t="s">
        <v>308</v>
      </c>
      <c r="F69" s="290" t="s">
        <v>632</v>
      </c>
      <c r="G69" s="38">
        <v>2100</v>
      </c>
      <c r="H69" s="38">
        <f t="shared" si="10"/>
        <v>210</v>
      </c>
      <c r="I69" s="38">
        <f t="shared" si="11"/>
        <v>1890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>
        <f t="shared" si="16"/>
        <v>0</v>
      </c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>
        <f>ROUND((I69/5/365*17),2)</f>
        <v>17.61</v>
      </c>
      <c r="AJ69" s="38">
        <f t="shared" ref="AJ69:AJ89" si="17">SUM(X69:AI69)</f>
        <v>17.61</v>
      </c>
      <c r="AK69" s="38">
        <v>1890</v>
      </c>
      <c r="AL69" s="38">
        <v>1890</v>
      </c>
      <c r="AM69" s="38">
        <v>1890</v>
      </c>
      <c r="AN69" s="38">
        <v>1890</v>
      </c>
      <c r="AO69" s="38">
        <v>1890</v>
      </c>
    </row>
    <row r="70" spans="2:41" s="251" customFormat="1" ht="24.75" x14ac:dyDescent="0.25">
      <c r="B70" s="56">
        <v>41257</v>
      </c>
      <c r="C70" s="204" t="s">
        <v>163</v>
      </c>
      <c r="D70" s="282" t="s">
        <v>633</v>
      </c>
      <c r="E70" s="290" t="s">
        <v>322</v>
      </c>
      <c r="F70" s="290" t="s">
        <v>634</v>
      </c>
      <c r="G70" s="38">
        <v>2100</v>
      </c>
      <c r="H70" s="38">
        <f t="shared" si="10"/>
        <v>210</v>
      </c>
      <c r="I70" s="38">
        <f t="shared" si="11"/>
        <v>1890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>
        <f t="shared" si="16"/>
        <v>0</v>
      </c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>
        <f>ROUND((I70/5/365*17),2)</f>
        <v>17.61</v>
      </c>
      <c r="AJ70" s="38">
        <f t="shared" si="17"/>
        <v>17.61</v>
      </c>
      <c r="AK70" s="38">
        <v>1890</v>
      </c>
      <c r="AL70" s="38">
        <v>1890</v>
      </c>
      <c r="AM70" s="38">
        <v>1890</v>
      </c>
      <c r="AN70" s="38">
        <v>1890</v>
      </c>
      <c r="AO70" s="38">
        <v>1890</v>
      </c>
    </row>
    <row r="71" spans="2:41" s="251" customFormat="1" ht="24.75" x14ac:dyDescent="0.25">
      <c r="B71" s="56">
        <v>41257</v>
      </c>
      <c r="C71" s="223" t="s">
        <v>635</v>
      </c>
      <c r="D71" s="223" t="s">
        <v>636</v>
      </c>
      <c r="E71" s="290" t="s">
        <v>520</v>
      </c>
      <c r="F71" s="290" t="s">
        <v>637</v>
      </c>
      <c r="G71" s="38">
        <v>1089</v>
      </c>
      <c r="H71" s="38">
        <f t="shared" si="10"/>
        <v>108.9</v>
      </c>
      <c r="I71" s="38">
        <f t="shared" si="11"/>
        <v>980.1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>
        <f t="shared" si="16"/>
        <v>0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>
        <f>ROUND((I71/5/365*17),2)</f>
        <v>9.1300000000000008</v>
      </c>
      <c r="AJ71" s="38">
        <f t="shared" si="17"/>
        <v>9.1300000000000008</v>
      </c>
      <c r="AK71" s="38">
        <v>980.1</v>
      </c>
      <c r="AL71" s="38">
        <v>980.1</v>
      </c>
      <c r="AM71" s="38">
        <v>980.1</v>
      </c>
      <c r="AN71" s="38">
        <v>980.1</v>
      </c>
      <c r="AO71" s="38">
        <v>980.1</v>
      </c>
    </row>
    <row r="72" spans="2:41" s="251" customFormat="1" ht="24.75" x14ac:dyDescent="0.25">
      <c r="B72" s="56">
        <v>41257</v>
      </c>
      <c r="C72" s="204" t="s">
        <v>625</v>
      </c>
      <c r="D72" s="204" t="s">
        <v>638</v>
      </c>
      <c r="E72" s="290" t="s">
        <v>520</v>
      </c>
      <c r="F72" s="290" t="s">
        <v>639</v>
      </c>
      <c r="G72" s="38">
        <v>649</v>
      </c>
      <c r="H72" s="38">
        <f t="shared" si="10"/>
        <v>64.900000000000006</v>
      </c>
      <c r="I72" s="38">
        <f t="shared" si="11"/>
        <v>584.1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>
        <f t="shared" si="16"/>
        <v>0</v>
      </c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>
        <f>ROUND((I72/5/365*17),2)</f>
        <v>5.44</v>
      </c>
      <c r="AJ72" s="38">
        <f t="shared" si="17"/>
        <v>5.44</v>
      </c>
      <c r="AK72" s="38">
        <v>584.1</v>
      </c>
      <c r="AL72" s="38">
        <v>584.1</v>
      </c>
      <c r="AM72" s="38">
        <v>584.1</v>
      </c>
      <c r="AN72" s="38">
        <v>584.1</v>
      </c>
      <c r="AO72" s="38">
        <v>584.1</v>
      </c>
    </row>
    <row r="73" spans="2:41" s="251" customFormat="1" ht="41.25" x14ac:dyDescent="0.25">
      <c r="B73" s="56">
        <v>41262</v>
      </c>
      <c r="C73" s="204" t="s">
        <v>163</v>
      </c>
      <c r="D73" s="282" t="s">
        <v>640</v>
      </c>
      <c r="E73" s="290" t="s">
        <v>158</v>
      </c>
      <c r="F73" s="290" t="s">
        <v>641</v>
      </c>
      <c r="G73" s="38">
        <v>1990</v>
      </c>
      <c r="H73" s="38">
        <f t="shared" si="10"/>
        <v>199</v>
      </c>
      <c r="I73" s="38">
        <f t="shared" si="11"/>
        <v>1791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>
        <f t="shared" si="16"/>
        <v>0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>
        <f t="shared" ref="AI73:AI84" si="18">ROUND((I73/5/365*12),2)</f>
        <v>11.78</v>
      </c>
      <c r="AJ73" s="38">
        <f t="shared" si="17"/>
        <v>11.78</v>
      </c>
      <c r="AK73" s="38">
        <v>1791</v>
      </c>
      <c r="AL73" s="38">
        <v>1791</v>
      </c>
      <c r="AM73" s="38">
        <v>1791</v>
      </c>
      <c r="AN73" s="38">
        <v>1791</v>
      </c>
      <c r="AO73" s="38">
        <v>1791</v>
      </c>
    </row>
    <row r="74" spans="2:41" s="251" customFormat="1" ht="41.25" x14ac:dyDescent="0.25">
      <c r="B74" s="56">
        <v>41262</v>
      </c>
      <c r="C74" s="204" t="s">
        <v>163</v>
      </c>
      <c r="D74" s="282" t="s">
        <v>642</v>
      </c>
      <c r="E74" s="290" t="s">
        <v>176</v>
      </c>
      <c r="F74" s="290" t="s">
        <v>643</v>
      </c>
      <c r="G74" s="38">
        <v>1990</v>
      </c>
      <c r="H74" s="38">
        <f t="shared" si="10"/>
        <v>199</v>
      </c>
      <c r="I74" s="38">
        <f t="shared" si="11"/>
        <v>1791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>
        <f t="shared" si="16"/>
        <v>0</v>
      </c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>
        <f t="shared" si="18"/>
        <v>11.78</v>
      </c>
      <c r="AJ74" s="38">
        <f t="shared" si="17"/>
        <v>11.78</v>
      </c>
      <c r="AK74" s="38">
        <v>1791</v>
      </c>
      <c r="AL74" s="38">
        <v>1791</v>
      </c>
      <c r="AM74" s="38">
        <v>1791</v>
      </c>
      <c r="AN74" s="38">
        <v>1791</v>
      </c>
      <c r="AO74" s="38">
        <v>1791</v>
      </c>
    </row>
    <row r="75" spans="2:41" s="251" customFormat="1" ht="33" x14ac:dyDescent="0.25">
      <c r="B75" s="56">
        <v>41262</v>
      </c>
      <c r="C75" s="204" t="s">
        <v>163</v>
      </c>
      <c r="D75" s="282" t="s">
        <v>644</v>
      </c>
      <c r="E75" s="290" t="s">
        <v>230</v>
      </c>
      <c r="F75" s="290" t="s">
        <v>645</v>
      </c>
      <c r="G75" s="38">
        <v>1990</v>
      </c>
      <c r="H75" s="38">
        <f t="shared" si="10"/>
        <v>199</v>
      </c>
      <c r="I75" s="38">
        <f t="shared" si="11"/>
        <v>1791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>
        <f t="shared" si="16"/>
        <v>0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>
        <f t="shared" si="18"/>
        <v>11.78</v>
      </c>
      <c r="AJ75" s="38">
        <f t="shared" si="17"/>
        <v>11.78</v>
      </c>
      <c r="AK75" s="38">
        <v>1791</v>
      </c>
      <c r="AL75" s="38">
        <v>1791</v>
      </c>
      <c r="AM75" s="38">
        <v>1791</v>
      </c>
      <c r="AN75" s="38">
        <v>1791</v>
      </c>
      <c r="AO75" s="38">
        <v>1791</v>
      </c>
    </row>
    <row r="76" spans="2:41" s="251" customFormat="1" ht="24.75" x14ac:dyDescent="0.25">
      <c r="B76" s="56">
        <v>41262</v>
      </c>
      <c r="C76" s="204" t="s">
        <v>163</v>
      </c>
      <c r="D76" s="282" t="s">
        <v>646</v>
      </c>
      <c r="E76" s="290" t="s">
        <v>165</v>
      </c>
      <c r="F76" s="290" t="s">
        <v>647</v>
      </c>
      <c r="G76" s="38">
        <v>6160</v>
      </c>
      <c r="H76" s="38">
        <f t="shared" si="10"/>
        <v>616</v>
      </c>
      <c r="I76" s="38">
        <f t="shared" si="11"/>
        <v>5544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>
        <f t="shared" si="16"/>
        <v>0</v>
      </c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>
        <f t="shared" si="18"/>
        <v>36.450000000000003</v>
      </c>
      <c r="AJ76" s="38">
        <f t="shared" si="17"/>
        <v>36.450000000000003</v>
      </c>
      <c r="AK76" s="38">
        <v>5544</v>
      </c>
      <c r="AL76" s="38">
        <v>5544</v>
      </c>
      <c r="AM76" s="38">
        <v>5544</v>
      </c>
      <c r="AN76" s="38">
        <v>5544</v>
      </c>
      <c r="AO76" s="38">
        <v>5544</v>
      </c>
    </row>
    <row r="77" spans="2:41" s="251" customFormat="1" ht="24.75" x14ac:dyDescent="0.25">
      <c r="B77" s="56">
        <v>41262</v>
      </c>
      <c r="C77" s="204" t="s">
        <v>163</v>
      </c>
      <c r="D77" s="282" t="s">
        <v>646</v>
      </c>
      <c r="E77" s="290" t="s">
        <v>165</v>
      </c>
      <c r="F77" s="290" t="s">
        <v>648</v>
      </c>
      <c r="G77" s="38">
        <v>6160</v>
      </c>
      <c r="H77" s="38">
        <f t="shared" si="10"/>
        <v>616</v>
      </c>
      <c r="I77" s="38">
        <f t="shared" si="11"/>
        <v>5544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>
        <f t="shared" si="16"/>
        <v>0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>
        <f t="shared" si="18"/>
        <v>36.450000000000003</v>
      </c>
      <c r="AJ77" s="38">
        <f t="shared" si="17"/>
        <v>36.450000000000003</v>
      </c>
      <c r="AK77" s="38">
        <v>5544</v>
      </c>
      <c r="AL77" s="38">
        <v>5544</v>
      </c>
      <c r="AM77" s="38">
        <v>5544</v>
      </c>
      <c r="AN77" s="38">
        <v>5544</v>
      </c>
      <c r="AO77" s="38">
        <v>5544</v>
      </c>
    </row>
    <row r="78" spans="2:41" s="251" customFormat="1" ht="33" x14ac:dyDescent="0.25">
      <c r="B78" s="56">
        <v>41262</v>
      </c>
      <c r="C78" s="204" t="s">
        <v>163</v>
      </c>
      <c r="D78" s="282" t="s">
        <v>649</v>
      </c>
      <c r="E78" s="290" t="s">
        <v>520</v>
      </c>
      <c r="F78" s="290" t="s">
        <v>650</v>
      </c>
      <c r="G78" s="38">
        <v>2290</v>
      </c>
      <c r="H78" s="38">
        <f t="shared" si="10"/>
        <v>229</v>
      </c>
      <c r="I78" s="38">
        <f t="shared" si="11"/>
        <v>2061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>
        <f t="shared" si="16"/>
        <v>0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>
        <f t="shared" si="18"/>
        <v>13.55</v>
      </c>
      <c r="AJ78" s="38">
        <f t="shared" si="17"/>
        <v>13.55</v>
      </c>
      <c r="AK78" s="38">
        <v>2061</v>
      </c>
      <c r="AL78" s="38">
        <v>2061</v>
      </c>
      <c r="AM78" s="38">
        <v>2061</v>
      </c>
      <c r="AN78" s="38">
        <v>2061</v>
      </c>
      <c r="AO78" s="38">
        <v>2061</v>
      </c>
    </row>
    <row r="79" spans="2:41" s="251" customFormat="1" ht="33" x14ac:dyDescent="0.25">
      <c r="B79" s="56">
        <v>41262</v>
      </c>
      <c r="C79" s="204" t="s">
        <v>163</v>
      </c>
      <c r="D79" s="282" t="s">
        <v>649</v>
      </c>
      <c r="E79" s="290" t="s">
        <v>520</v>
      </c>
      <c r="F79" s="290" t="s">
        <v>651</v>
      </c>
      <c r="G79" s="38">
        <v>2290</v>
      </c>
      <c r="H79" s="38">
        <f t="shared" si="10"/>
        <v>229</v>
      </c>
      <c r="I79" s="38">
        <f t="shared" si="11"/>
        <v>2061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>
        <f t="shared" si="16"/>
        <v>0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>
        <f t="shared" si="18"/>
        <v>13.55</v>
      </c>
      <c r="AJ79" s="38">
        <f t="shared" si="17"/>
        <v>13.55</v>
      </c>
      <c r="AK79" s="38">
        <v>2061</v>
      </c>
      <c r="AL79" s="38">
        <v>2061</v>
      </c>
      <c r="AM79" s="38">
        <v>2061</v>
      </c>
      <c r="AN79" s="38">
        <v>2061</v>
      </c>
      <c r="AO79" s="38">
        <v>2061</v>
      </c>
    </row>
    <row r="80" spans="2:41" s="251" customFormat="1" ht="33" x14ac:dyDescent="0.25">
      <c r="B80" s="56">
        <v>41262</v>
      </c>
      <c r="C80" s="204" t="s">
        <v>163</v>
      </c>
      <c r="D80" s="282" t="s">
        <v>649</v>
      </c>
      <c r="E80" s="290" t="s">
        <v>520</v>
      </c>
      <c r="F80" s="290" t="s">
        <v>652</v>
      </c>
      <c r="G80" s="38">
        <v>2290</v>
      </c>
      <c r="H80" s="38">
        <f t="shared" si="10"/>
        <v>229</v>
      </c>
      <c r="I80" s="38">
        <f t="shared" si="11"/>
        <v>2061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>
        <f t="shared" si="16"/>
        <v>0</v>
      </c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>
        <f>ROUND((I80/5/365*13),2)</f>
        <v>14.68</v>
      </c>
      <c r="AI80" s="38">
        <f t="shared" si="18"/>
        <v>13.55</v>
      </c>
      <c r="AJ80" s="38">
        <f t="shared" si="17"/>
        <v>28.23</v>
      </c>
      <c r="AK80" s="38">
        <v>2061</v>
      </c>
      <c r="AL80" s="38">
        <v>2061</v>
      </c>
      <c r="AM80" s="38">
        <v>2061</v>
      </c>
      <c r="AN80" s="38">
        <v>2061</v>
      </c>
      <c r="AO80" s="38">
        <v>2061</v>
      </c>
    </row>
    <row r="81" spans="2:41" s="251" customFormat="1" ht="33" x14ac:dyDescent="0.25">
      <c r="B81" s="56">
        <v>41262</v>
      </c>
      <c r="C81" s="204" t="s">
        <v>163</v>
      </c>
      <c r="D81" s="282" t="s">
        <v>653</v>
      </c>
      <c r="E81" s="290" t="s">
        <v>520</v>
      </c>
      <c r="F81" s="290" t="s">
        <v>654</v>
      </c>
      <c r="G81" s="38">
        <v>3940</v>
      </c>
      <c r="H81" s="38">
        <f t="shared" si="10"/>
        <v>394</v>
      </c>
      <c r="I81" s="38">
        <f t="shared" si="11"/>
        <v>3546</v>
      </c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>
        <f t="shared" si="16"/>
        <v>0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>
        <f t="shared" si="18"/>
        <v>23.32</v>
      </c>
      <c r="AJ81" s="38">
        <f t="shared" si="17"/>
        <v>23.32</v>
      </c>
      <c r="AK81" s="38">
        <v>3546</v>
      </c>
      <c r="AL81" s="38">
        <v>3546</v>
      </c>
      <c r="AM81" s="38">
        <v>3546</v>
      </c>
      <c r="AN81" s="38">
        <v>3546</v>
      </c>
      <c r="AO81" s="38">
        <v>3546</v>
      </c>
    </row>
    <row r="82" spans="2:41" s="251" customFormat="1" ht="41.25" x14ac:dyDescent="0.25">
      <c r="B82" s="56">
        <v>41262</v>
      </c>
      <c r="C82" s="204" t="s">
        <v>163</v>
      </c>
      <c r="D82" s="282" t="s">
        <v>655</v>
      </c>
      <c r="E82" s="290" t="s">
        <v>520</v>
      </c>
      <c r="F82" s="290" t="s">
        <v>656</v>
      </c>
      <c r="G82" s="38">
        <v>3940</v>
      </c>
      <c r="H82" s="38">
        <f t="shared" si="10"/>
        <v>394</v>
      </c>
      <c r="I82" s="38">
        <f t="shared" si="11"/>
        <v>3546</v>
      </c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>
        <f t="shared" si="16"/>
        <v>0</v>
      </c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>
        <f t="shared" si="18"/>
        <v>23.32</v>
      </c>
      <c r="AJ82" s="38">
        <f t="shared" si="17"/>
        <v>23.32</v>
      </c>
      <c r="AK82" s="38">
        <v>3546</v>
      </c>
      <c r="AL82" s="38">
        <v>3546</v>
      </c>
      <c r="AM82" s="38">
        <v>3546</v>
      </c>
      <c r="AN82" s="38">
        <v>3546</v>
      </c>
      <c r="AO82" s="38">
        <v>3546</v>
      </c>
    </row>
    <row r="83" spans="2:41" s="251" customFormat="1" ht="33" x14ac:dyDescent="0.25">
      <c r="B83" s="56">
        <v>41262</v>
      </c>
      <c r="C83" s="204" t="s">
        <v>163</v>
      </c>
      <c r="D83" s="282" t="s">
        <v>657</v>
      </c>
      <c r="E83" s="290" t="s">
        <v>520</v>
      </c>
      <c r="F83" s="290" t="s">
        <v>658</v>
      </c>
      <c r="G83" s="38">
        <v>3940</v>
      </c>
      <c r="H83" s="38">
        <f t="shared" si="10"/>
        <v>394</v>
      </c>
      <c r="I83" s="38">
        <f t="shared" si="11"/>
        <v>3546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>
        <f t="shared" si="16"/>
        <v>0</v>
      </c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>
        <f t="shared" si="18"/>
        <v>23.32</v>
      </c>
      <c r="AJ83" s="38">
        <f t="shared" si="17"/>
        <v>23.32</v>
      </c>
      <c r="AK83" s="38">
        <v>3546</v>
      </c>
      <c r="AL83" s="38">
        <v>3546</v>
      </c>
      <c r="AM83" s="38">
        <v>3546</v>
      </c>
      <c r="AN83" s="38">
        <v>3546</v>
      </c>
      <c r="AO83" s="38">
        <v>3546</v>
      </c>
    </row>
    <row r="84" spans="2:41" s="251" customFormat="1" ht="49.5" x14ac:dyDescent="0.25">
      <c r="B84" s="56">
        <v>41262</v>
      </c>
      <c r="C84" s="204" t="s">
        <v>659</v>
      </c>
      <c r="D84" s="223" t="s">
        <v>660</v>
      </c>
      <c r="E84" s="290" t="s">
        <v>118</v>
      </c>
      <c r="F84" s="290" t="s">
        <v>661</v>
      </c>
      <c r="G84" s="38">
        <v>4500</v>
      </c>
      <c r="H84" s="38">
        <f t="shared" si="10"/>
        <v>450</v>
      </c>
      <c r="I84" s="38">
        <f t="shared" si="11"/>
        <v>4050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>
        <f t="shared" si="16"/>
        <v>0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>
        <f t="shared" si="18"/>
        <v>26.63</v>
      </c>
      <c r="AJ84" s="38">
        <f t="shared" si="17"/>
        <v>26.63</v>
      </c>
      <c r="AK84" s="38">
        <v>4050</v>
      </c>
      <c r="AL84" s="38">
        <v>4050</v>
      </c>
      <c r="AM84" s="38">
        <v>4050</v>
      </c>
      <c r="AN84" s="38">
        <v>4050</v>
      </c>
      <c r="AO84" s="38">
        <v>4050</v>
      </c>
    </row>
    <row r="85" spans="2:41" s="251" customFormat="1" ht="8.25" x14ac:dyDescent="0.25">
      <c r="B85" s="297">
        <v>41264</v>
      </c>
      <c r="C85" s="223" t="s">
        <v>662</v>
      </c>
      <c r="D85" s="223" t="s">
        <v>663</v>
      </c>
      <c r="E85" s="290" t="s">
        <v>227</v>
      </c>
      <c r="F85" s="290" t="s">
        <v>664</v>
      </c>
      <c r="G85" s="38">
        <v>1850</v>
      </c>
      <c r="H85" s="38">
        <f t="shared" si="10"/>
        <v>185</v>
      </c>
      <c r="I85" s="38">
        <f t="shared" si="11"/>
        <v>1665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>
        <f t="shared" si="16"/>
        <v>0</v>
      </c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>
        <f>ROUND((I85/5/365*10),2)</f>
        <v>9.1199999999999992</v>
      </c>
      <c r="AJ85" s="38">
        <f t="shared" si="17"/>
        <v>9.1199999999999992</v>
      </c>
      <c r="AK85" s="38">
        <v>1665</v>
      </c>
      <c r="AL85" s="38">
        <v>1665</v>
      </c>
      <c r="AM85" s="38">
        <v>1665</v>
      </c>
      <c r="AN85" s="38">
        <v>1665</v>
      </c>
      <c r="AO85" s="38">
        <v>1665</v>
      </c>
    </row>
    <row r="86" spans="2:41" s="251" customFormat="1" ht="33" x14ac:dyDescent="0.25">
      <c r="B86" s="297">
        <v>41452</v>
      </c>
      <c r="C86" s="204" t="s">
        <v>163</v>
      </c>
      <c r="D86" s="223" t="s">
        <v>665</v>
      </c>
      <c r="E86" s="290" t="s">
        <v>176</v>
      </c>
      <c r="F86" s="290" t="s">
        <v>666</v>
      </c>
      <c r="G86" s="38">
        <v>3700</v>
      </c>
      <c r="H86" s="38">
        <f t="shared" si="10"/>
        <v>370</v>
      </c>
      <c r="I86" s="38">
        <f t="shared" si="11"/>
        <v>3330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>
        <f t="shared" si="17"/>
        <v>0</v>
      </c>
      <c r="AK86" s="38">
        <v>3330</v>
      </c>
      <c r="AL86" s="38">
        <v>3330</v>
      </c>
      <c r="AM86" s="38">
        <v>3330</v>
      </c>
      <c r="AN86" s="38">
        <v>3330</v>
      </c>
      <c r="AO86" s="38">
        <v>3330</v>
      </c>
    </row>
    <row r="87" spans="2:41" s="251" customFormat="1" ht="33" x14ac:dyDescent="0.25">
      <c r="B87" s="297">
        <v>41452</v>
      </c>
      <c r="C87" s="204" t="s">
        <v>163</v>
      </c>
      <c r="D87" s="223" t="s">
        <v>667</v>
      </c>
      <c r="E87" s="290" t="s">
        <v>176</v>
      </c>
      <c r="F87" s="290" t="s">
        <v>668</v>
      </c>
      <c r="G87" s="38">
        <v>3700</v>
      </c>
      <c r="H87" s="38">
        <f t="shared" si="10"/>
        <v>370</v>
      </c>
      <c r="I87" s="38">
        <f t="shared" si="11"/>
        <v>3330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>
        <f t="shared" si="17"/>
        <v>0</v>
      </c>
      <c r="AK87" s="38">
        <v>3330</v>
      </c>
      <c r="AL87" s="38">
        <v>3330</v>
      </c>
      <c r="AM87" s="38">
        <v>3330</v>
      </c>
      <c r="AN87" s="38">
        <v>3330</v>
      </c>
      <c r="AO87" s="38">
        <v>3330</v>
      </c>
    </row>
    <row r="88" spans="2:41" s="251" customFormat="1" ht="33" x14ac:dyDescent="0.25">
      <c r="B88" s="297">
        <v>41452</v>
      </c>
      <c r="C88" s="204" t="s">
        <v>163</v>
      </c>
      <c r="D88" s="223" t="s">
        <v>669</v>
      </c>
      <c r="E88" s="290" t="s">
        <v>227</v>
      </c>
      <c r="F88" s="290" t="s">
        <v>670</v>
      </c>
      <c r="G88" s="38">
        <v>3700</v>
      </c>
      <c r="H88" s="38">
        <f t="shared" si="10"/>
        <v>370</v>
      </c>
      <c r="I88" s="38">
        <f t="shared" si="11"/>
        <v>3330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>
        <f t="shared" si="17"/>
        <v>0</v>
      </c>
      <c r="AK88" s="38">
        <v>3330</v>
      </c>
      <c r="AL88" s="38">
        <v>3330</v>
      </c>
      <c r="AM88" s="38">
        <v>3330</v>
      </c>
      <c r="AN88" s="38">
        <v>3330</v>
      </c>
      <c r="AO88" s="38">
        <v>3330</v>
      </c>
    </row>
    <row r="89" spans="2:41" s="251" customFormat="1" ht="33" x14ac:dyDescent="0.25">
      <c r="B89" s="57">
        <v>41452</v>
      </c>
      <c r="C89" s="208" t="s">
        <v>163</v>
      </c>
      <c r="D89" s="283" t="s">
        <v>671</v>
      </c>
      <c r="E89" s="284" t="s">
        <v>129</v>
      </c>
      <c r="F89" s="284" t="s">
        <v>672</v>
      </c>
      <c r="G89" s="44">
        <v>3700</v>
      </c>
      <c r="H89" s="44">
        <f t="shared" si="10"/>
        <v>370</v>
      </c>
      <c r="I89" s="44">
        <f t="shared" si="11"/>
        <v>3330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>
        <f t="shared" si="17"/>
        <v>0</v>
      </c>
      <c r="AK89" s="44">
        <v>3330</v>
      </c>
      <c r="AL89" s="44">
        <v>3330</v>
      </c>
      <c r="AM89" s="44">
        <v>3330</v>
      </c>
      <c r="AN89" s="44">
        <v>3330</v>
      </c>
      <c r="AO89" s="44">
        <v>3330</v>
      </c>
    </row>
    <row r="90" spans="2:41" s="251" customFormat="1" ht="16.5" x14ac:dyDescent="0.25">
      <c r="B90" s="297">
        <v>41586</v>
      </c>
      <c r="C90" s="223" t="s">
        <v>673</v>
      </c>
      <c r="D90" s="223" t="s">
        <v>674</v>
      </c>
      <c r="E90" s="290" t="s">
        <v>520</v>
      </c>
      <c r="F90" s="290" t="s">
        <v>675</v>
      </c>
      <c r="G90" s="38">
        <v>1125</v>
      </c>
      <c r="H90" s="38">
        <f t="shared" si="10"/>
        <v>112.5</v>
      </c>
      <c r="I90" s="44">
        <f t="shared" si="11"/>
        <v>1012.5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>
        <f>ROUND((W90+X90+Y90+Z90+AA90+AB90+AC90+AD90+AE90+AF90+AG90+AH90+AI90),2)</f>
        <v>0</v>
      </c>
      <c r="AL90" s="38"/>
      <c r="AM90" s="44">
        <v>1012.5</v>
      </c>
      <c r="AN90" s="44">
        <v>1012.5</v>
      </c>
      <c r="AO90" s="38">
        <v>1012.5</v>
      </c>
    </row>
    <row r="91" spans="2:41" s="251" customFormat="1" ht="24.75" x14ac:dyDescent="0.25">
      <c r="B91" s="297">
        <v>41600</v>
      </c>
      <c r="C91" s="204" t="s">
        <v>625</v>
      </c>
      <c r="D91" s="223" t="s">
        <v>676</v>
      </c>
      <c r="E91" s="290" t="s">
        <v>129</v>
      </c>
      <c r="F91" s="290" t="s">
        <v>677</v>
      </c>
      <c r="G91" s="38">
        <v>629</v>
      </c>
      <c r="H91" s="38">
        <f t="shared" si="10"/>
        <v>62.900000000000006</v>
      </c>
      <c r="I91" s="44">
        <f t="shared" si="11"/>
        <v>566.1</v>
      </c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>
        <f>ROUND((W91+X91+Y91+Z91+AA91+AB91+AC91+AD91+AE91+AF91+AG91+AH91+AI91),2)</f>
        <v>0</v>
      </c>
      <c r="AL91" s="38"/>
      <c r="AM91" s="44">
        <v>566.1</v>
      </c>
      <c r="AN91" s="44">
        <v>566.1</v>
      </c>
      <c r="AO91" s="44">
        <v>566.1</v>
      </c>
    </row>
    <row r="92" spans="2:41" s="251" customFormat="1" ht="57.75" x14ac:dyDescent="0.25">
      <c r="B92" s="297">
        <v>41626</v>
      </c>
      <c r="C92" s="223" t="s">
        <v>678</v>
      </c>
      <c r="D92" s="223" t="s">
        <v>679</v>
      </c>
      <c r="E92" s="290" t="s">
        <v>158</v>
      </c>
      <c r="F92" s="290" t="s">
        <v>680</v>
      </c>
      <c r="G92" s="38">
        <v>3893.13</v>
      </c>
      <c r="H92" s="38">
        <f t="shared" si="10"/>
        <v>389.31300000000005</v>
      </c>
      <c r="I92" s="38">
        <f t="shared" si="11"/>
        <v>3503.817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>
        <v>0</v>
      </c>
      <c r="AL92" s="38"/>
      <c r="AM92" s="38">
        <v>3503.82</v>
      </c>
      <c r="AN92" s="38">
        <v>3503.82</v>
      </c>
      <c r="AO92" s="38">
        <v>3503.82</v>
      </c>
    </row>
    <row r="93" spans="2:41" s="137" customFormat="1" ht="33" x14ac:dyDescent="0.15">
      <c r="B93" s="297">
        <v>41789</v>
      </c>
      <c r="C93" s="223" t="s">
        <v>163</v>
      </c>
      <c r="D93" s="223" t="s">
        <v>681</v>
      </c>
      <c r="E93" s="290" t="s">
        <v>270</v>
      </c>
      <c r="F93" s="223" t="s">
        <v>682</v>
      </c>
      <c r="G93" s="38">
        <v>796.15</v>
      </c>
      <c r="H93" s="38">
        <f t="shared" si="10"/>
        <v>79.615000000000009</v>
      </c>
      <c r="I93" s="38">
        <f t="shared" si="11"/>
        <v>716.53499999999997</v>
      </c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38">
        <v>716.54</v>
      </c>
      <c r="AN93" s="38">
        <v>716.15</v>
      </c>
      <c r="AO93" s="38">
        <v>716.15</v>
      </c>
    </row>
    <row r="94" spans="2:41" s="137" customFormat="1" ht="33" x14ac:dyDescent="0.15">
      <c r="B94" s="297">
        <v>41789</v>
      </c>
      <c r="C94" s="223" t="s">
        <v>163</v>
      </c>
      <c r="D94" s="223" t="s">
        <v>683</v>
      </c>
      <c r="E94" s="290" t="s">
        <v>325</v>
      </c>
      <c r="F94" s="223" t="s">
        <v>684</v>
      </c>
      <c r="G94" s="38">
        <v>819</v>
      </c>
      <c r="H94" s="38">
        <f t="shared" si="10"/>
        <v>81.900000000000006</v>
      </c>
      <c r="I94" s="38">
        <f t="shared" si="11"/>
        <v>737.1</v>
      </c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38">
        <v>737.1</v>
      </c>
      <c r="AN94" s="38">
        <v>737.1</v>
      </c>
      <c r="AO94" s="38">
        <v>737.1</v>
      </c>
    </row>
    <row r="95" spans="2:41" s="137" customFormat="1" ht="33" x14ac:dyDescent="0.15">
      <c r="B95" s="297">
        <v>41789</v>
      </c>
      <c r="C95" s="223" t="s">
        <v>163</v>
      </c>
      <c r="D95" s="223" t="s">
        <v>685</v>
      </c>
      <c r="E95" s="290" t="s">
        <v>295</v>
      </c>
      <c r="F95" s="223" t="s">
        <v>686</v>
      </c>
      <c r="G95" s="38">
        <v>819</v>
      </c>
      <c r="H95" s="38">
        <f t="shared" si="10"/>
        <v>81.900000000000006</v>
      </c>
      <c r="I95" s="38">
        <f t="shared" si="11"/>
        <v>737.1</v>
      </c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38">
        <v>737.1</v>
      </c>
      <c r="AN95" s="38">
        <v>737.1</v>
      </c>
      <c r="AO95" s="38">
        <v>737.1</v>
      </c>
    </row>
    <row r="96" spans="2:41" s="137" customFormat="1" ht="33" x14ac:dyDescent="0.15">
      <c r="B96" s="297">
        <v>41789</v>
      </c>
      <c r="C96" s="223" t="s">
        <v>163</v>
      </c>
      <c r="D96" s="223" t="s">
        <v>687</v>
      </c>
      <c r="E96" s="290" t="s">
        <v>197</v>
      </c>
      <c r="F96" s="223" t="s">
        <v>688</v>
      </c>
      <c r="G96" s="38">
        <v>796.15</v>
      </c>
      <c r="H96" s="38">
        <f t="shared" si="10"/>
        <v>79.615000000000009</v>
      </c>
      <c r="I96" s="38">
        <f t="shared" si="11"/>
        <v>716.53499999999997</v>
      </c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38">
        <v>716.54</v>
      </c>
      <c r="AN96" s="53">
        <v>716.54</v>
      </c>
      <c r="AO96" s="53">
        <v>716.54</v>
      </c>
    </row>
    <row r="97" spans="2:150" s="137" customFormat="1" ht="33" x14ac:dyDescent="0.15">
      <c r="B97" s="57">
        <v>41789</v>
      </c>
      <c r="C97" s="283" t="s">
        <v>163</v>
      </c>
      <c r="D97" s="283" t="s">
        <v>689</v>
      </c>
      <c r="E97" s="284" t="s">
        <v>254</v>
      </c>
      <c r="F97" s="283" t="s">
        <v>690</v>
      </c>
      <c r="G97" s="44">
        <v>796.15</v>
      </c>
      <c r="H97" s="44">
        <f t="shared" si="10"/>
        <v>79.615000000000009</v>
      </c>
      <c r="I97" s="44">
        <f t="shared" si="11"/>
        <v>716.53499999999997</v>
      </c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38">
        <v>716.54</v>
      </c>
      <c r="AN97" s="70">
        <v>716.54</v>
      </c>
      <c r="AO97" s="70">
        <v>716.54</v>
      </c>
    </row>
    <row r="98" spans="2:150" s="136" customFormat="1" ht="16.5" x14ac:dyDescent="0.15">
      <c r="B98" s="297">
        <v>41977</v>
      </c>
      <c r="C98" s="204" t="s">
        <v>691</v>
      </c>
      <c r="D98" s="204" t="s">
        <v>692</v>
      </c>
      <c r="E98" s="223" t="s">
        <v>129</v>
      </c>
      <c r="F98" s="71" t="s">
        <v>693</v>
      </c>
      <c r="G98" s="38">
        <v>940.44</v>
      </c>
      <c r="H98" s="38">
        <f t="shared" si="10"/>
        <v>94.044000000000011</v>
      </c>
      <c r="I98" s="38">
        <f t="shared" si="11"/>
        <v>846.39600000000007</v>
      </c>
      <c r="J98" s="53"/>
      <c r="K98" s="204"/>
      <c r="L98" s="204"/>
      <c r="M98" s="204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38">
        <v>846.4</v>
      </c>
      <c r="AN98" s="38">
        <v>846.04</v>
      </c>
      <c r="AO98" s="38">
        <v>846.04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3"/>
      <c r="AZ98" s="72"/>
      <c r="BA98" s="72"/>
      <c r="BB98" s="73"/>
      <c r="BC98" s="73"/>
      <c r="BD98" s="73"/>
      <c r="BE98" s="73"/>
      <c r="BF98" s="73"/>
      <c r="BG98" s="73"/>
      <c r="BH98" s="73"/>
      <c r="BI98" s="73"/>
      <c r="BJ98" s="73"/>
      <c r="BK98" s="73">
        <f>ROUND((I98/5/365*27),2)</f>
        <v>12.52</v>
      </c>
      <c r="BL98" s="73">
        <f t="shared" ref="BL98:BL103" si="19">SUM(AZ98:BK98)</f>
        <v>12.52</v>
      </c>
      <c r="BM98" s="73">
        <f t="shared" ref="BM98:BM103" si="20">ROUND((AY98+BL98),2)</f>
        <v>12.52</v>
      </c>
      <c r="BN98" s="73">
        <f t="shared" ref="BN98:BN103" si="21">ROUND((I98/5/365*31),2)</f>
        <v>14.38</v>
      </c>
      <c r="BO98" s="73">
        <f t="shared" ref="BO98:BO103" si="22">ROUND((I98/5/365*28),2)</f>
        <v>12.99</v>
      </c>
      <c r="BP98" s="73">
        <f t="shared" ref="BP98:BP103" si="23">ROUND((I98/5/365*31),2)</f>
        <v>14.38</v>
      </c>
      <c r="BQ98" s="73">
        <f t="shared" ref="BQ98:BQ103" si="24">ROUND((I98/5/365*30),2)</f>
        <v>13.91</v>
      </c>
      <c r="BR98" s="73">
        <f t="shared" ref="BR98:BR103" si="25">ROUND((I98/5/365*31),2)</f>
        <v>14.38</v>
      </c>
      <c r="BS98" s="73">
        <f t="shared" ref="BS98:BS103" si="26">ROUND((I98/5/365*30),2)</f>
        <v>13.91</v>
      </c>
      <c r="BT98" s="73">
        <f t="shared" ref="BT98:BT103" si="27">ROUND((I98/5/365*31),2)</f>
        <v>14.38</v>
      </c>
      <c r="BU98" s="73">
        <f t="shared" ref="BU98:BU103" si="28">ROUND((I98/5/365*31),2)</f>
        <v>14.38</v>
      </c>
      <c r="BV98" s="73">
        <f t="shared" ref="BV98:BV103" si="29">ROUND((I98/5/365*30),2)</f>
        <v>13.91</v>
      </c>
      <c r="BW98" s="73">
        <f t="shared" ref="BW98:BW103" si="30">ROUND((I98/5/365*31),2)</f>
        <v>14.38</v>
      </c>
      <c r="BX98" s="73">
        <f t="shared" ref="BX98:BX103" si="31">ROUND((I98/5/365*30),2)</f>
        <v>13.91</v>
      </c>
      <c r="BY98" s="73">
        <f t="shared" ref="BY98:BY103" si="32">ROUND((I98/5/365*31),2)</f>
        <v>14.38</v>
      </c>
      <c r="BZ98" s="73">
        <f t="shared" ref="BZ98:BZ103" si="33">SUM(BN98:BY98)</f>
        <v>169.28999999999996</v>
      </c>
      <c r="CA98" s="73">
        <f t="shared" ref="CA98:CA103" si="34">ROUND((BM98+BZ98),2)</f>
        <v>181.81</v>
      </c>
      <c r="CB98" s="73">
        <f t="shared" ref="CB98:CB103" si="35">ROUND((I98/5/365*31),2)</f>
        <v>14.38</v>
      </c>
      <c r="CC98" s="73">
        <f t="shared" ref="CC98:CC103" si="36">ROUND((I98/5/365*29),2)</f>
        <v>13.45</v>
      </c>
      <c r="CD98" s="73">
        <f t="shared" ref="CD98:CD103" si="37">ROUND((I98/5/365*31),2)</f>
        <v>14.38</v>
      </c>
      <c r="CE98" s="73">
        <f t="shared" ref="CE98:CE103" si="38">ROUND((I98/5/365*30),2)</f>
        <v>13.91</v>
      </c>
      <c r="CF98" s="73">
        <f t="shared" ref="CF98:CF103" si="39">ROUND((I98/5/365*31),2)</f>
        <v>14.38</v>
      </c>
      <c r="CG98" s="73">
        <f t="shared" ref="CG98:CG103" si="40">ROUND((I98/5/365*30),2)</f>
        <v>13.91</v>
      </c>
      <c r="CH98" s="73">
        <f t="shared" ref="CH98:CH103" si="41">ROUND((I98/5/365*31),2)</f>
        <v>14.38</v>
      </c>
      <c r="CI98" s="73">
        <f t="shared" ref="CI98:CI103" si="42">ROUND((I98/5/365*31),2)</f>
        <v>14.38</v>
      </c>
      <c r="CJ98" s="73">
        <f t="shared" ref="CJ98:CJ103" si="43">ROUND((I98/5/365*30),2)</f>
        <v>13.91</v>
      </c>
      <c r="CK98" s="73">
        <f t="shared" ref="CK98:CK103" si="44">ROUND((I98/5/365*31),2)</f>
        <v>14.38</v>
      </c>
      <c r="CL98" s="73">
        <f t="shared" ref="CL98:CL103" si="45">ROUND((I98/5/365*30),2)</f>
        <v>13.91</v>
      </c>
      <c r="CM98" s="73">
        <f t="shared" ref="CM98:CM103" si="46">ROUND((I98/5/365*31),2)</f>
        <v>14.38</v>
      </c>
      <c r="CN98" s="73">
        <f t="shared" ref="CN98:CN103" si="47">SUM(CB98:CM98)</f>
        <v>169.74999999999997</v>
      </c>
      <c r="CO98" s="74">
        <f t="shared" ref="CO98:CO103" si="48">ROUND((CA98+CN98),2)</f>
        <v>351.56</v>
      </c>
      <c r="CP98" s="73">
        <f t="shared" ref="CP98:CP103" si="49">ROUND((I98/5/365*31),2)</f>
        <v>14.38</v>
      </c>
      <c r="CQ98" s="73">
        <f t="shared" ref="CQ98:CQ103" si="50">ROUND((I98/5/365*28),2)</f>
        <v>12.99</v>
      </c>
      <c r="CR98" s="73">
        <f t="shared" ref="CR98:CR103" si="51">ROUND((I98/5/365*31),2)</f>
        <v>14.38</v>
      </c>
      <c r="CS98" s="73">
        <f t="shared" ref="CS98:CS103" si="52">ROUND((I98/5/365*30),2)</f>
        <v>13.91</v>
      </c>
      <c r="CT98" s="75">
        <f t="shared" ref="CT98:CT103" si="53">ROUND((I98/5/365*31),2)</f>
        <v>14.38</v>
      </c>
      <c r="CU98" s="73">
        <f t="shared" ref="CU98:CU103" si="54">ROUND((I98/5/365*30),2)</f>
        <v>13.91</v>
      </c>
      <c r="CV98" s="73">
        <f t="shared" ref="CV98:CV103" si="55">ROUND((I98/5/365*31),2)</f>
        <v>14.38</v>
      </c>
      <c r="CW98" s="73">
        <f t="shared" ref="CW98:CW103" si="56">ROUND((I98/5/365*31),2)</f>
        <v>14.38</v>
      </c>
      <c r="CX98" s="73">
        <f t="shared" ref="CX98:CX103" si="57">ROUND((I98/5/365*30),2)</f>
        <v>13.91</v>
      </c>
      <c r="CY98" s="73">
        <f t="shared" ref="CY98:CY103" si="58">ROUND((I98/5/365*31),2)</f>
        <v>14.38</v>
      </c>
      <c r="CZ98" s="73">
        <f t="shared" ref="CZ98:CZ103" si="59">ROUND((I98/5/365*30),2)</f>
        <v>13.91</v>
      </c>
      <c r="DA98" s="73">
        <f t="shared" ref="DA98:DA103" si="60">ROUND((I98/5/365*31),2)</f>
        <v>14.38</v>
      </c>
      <c r="DB98" s="74">
        <f t="shared" ref="DB98:DB103" si="61">SUM(CP98:DA98)</f>
        <v>169.28999999999996</v>
      </c>
      <c r="DC98" s="74">
        <f t="shared" ref="DC98:DC103" si="62">ROUND((CO98+DB98),2)</f>
        <v>520.85</v>
      </c>
      <c r="DD98" s="73">
        <f t="shared" ref="DD98:DD103" si="63">ROUND((I98/5/365*31),2)</f>
        <v>14.38</v>
      </c>
      <c r="DE98" s="73">
        <f t="shared" ref="DE98:DE103" si="64">ROUND((I98/5/365*28),2)</f>
        <v>12.99</v>
      </c>
      <c r="DF98" s="73">
        <f t="shared" ref="DF98:DF103" si="65">ROUND((I98/5/365*31),2)</f>
        <v>14.38</v>
      </c>
      <c r="DG98" s="73">
        <f t="shared" ref="DG98:DG103" si="66">ROUND((I98/5/365*30),2)</f>
        <v>13.91</v>
      </c>
      <c r="DH98" s="73">
        <f t="shared" ref="DH98:DH103" si="67">ROUND((I98/5/365*31),2)</f>
        <v>14.38</v>
      </c>
      <c r="DI98" s="73">
        <f t="shared" ref="DI98:DI103" si="68">ROUND((I98/5/365*30),2)</f>
        <v>13.91</v>
      </c>
      <c r="DJ98" s="73">
        <f t="shared" ref="DJ98:DJ103" si="69">ROUND((I98/5/365*31),2)</f>
        <v>14.38</v>
      </c>
      <c r="DK98" s="73">
        <f t="shared" ref="DK98:DK103" si="70">ROUND((I98/5/365*31),2)</f>
        <v>14.38</v>
      </c>
      <c r="DL98" s="73">
        <f t="shared" ref="DL98:DL103" si="71">ROUND((I98/5/365*30),2)</f>
        <v>13.91</v>
      </c>
      <c r="DM98" s="73">
        <f t="shared" ref="DM98:DM103" si="72">ROUND((I98/5/365*31),2)</f>
        <v>14.38</v>
      </c>
      <c r="DN98" s="73">
        <f t="shared" ref="DN98:DN103" si="73">ROUND((I98/5/365*30),2)</f>
        <v>13.91</v>
      </c>
      <c r="DO98" s="73">
        <f t="shared" ref="DO98:DO103" si="74">ROUND((I98/5/365*31),2)</f>
        <v>14.38</v>
      </c>
      <c r="DP98" s="74">
        <f t="shared" ref="DP98:DP103" si="75">SUM(DD98:DO98)</f>
        <v>169.28999999999996</v>
      </c>
      <c r="DQ98" s="74">
        <f t="shared" ref="DQ98:DQ103" si="76">ROUND((DC98+DP98),2)</f>
        <v>690.14</v>
      </c>
      <c r="DR98" s="73">
        <f t="shared" ref="DR98:DR103" si="77">ROUND((I98/5/365*31),2)</f>
        <v>14.38</v>
      </c>
      <c r="DS98" s="73">
        <f t="shared" ref="DS98:DS103" si="78">ROUND((I98/5/365*28),2)</f>
        <v>12.99</v>
      </c>
      <c r="DT98" s="73">
        <f t="shared" ref="DT98:DT103" si="79">ROUND((I98/5/365*31),2)</f>
        <v>14.38</v>
      </c>
      <c r="DU98" s="73">
        <f t="shared" ref="DU98:DU103" si="80">ROUND((I98/5/365*30),2)</f>
        <v>13.91</v>
      </c>
      <c r="DV98" s="76">
        <f t="shared" ref="DV98:DV103" si="81">ROUND((I98/5/365*31),2)</f>
        <v>14.38</v>
      </c>
      <c r="DW98" s="76">
        <f t="shared" ref="DW98:DW103" si="82">ROUND((I98/5/365*30),2)</f>
        <v>13.91</v>
      </c>
      <c r="DX98" s="77">
        <f t="shared" ref="DX98:DX103" si="83">ROUND((I98/5/365*31),2)</f>
        <v>14.38</v>
      </c>
      <c r="DY98" s="77">
        <f t="shared" ref="DY98:DY103" si="84">ROUND((I98/5/365*31),2)</f>
        <v>14.38</v>
      </c>
      <c r="DZ98" s="73">
        <f t="shared" ref="DZ98:DZ103" si="85">ROUND((I98/5/365*30),2)</f>
        <v>13.91</v>
      </c>
      <c r="EA98" s="73">
        <f t="shared" ref="EA98:EA103" si="86">ROUND((I98/5/365*31),2)</f>
        <v>14.38</v>
      </c>
      <c r="EB98" s="73">
        <f t="shared" ref="EB98:EB103" si="87">ROUND((I98/5/365*30),2)</f>
        <v>13.91</v>
      </c>
      <c r="EC98" s="73">
        <v>1.35</v>
      </c>
      <c r="ED98" s="78">
        <f t="shared" ref="ED98:ED103" si="88">SUM(DR98:EC98)</f>
        <v>156.25999999999996</v>
      </c>
      <c r="EE98" s="74">
        <f t="shared" ref="EE98:EE103" si="89">ROUND((DQ98+ED98),2)</f>
        <v>846.4</v>
      </c>
    </row>
    <row r="99" spans="2:150" s="136" customFormat="1" ht="41.25" x14ac:dyDescent="0.15">
      <c r="B99" s="297">
        <v>41988</v>
      </c>
      <c r="C99" s="204" t="s">
        <v>163</v>
      </c>
      <c r="D99" s="204" t="s">
        <v>694</v>
      </c>
      <c r="E99" s="204" t="s">
        <v>118</v>
      </c>
      <c r="F99" s="223" t="s">
        <v>695</v>
      </c>
      <c r="G99" s="38">
        <v>1650</v>
      </c>
      <c r="H99" s="38">
        <f t="shared" si="10"/>
        <v>165</v>
      </c>
      <c r="I99" s="38">
        <f t="shared" si="11"/>
        <v>1485</v>
      </c>
      <c r="J99" s="53"/>
      <c r="K99" s="204"/>
      <c r="L99" s="204"/>
      <c r="M99" s="204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38">
        <v>1485</v>
      </c>
      <c r="AN99" s="38">
        <v>1485</v>
      </c>
      <c r="AO99" s="38">
        <v>1485</v>
      </c>
      <c r="AP99" s="72"/>
      <c r="AQ99" s="72"/>
      <c r="AR99" s="72"/>
      <c r="AS99" s="72"/>
      <c r="AT99" s="72"/>
      <c r="AU99" s="72"/>
      <c r="AV99" s="72"/>
      <c r="AW99" s="72"/>
      <c r="AX99" s="72"/>
      <c r="AY99" s="73"/>
      <c r="AZ99" s="72"/>
      <c r="BA99" s="72"/>
      <c r="BB99" s="73"/>
      <c r="BC99" s="73"/>
      <c r="BD99" s="73"/>
      <c r="BE99" s="73"/>
      <c r="BF99" s="73"/>
      <c r="BG99" s="73"/>
      <c r="BH99" s="73"/>
      <c r="BI99" s="73"/>
      <c r="BJ99" s="73"/>
      <c r="BK99" s="73">
        <f>ROUND((I99/5/365*16),2)</f>
        <v>13.02</v>
      </c>
      <c r="BL99" s="73">
        <f t="shared" si="19"/>
        <v>13.02</v>
      </c>
      <c r="BM99" s="73">
        <f t="shared" si="20"/>
        <v>13.02</v>
      </c>
      <c r="BN99" s="73">
        <f t="shared" si="21"/>
        <v>25.22</v>
      </c>
      <c r="BO99" s="73">
        <f t="shared" si="22"/>
        <v>22.78</v>
      </c>
      <c r="BP99" s="73">
        <f t="shared" si="23"/>
        <v>25.22</v>
      </c>
      <c r="BQ99" s="73">
        <f t="shared" si="24"/>
        <v>24.41</v>
      </c>
      <c r="BR99" s="73">
        <f t="shared" si="25"/>
        <v>25.22</v>
      </c>
      <c r="BS99" s="73">
        <f t="shared" si="26"/>
        <v>24.41</v>
      </c>
      <c r="BT99" s="73">
        <f t="shared" si="27"/>
        <v>25.22</v>
      </c>
      <c r="BU99" s="73">
        <f t="shared" si="28"/>
        <v>25.22</v>
      </c>
      <c r="BV99" s="73">
        <f t="shared" si="29"/>
        <v>24.41</v>
      </c>
      <c r="BW99" s="73">
        <f t="shared" si="30"/>
        <v>25.22</v>
      </c>
      <c r="BX99" s="73">
        <f t="shared" si="31"/>
        <v>24.41</v>
      </c>
      <c r="BY99" s="73">
        <f t="shared" si="32"/>
        <v>25.22</v>
      </c>
      <c r="BZ99" s="73">
        <f t="shared" si="33"/>
        <v>296.96000000000004</v>
      </c>
      <c r="CA99" s="73">
        <f t="shared" si="34"/>
        <v>309.98</v>
      </c>
      <c r="CB99" s="73">
        <f t="shared" si="35"/>
        <v>25.22</v>
      </c>
      <c r="CC99" s="73">
        <f t="shared" si="36"/>
        <v>23.6</v>
      </c>
      <c r="CD99" s="73">
        <f t="shared" si="37"/>
        <v>25.22</v>
      </c>
      <c r="CE99" s="73">
        <f t="shared" si="38"/>
        <v>24.41</v>
      </c>
      <c r="CF99" s="73">
        <f t="shared" si="39"/>
        <v>25.22</v>
      </c>
      <c r="CG99" s="73">
        <f t="shared" si="40"/>
        <v>24.41</v>
      </c>
      <c r="CH99" s="73">
        <f t="shared" si="41"/>
        <v>25.22</v>
      </c>
      <c r="CI99" s="73">
        <f t="shared" si="42"/>
        <v>25.22</v>
      </c>
      <c r="CJ99" s="73">
        <f t="shared" si="43"/>
        <v>24.41</v>
      </c>
      <c r="CK99" s="73">
        <f t="shared" si="44"/>
        <v>25.22</v>
      </c>
      <c r="CL99" s="73">
        <f t="shared" si="45"/>
        <v>24.41</v>
      </c>
      <c r="CM99" s="73">
        <f t="shared" si="46"/>
        <v>25.22</v>
      </c>
      <c r="CN99" s="73">
        <f t="shared" si="47"/>
        <v>297.77999999999997</v>
      </c>
      <c r="CO99" s="74">
        <f t="shared" si="48"/>
        <v>607.76</v>
      </c>
      <c r="CP99" s="73">
        <f t="shared" si="49"/>
        <v>25.22</v>
      </c>
      <c r="CQ99" s="73">
        <f t="shared" si="50"/>
        <v>22.78</v>
      </c>
      <c r="CR99" s="73">
        <f t="shared" si="51"/>
        <v>25.22</v>
      </c>
      <c r="CS99" s="73">
        <f t="shared" si="52"/>
        <v>24.41</v>
      </c>
      <c r="CT99" s="75">
        <f t="shared" si="53"/>
        <v>25.22</v>
      </c>
      <c r="CU99" s="73">
        <f t="shared" si="54"/>
        <v>24.41</v>
      </c>
      <c r="CV99" s="73">
        <f t="shared" si="55"/>
        <v>25.22</v>
      </c>
      <c r="CW99" s="73">
        <f t="shared" si="56"/>
        <v>25.22</v>
      </c>
      <c r="CX99" s="73">
        <f t="shared" si="57"/>
        <v>24.41</v>
      </c>
      <c r="CY99" s="73">
        <f t="shared" si="58"/>
        <v>25.22</v>
      </c>
      <c r="CZ99" s="73">
        <f t="shared" si="59"/>
        <v>24.41</v>
      </c>
      <c r="DA99" s="73">
        <f t="shared" si="60"/>
        <v>25.22</v>
      </c>
      <c r="DB99" s="74">
        <f t="shared" si="61"/>
        <v>296.96000000000004</v>
      </c>
      <c r="DC99" s="74">
        <f t="shared" si="62"/>
        <v>904.72</v>
      </c>
      <c r="DD99" s="73">
        <f t="shared" si="63"/>
        <v>25.22</v>
      </c>
      <c r="DE99" s="73">
        <f t="shared" si="64"/>
        <v>22.78</v>
      </c>
      <c r="DF99" s="73">
        <f t="shared" si="65"/>
        <v>25.22</v>
      </c>
      <c r="DG99" s="73">
        <f t="shared" si="66"/>
        <v>24.41</v>
      </c>
      <c r="DH99" s="73">
        <f t="shared" si="67"/>
        <v>25.22</v>
      </c>
      <c r="DI99" s="73">
        <f t="shared" si="68"/>
        <v>24.41</v>
      </c>
      <c r="DJ99" s="73">
        <f t="shared" si="69"/>
        <v>25.22</v>
      </c>
      <c r="DK99" s="73">
        <f t="shared" si="70"/>
        <v>25.22</v>
      </c>
      <c r="DL99" s="73">
        <f t="shared" si="71"/>
        <v>24.41</v>
      </c>
      <c r="DM99" s="73">
        <f t="shared" si="72"/>
        <v>25.22</v>
      </c>
      <c r="DN99" s="73">
        <f t="shared" si="73"/>
        <v>24.41</v>
      </c>
      <c r="DO99" s="73">
        <f t="shared" si="74"/>
        <v>25.22</v>
      </c>
      <c r="DP99" s="74">
        <f t="shared" si="75"/>
        <v>296.96000000000004</v>
      </c>
      <c r="DQ99" s="74">
        <f t="shared" si="76"/>
        <v>1201.68</v>
      </c>
      <c r="DR99" s="73">
        <f t="shared" si="77"/>
        <v>25.22</v>
      </c>
      <c r="DS99" s="73">
        <f t="shared" si="78"/>
        <v>22.78</v>
      </c>
      <c r="DT99" s="73">
        <f t="shared" si="79"/>
        <v>25.22</v>
      </c>
      <c r="DU99" s="73">
        <f t="shared" si="80"/>
        <v>24.41</v>
      </c>
      <c r="DV99" s="76">
        <f t="shared" si="81"/>
        <v>25.22</v>
      </c>
      <c r="DW99" s="76">
        <f t="shared" si="82"/>
        <v>24.41</v>
      </c>
      <c r="DX99" s="77">
        <f t="shared" si="83"/>
        <v>25.22</v>
      </c>
      <c r="DY99" s="77">
        <f t="shared" si="84"/>
        <v>25.22</v>
      </c>
      <c r="DZ99" s="73">
        <f t="shared" si="85"/>
        <v>24.41</v>
      </c>
      <c r="EA99" s="73">
        <f t="shared" si="86"/>
        <v>25.22</v>
      </c>
      <c r="EB99" s="73">
        <f t="shared" si="87"/>
        <v>24.41</v>
      </c>
      <c r="EC99" s="73">
        <v>11.58</v>
      </c>
      <c r="ED99" s="78">
        <f t="shared" si="88"/>
        <v>283.32</v>
      </c>
      <c r="EE99" s="74">
        <f t="shared" si="89"/>
        <v>1485</v>
      </c>
    </row>
    <row r="100" spans="2:150" s="136" customFormat="1" ht="41.25" x14ac:dyDescent="0.15">
      <c r="B100" s="297">
        <v>41988</v>
      </c>
      <c r="C100" s="204" t="s">
        <v>163</v>
      </c>
      <c r="D100" s="204" t="s">
        <v>696</v>
      </c>
      <c r="E100" s="204" t="s">
        <v>118</v>
      </c>
      <c r="F100" s="223" t="s">
        <v>697</v>
      </c>
      <c r="G100" s="38">
        <v>2897</v>
      </c>
      <c r="H100" s="38">
        <f t="shared" si="10"/>
        <v>289.7</v>
      </c>
      <c r="I100" s="38">
        <f t="shared" si="11"/>
        <v>2607.3000000000002</v>
      </c>
      <c r="J100" s="53"/>
      <c r="K100" s="204"/>
      <c r="L100" s="204"/>
      <c r="M100" s="204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38">
        <v>2607.3000000000002</v>
      </c>
      <c r="AN100" s="53">
        <v>2607.3000000000002</v>
      </c>
      <c r="AO100" s="53">
        <v>2607.3000000000002</v>
      </c>
      <c r="AP100" s="72"/>
      <c r="AQ100" s="72"/>
      <c r="AR100" s="72"/>
      <c r="AS100" s="72"/>
      <c r="AT100" s="72"/>
      <c r="AU100" s="72"/>
      <c r="AV100" s="72"/>
      <c r="AW100" s="72"/>
      <c r="AX100" s="72"/>
      <c r="AY100" s="73"/>
      <c r="AZ100" s="72"/>
      <c r="BA100" s="72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>
        <f>ROUND((I100/5/365*16),2)</f>
        <v>22.86</v>
      </c>
      <c r="BL100" s="73">
        <f t="shared" si="19"/>
        <v>22.86</v>
      </c>
      <c r="BM100" s="73">
        <f t="shared" si="20"/>
        <v>22.86</v>
      </c>
      <c r="BN100" s="73">
        <f t="shared" si="21"/>
        <v>44.29</v>
      </c>
      <c r="BO100" s="73">
        <f t="shared" si="22"/>
        <v>40</v>
      </c>
      <c r="BP100" s="73">
        <f t="shared" si="23"/>
        <v>44.29</v>
      </c>
      <c r="BQ100" s="73">
        <f t="shared" si="24"/>
        <v>42.86</v>
      </c>
      <c r="BR100" s="73">
        <f t="shared" si="25"/>
        <v>44.29</v>
      </c>
      <c r="BS100" s="73">
        <f t="shared" si="26"/>
        <v>42.86</v>
      </c>
      <c r="BT100" s="73">
        <f t="shared" si="27"/>
        <v>44.29</v>
      </c>
      <c r="BU100" s="73">
        <f t="shared" si="28"/>
        <v>44.29</v>
      </c>
      <c r="BV100" s="73">
        <f t="shared" si="29"/>
        <v>42.86</v>
      </c>
      <c r="BW100" s="73">
        <f t="shared" si="30"/>
        <v>44.29</v>
      </c>
      <c r="BX100" s="73">
        <f t="shared" si="31"/>
        <v>42.86</v>
      </c>
      <c r="BY100" s="73">
        <f t="shared" si="32"/>
        <v>44.29</v>
      </c>
      <c r="BZ100" s="73">
        <f t="shared" si="33"/>
        <v>521.47</v>
      </c>
      <c r="CA100" s="73">
        <f t="shared" si="34"/>
        <v>544.33000000000004</v>
      </c>
      <c r="CB100" s="73">
        <f t="shared" si="35"/>
        <v>44.29</v>
      </c>
      <c r="CC100" s="73">
        <f t="shared" si="36"/>
        <v>41.43</v>
      </c>
      <c r="CD100" s="73">
        <f t="shared" si="37"/>
        <v>44.29</v>
      </c>
      <c r="CE100" s="73">
        <f t="shared" si="38"/>
        <v>42.86</v>
      </c>
      <c r="CF100" s="73">
        <f t="shared" si="39"/>
        <v>44.29</v>
      </c>
      <c r="CG100" s="73">
        <f t="shared" si="40"/>
        <v>42.86</v>
      </c>
      <c r="CH100" s="73">
        <f t="shared" si="41"/>
        <v>44.29</v>
      </c>
      <c r="CI100" s="73">
        <f t="shared" si="42"/>
        <v>44.29</v>
      </c>
      <c r="CJ100" s="73">
        <f t="shared" si="43"/>
        <v>42.86</v>
      </c>
      <c r="CK100" s="73">
        <f t="shared" si="44"/>
        <v>44.29</v>
      </c>
      <c r="CL100" s="73">
        <f t="shared" si="45"/>
        <v>42.86</v>
      </c>
      <c r="CM100" s="73">
        <f t="shared" si="46"/>
        <v>44.29</v>
      </c>
      <c r="CN100" s="73">
        <f t="shared" si="47"/>
        <v>522.90000000000009</v>
      </c>
      <c r="CO100" s="74">
        <f t="shared" si="48"/>
        <v>1067.23</v>
      </c>
      <c r="CP100" s="73">
        <f t="shared" si="49"/>
        <v>44.29</v>
      </c>
      <c r="CQ100" s="73">
        <f t="shared" si="50"/>
        <v>40</v>
      </c>
      <c r="CR100" s="73">
        <f t="shared" si="51"/>
        <v>44.29</v>
      </c>
      <c r="CS100" s="73">
        <f t="shared" si="52"/>
        <v>42.86</v>
      </c>
      <c r="CT100" s="75">
        <f t="shared" si="53"/>
        <v>44.29</v>
      </c>
      <c r="CU100" s="73">
        <f t="shared" si="54"/>
        <v>42.86</v>
      </c>
      <c r="CV100" s="73">
        <f t="shared" si="55"/>
        <v>44.29</v>
      </c>
      <c r="CW100" s="73">
        <f t="shared" si="56"/>
        <v>44.29</v>
      </c>
      <c r="CX100" s="73">
        <f t="shared" si="57"/>
        <v>42.86</v>
      </c>
      <c r="CY100" s="73">
        <f t="shared" si="58"/>
        <v>44.29</v>
      </c>
      <c r="CZ100" s="73">
        <f t="shared" si="59"/>
        <v>42.86</v>
      </c>
      <c r="DA100" s="73">
        <f t="shared" si="60"/>
        <v>44.29</v>
      </c>
      <c r="DB100" s="74">
        <f t="shared" si="61"/>
        <v>521.47</v>
      </c>
      <c r="DC100" s="74">
        <f t="shared" si="62"/>
        <v>1588.7</v>
      </c>
      <c r="DD100" s="73">
        <f t="shared" si="63"/>
        <v>44.29</v>
      </c>
      <c r="DE100" s="73">
        <f t="shared" si="64"/>
        <v>40</v>
      </c>
      <c r="DF100" s="73">
        <f t="shared" si="65"/>
        <v>44.29</v>
      </c>
      <c r="DG100" s="73">
        <f t="shared" si="66"/>
        <v>42.86</v>
      </c>
      <c r="DH100" s="73">
        <f t="shared" si="67"/>
        <v>44.29</v>
      </c>
      <c r="DI100" s="73">
        <f t="shared" si="68"/>
        <v>42.86</v>
      </c>
      <c r="DJ100" s="73">
        <f t="shared" si="69"/>
        <v>44.29</v>
      </c>
      <c r="DK100" s="73">
        <f t="shared" si="70"/>
        <v>44.29</v>
      </c>
      <c r="DL100" s="73">
        <f t="shared" si="71"/>
        <v>42.86</v>
      </c>
      <c r="DM100" s="73">
        <f t="shared" si="72"/>
        <v>44.29</v>
      </c>
      <c r="DN100" s="73">
        <f t="shared" si="73"/>
        <v>42.86</v>
      </c>
      <c r="DO100" s="73">
        <f t="shared" si="74"/>
        <v>44.29</v>
      </c>
      <c r="DP100" s="74">
        <f t="shared" si="75"/>
        <v>521.47</v>
      </c>
      <c r="DQ100" s="74">
        <f t="shared" si="76"/>
        <v>2110.17</v>
      </c>
      <c r="DR100" s="73">
        <f t="shared" si="77"/>
        <v>44.29</v>
      </c>
      <c r="DS100" s="73">
        <f t="shared" si="78"/>
        <v>40</v>
      </c>
      <c r="DT100" s="73">
        <f t="shared" si="79"/>
        <v>44.29</v>
      </c>
      <c r="DU100" s="73">
        <f t="shared" si="80"/>
        <v>42.86</v>
      </c>
      <c r="DV100" s="76">
        <f t="shared" si="81"/>
        <v>44.29</v>
      </c>
      <c r="DW100" s="76">
        <f t="shared" si="82"/>
        <v>42.86</v>
      </c>
      <c r="DX100" s="77">
        <f t="shared" si="83"/>
        <v>44.29</v>
      </c>
      <c r="DY100" s="77">
        <f t="shared" si="84"/>
        <v>44.29</v>
      </c>
      <c r="DZ100" s="73">
        <f t="shared" si="85"/>
        <v>42.86</v>
      </c>
      <c r="EA100" s="73">
        <f t="shared" si="86"/>
        <v>44.29</v>
      </c>
      <c r="EB100" s="73">
        <f t="shared" si="87"/>
        <v>42.86</v>
      </c>
      <c r="EC100" s="73">
        <v>19.95</v>
      </c>
      <c r="ED100" s="78">
        <f t="shared" si="88"/>
        <v>497.13000000000005</v>
      </c>
      <c r="EE100" s="74">
        <f t="shared" si="89"/>
        <v>2607.3000000000002</v>
      </c>
    </row>
    <row r="101" spans="2:150" s="136" customFormat="1" ht="16.5" x14ac:dyDescent="0.15">
      <c r="B101" s="297">
        <v>41992</v>
      </c>
      <c r="C101" s="226" t="s">
        <v>137</v>
      </c>
      <c r="D101" s="226" t="s">
        <v>698</v>
      </c>
      <c r="E101" s="204" t="s">
        <v>139</v>
      </c>
      <c r="F101" s="53" t="s">
        <v>699</v>
      </c>
      <c r="G101" s="38">
        <v>3525.7</v>
      </c>
      <c r="H101" s="38">
        <f t="shared" si="10"/>
        <v>352.57</v>
      </c>
      <c r="I101" s="38">
        <f t="shared" si="11"/>
        <v>3173.13</v>
      </c>
      <c r="J101" s="53"/>
      <c r="K101" s="204"/>
      <c r="L101" s="204"/>
      <c r="M101" s="204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38">
        <v>3173.13</v>
      </c>
      <c r="AN101" s="53">
        <v>3173.13</v>
      </c>
      <c r="AO101" s="53">
        <v>3173.13</v>
      </c>
      <c r="AP101" s="72"/>
      <c r="AQ101" s="72"/>
      <c r="AR101" s="72"/>
      <c r="AS101" s="72"/>
      <c r="AT101" s="72"/>
      <c r="AU101" s="72"/>
      <c r="AV101" s="72"/>
      <c r="AW101" s="72"/>
      <c r="AX101" s="72"/>
      <c r="AY101" s="73"/>
      <c r="AZ101" s="72"/>
      <c r="BA101" s="72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>
        <f>ROUND((I101/5/365*12),2)</f>
        <v>20.86</v>
      </c>
      <c r="BL101" s="73">
        <f t="shared" si="19"/>
        <v>20.86</v>
      </c>
      <c r="BM101" s="73">
        <f t="shared" si="20"/>
        <v>20.86</v>
      </c>
      <c r="BN101" s="73">
        <f t="shared" si="21"/>
        <v>53.9</v>
      </c>
      <c r="BO101" s="73">
        <f t="shared" si="22"/>
        <v>48.68</v>
      </c>
      <c r="BP101" s="73">
        <f t="shared" si="23"/>
        <v>53.9</v>
      </c>
      <c r="BQ101" s="73">
        <f t="shared" si="24"/>
        <v>52.16</v>
      </c>
      <c r="BR101" s="73">
        <f t="shared" si="25"/>
        <v>53.9</v>
      </c>
      <c r="BS101" s="73">
        <f t="shared" si="26"/>
        <v>52.16</v>
      </c>
      <c r="BT101" s="73">
        <f t="shared" si="27"/>
        <v>53.9</v>
      </c>
      <c r="BU101" s="73">
        <f t="shared" si="28"/>
        <v>53.9</v>
      </c>
      <c r="BV101" s="73">
        <f t="shared" si="29"/>
        <v>52.16</v>
      </c>
      <c r="BW101" s="73">
        <f t="shared" si="30"/>
        <v>53.9</v>
      </c>
      <c r="BX101" s="73">
        <f t="shared" si="31"/>
        <v>52.16</v>
      </c>
      <c r="BY101" s="73">
        <f t="shared" si="32"/>
        <v>53.9</v>
      </c>
      <c r="BZ101" s="73">
        <f t="shared" si="33"/>
        <v>634.61999999999978</v>
      </c>
      <c r="CA101" s="73">
        <f t="shared" si="34"/>
        <v>655.48</v>
      </c>
      <c r="CB101" s="73">
        <f t="shared" si="35"/>
        <v>53.9</v>
      </c>
      <c r="CC101" s="73">
        <f t="shared" si="36"/>
        <v>50.42</v>
      </c>
      <c r="CD101" s="73">
        <f t="shared" si="37"/>
        <v>53.9</v>
      </c>
      <c r="CE101" s="73">
        <f t="shared" si="38"/>
        <v>52.16</v>
      </c>
      <c r="CF101" s="73">
        <f t="shared" si="39"/>
        <v>53.9</v>
      </c>
      <c r="CG101" s="73">
        <f t="shared" si="40"/>
        <v>52.16</v>
      </c>
      <c r="CH101" s="73">
        <f t="shared" si="41"/>
        <v>53.9</v>
      </c>
      <c r="CI101" s="73">
        <f t="shared" si="42"/>
        <v>53.9</v>
      </c>
      <c r="CJ101" s="73">
        <f t="shared" si="43"/>
        <v>52.16</v>
      </c>
      <c r="CK101" s="73">
        <f t="shared" si="44"/>
        <v>53.9</v>
      </c>
      <c r="CL101" s="73">
        <f t="shared" si="45"/>
        <v>52.16</v>
      </c>
      <c r="CM101" s="73">
        <f t="shared" si="46"/>
        <v>53.9</v>
      </c>
      <c r="CN101" s="73">
        <f t="shared" si="47"/>
        <v>636.35999999999979</v>
      </c>
      <c r="CO101" s="74">
        <f t="shared" si="48"/>
        <v>1291.8399999999999</v>
      </c>
      <c r="CP101" s="73">
        <f t="shared" si="49"/>
        <v>53.9</v>
      </c>
      <c r="CQ101" s="73">
        <f t="shared" si="50"/>
        <v>48.68</v>
      </c>
      <c r="CR101" s="73">
        <f t="shared" si="51"/>
        <v>53.9</v>
      </c>
      <c r="CS101" s="73">
        <f t="shared" si="52"/>
        <v>52.16</v>
      </c>
      <c r="CT101" s="75">
        <f t="shared" si="53"/>
        <v>53.9</v>
      </c>
      <c r="CU101" s="73">
        <f t="shared" si="54"/>
        <v>52.16</v>
      </c>
      <c r="CV101" s="73">
        <f t="shared" si="55"/>
        <v>53.9</v>
      </c>
      <c r="CW101" s="73">
        <f t="shared" si="56"/>
        <v>53.9</v>
      </c>
      <c r="CX101" s="73">
        <f t="shared" si="57"/>
        <v>52.16</v>
      </c>
      <c r="CY101" s="73">
        <f t="shared" si="58"/>
        <v>53.9</v>
      </c>
      <c r="CZ101" s="73">
        <f t="shared" si="59"/>
        <v>52.16</v>
      </c>
      <c r="DA101" s="73">
        <f t="shared" si="60"/>
        <v>53.9</v>
      </c>
      <c r="DB101" s="74">
        <f t="shared" si="61"/>
        <v>634.61999999999978</v>
      </c>
      <c r="DC101" s="74">
        <f t="shared" si="62"/>
        <v>1926.46</v>
      </c>
      <c r="DD101" s="73">
        <f t="shared" si="63"/>
        <v>53.9</v>
      </c>
      <c r="DE101" s="73">
        <f t="shared" si="64"/>
        <v>48.68</v>
      </c>
      <c r="DF101" s="73">
        <f t="shared" si="65"/>
        <v>53.9</v>
      </c>
      <c r="DG101" s="73">
        <f t="shared" si="66"/>
        <v>52.16</v>
      </c>
      <c r="DH101" s="73">
        <f t="shared" si="67"/>
        <v>53.9</v>
      </c>
      <c r="DI101" s="73">
        <f t="shared" si="68"/>
        <v>52.16</v>
      </c>
      <c r="DJ101" s="73">
        <f t="shared" si="69"/>
        <v>53.9</v>
      </c>
      <c r="DK101" s="73">
        <f t="shared" si="70"/>
        <v>53.9</v>
      </c>
      <c r="DL101" s="73">
        <f t="shared" si="71"/>
        <v>52.16</v>
      </c>
      <c r="DM101" s="73">
        <f t="shared" si="72"/>
        <v>53.9</v>
      </c>
      <c r="DN101" s="73">
        <f t="shared" si="73"/>
        <v>52.16</v>
      </c>
      <c r="DO101" s="73">
        <f t="shared" si="74"/>
        <v>53.9</v>
      </c>
      <c r="DP101" s="74">
        <f t="shared" si="75"/>
        <v>634.61999999999978</v>
      </c>
      <c r="DQ101" s="74">
        <f t="shared" si="76"/>
        <v>2561.08</v>
      </c>
      <c r="DR101" s="73">
        <f t="shared" si="77"/>
        <v>53.9</v>
      </c>
      <c r="DS101" s="73">
        <f t="shared" si="78"/>
        <v>48.68</v>
      </c>
      <c r="DT101" s="73">
        <f t="shared" si="79"/>
        <v>53.9</v>
      </c>
      <c r="DU101" s="73">
        <f t="shared" si="80"/>
        <v>52.16</v>
      </c>
      <c r="DV101" s="76">
        <f t="shared" si="81"/>
        <v>53.9</v>
      </c>
      <c r="DW101" s="76">
        <f t="shared" si="82"/>
        <v>52.16</v>
      </c>
      <c r="DX101" s="77">
        <f t="shared" si="83"/>
        <v>53.9</v>
      </c>
      <c r="DY101" s="77">
        <f t="shared" si="84"/>
        <v>53.9</v>
      </c>
      <c r="DZ101" s="73">
        <f t="shared" si="85"/>
        <v>52.16</v>
      </c>
      <c r="EA101" s="73">
        <f t="shared" si="86"/>
        <v>53.9</v>
      </c>
      <c r="EB101" s="73">
        <f t="shared" si="87"/>
        <v>52.16</v>
      </c>
      <c r="EC101" s="73">
        <v>31.33</v>
      </c>
      <c r="ED101" s="78">
        <f t="shared" si="88"/>
        <v>612.04999999999984</v>
      </c>
      <c r="EE101" s="74">
        <f t="shared" si="89"/>
        <v>3173.13</v>
      </c>
    </row>
    <row r="102" spans="2:150" s="136" customFormat="1" ht="16.5" x14ac:dyDescent="0.15">
      <c r="B102" s="297">
        <v>41992</v>
      </c>
      <c r="C102" s="226" t="s">
        <v>137</v>
      </c>
      <c r="D102" s="226" t="s">
        <v>698</v>
      </c>
      <c r="E102" s="204" t="s">
        <v>139</v>
      </c>
      <c r="F102" s="53" t="s">
        <v>700</v>
      </c>
      <c r="G102" s="38">
        <v>3525.7</v>
      </c>
      <c r="H102" s="38">
        <f t="shared" si="10"/>
        <v>352.57</v>
      </c>
      <c r="I102" s="38">
        <f t="shared" si="11"/>
        <v>3173.13</v>
      </c>
      <c r="J102" s="53"/>
      <c r="K102" s="204"/>
      <c r="L102" s="204"/>
      <c r="M102" s="204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38">
        <v>3173.13</v>
      </c>
      <c r="AN102" s="53">
        <v>3173.13</v>
      </c>
      <c r="AO102" s="53">
        <v>3173.13</v>
      </c>
      <c r="AP102" s="72"/>
      <c r="AQ102" s="72"/>
      <c r="AR102" s="72"/>
      <c r="AS102" s="72"/>
      <c r="AT102" s="72"/>
      <c r="AU102" s="72"/>
      <c r="AV102" s="72"/>
      <c r="AW102" s="72"/>
      <c r="AX102" s="72"/>
      <c r="AY102" s="73"/>
      <c r="AZ102" s="72"/>
      <c r="BA102" s="72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>
        <f>ROUND((I102/5/365*12),2)</f>
        <v>20.86</v>
      </c>
      <c r="BL102" s="73">
        <f t="shared" si="19"/>
        <v>20.86</v>
      </c>
      <c r="BM102" s="73">
        <f t="shared" si="20"/>
        <v>20.86</v>
      </c>
      <c r="BN102" s="73">
        <f t="shared" si="21"/>
        <v>53.9</v>
      </c>
      <c r="BO102" s="73">
        <f t="shared" si="22"/>
        <v>48.68</v>
      </c>
      <c r="BP102" s="73">
        <f t="shared" si="23"/>
        <v>53.9</v>
      </c>
      <c r="BQ102" s="73">
        <f t="shared" si="24"/>
        <v>52.16</v>
      </c>
      <c r="BR102" s="73">
        <f t="shared" si="25"/>
        <v>53.9</v>
      </c>
      <c r="BS102" s="73">
        <f t="shared" si="26"/>
        <v>52.16</v>
      </c>
      <c r="BT102" s="73">
        <f t="shared" si="27"/>
        <v>53.9</v>
      </c>
      <c r="BU102" s="73">
        <f t="shared" si="28"/>
        <v>53.9</v>
      </c>
      <c r="BV102" s="73">
        <f t="shared" si="29"/>
        <v>52.16</v>
      </c>
      <c r="BW102" s="73">
        <f t="shared" si="30"/>
        <v>53.9</v>
      </c>
      <c r="BX102" s="73">
        <f t="shared" si="31"/>
        <v>52.16</v>
      </c>
      <c r="BY102" s="73">
        <f t="shared" si="32"/>
        <v>53.9</v>
      </c>
      <c r="BZ102" s="73">
        <f t="shared" si="33"/>
        <v>634.61999999999978</v>
      </c>
      <c r="CA102" s="73">
        <f t="shared" si="34"/>
        <v>655.48</v>
      </c>
      <c r="CB102" s="73">
        <f t="shared" si="35"/>
        <v>53.9</v>
      </c>
      <c r="CC102" s="73">
        <f t="shared" si="36"/>
        <v>50.42</v>
      </c>
      <c r="CD102" s="73">
        <f t="shared" si="37"/>
        <v>53.9</v>
      </c>
      <c r="CE102" s="73">
        <f t="shared" si="38"/>
        <v>52.16</v>
      </c>
      <c r="CF102" s="73">
        <f t="shared" si="39"/>
        <v>53.9</v>
      </c>
      <c r="CG102" s="73">
        <f t="shared" si="40"/>
        <v>52.16</v>
      </c>
      <c r="CH102" s="73">
        <f t="shared" si="41"/>
        <v>53.9</v>
      </c>
      <c r="CI102" s="73">
        <f t="shared" si="42"/>
        <v>53.9</v>
      </c>
      <c r="CJ102" s="73">
        <f t="shared" si="43"/>
        <v>52.16</v>
      </c>
      <c r="CK102" s="73">
        <f t="shared" si="44"/>
        <v>53.9</v>
      </c>
      <c r="CL102" s="73">
        <f t="shared" si="45"/>
        <v>52.16</v>
      </c>
      <c r="CM102" s="73">
        <f t="shared" si="46"/>
        <v>53.9</v>
      </c>
      <c r="CN102" s="73">
        <f t="shared" si="47"/>
        <v>636.35999999999979</v>
      </c>
      <c r="CO102" s="74">
        <f t="shared" si="48"/>
        <v>1291.8399999999999</v>
      </c>
      <c r="CP102" s="73">
        <f t="shared" si="49"/>
        <v>53.9</v>
      </c>
      <c r="CQ102" s="73">
        <f t="shared" si="50"/>
        <v>48.68</v>
      </c>
      <c r="CR102" s="73">
        <f t="shared" si="51"/>
        <v>53.9</v>
      </c>
      <c r="CS102" s="73">
        <f t="shared" si="52"/>
        <v>52.16</v>
      </c>
      <c r="CT102" s="75">
        <f t="shared" si="53"/>
        <v>53.9</v>
      </c>
      <c r="CU102" s="73">
        <f t="shared" si="54"/>
        <v>52.16</v>
      </c>
      <c r="CV102" s="73">
        <f t="shared" si="55"/>
        <v>53.9</v>
      </c>
      <c r="CW102" s="73">
        <f t="shared" si="56"/>
        <v>53.9</v>
      </c>
      <c r="CX102" s="73">
        <f t="shared" si="57"/>
        <v>52.16</v>
      </c>
      <c r="CY102" s="73">
        <f t="shared" si="58"/>
        <v>53.9</v>
      </c>
      <c r="CZ102" s="73">
        <f t="shared" si="59"/>
        <v>52.16</v>
      </c>
      <c r="DA102" s="73">
        <f t="shared" si="60"/>
        <v>53.9</v>
      </c>
      <c r="DB102" s="74">
        <f t="shared" si="61"/>
        <v>634.61999999999978</v>
      </c>
      <c r="DC102" s="74">
        <f t="shared" si="62"/>
        <v>1926.46</v>
      </c>
      <c r="DD102" s="73">
        <f t="shared" si="63"/>
        <v>53.9</v>
      </c>
      <c r="DE102" s="73">
        <f t="shared" si="64"/>
        <v>48.68</v>
      </c>
      <c r="DF102" s="73">
        <f t="shared" si="65"/>
        <v>53.9</v>
      </c>
      <c r="DG102" s="73">
        <f t="shared" si="66"/>
        <v>52.16</v>
      </c>
      <c r="DH102" s="73">
        <f t="shared" si="67"/>
        <v>53.9</v>
      </c>
      <c r="DI102" s="73">
        <f t="shared" si="68"/>
        <v>52.16</v>
      </c>
      <c r="DJ102" s="73">
        <f t="shared" si="69"/>
        <v>53.9</v>
      </c>
      <c r="DK102" s="73">
        <f t="shared" si="70"/>
        <v>53.9</v>
      </c>
      <c r="DL102" s="73">
        <f t="shared" si="71"/>
        <v>52.16</v>
      </c>
      <c r="DM102" s="73">
        <f t="shared" si="72"/>
        <v>53.9</v>
      </c>
      <c r="DN102" s="73">
        <f t="shared" si="73"/>
        <v>52.16</v>
      </c>
      <c r="DO102" s="73">
        <f t="shared" si="74"/>
        <v>53.9</v>
      </c>
      <c r="DP102" s="74">
        <f t="shared" si="75"/>
        <v>634.61999999999978</v>
      </c>
      <c r="DQ102" s="74">
        <f t="shared" si="76"/>
        <v>2561.08</v>
      </c>
      <c r="DR102" s="73">
        <f t="shared" si="77"/>
        <v>53.9</v>
      </c>
      <c r="DS102" s="73">
        <f t="shared" si="78"/>
        <v>48.68</v>
      </c>
      <c r="DT102" s="73">
        <f t="shared" si="79"/>
        <v>53.9</v>
      </c>
      <c r="DU102" s="73">
        <f t="shared" si="80"/>
        <v>52.16</v>
      </c>
      <c r="DV102" s="76">
        <f t="shared" si="81"/>
        <v>53.9</v>
      </c>
      <c r="DW102" s="76">
        <f t="shared" si="82"/>
        <v>52.16</v>
      </c>
      <c r="DX102" s="77">
        <f t="shared" si="83"/>
        <v>53.9</v>
      </c>
      <c r="DY102" s="77">
        <f t="shared" si="84"/>
        <v>53.9</v>
      </c>
      <c r="DZ102" s="73">
        <f t="shared" si="85"/>
        <v>52.16</v>
      </c>
      <c r="EA102" s="73">
        <f t="shared" si="86"/>
        <v>53.9</v>
      </c>
      <c r="EB102" s="73">
        <f t="shared" si="87"/>
        <v>52.16</v>
      </c>
      <c r="EC102" s="73">
        <v>31.33</v>
      </c>
      <c r="ED102" s="78">
        <f t="shared" si="88"/>
        <v>612.04999999999984</v>
      </c>
      <c r="EE102" s="74">
        <f t="shared" si="89"/>
        <v>3173.13</v>
      </c>
    </row>
    <row r="103" spans="2:150" s="136" customFormat="1" ht="16.5" x14ac:dyDescent="0.15">
      <c r="B103" s="297">
        <v>41992</v>
      </c>
      <c r="C103" s="226" t="s">
        <v>137</v>
      </c>
      <c r="D103" s="226" t="s">
        <v>698</v>
      </c>
      <c r="E103" s="204" t="s">
        <v>139</v>
      </c>
      <c r="F103" s="53" t="s">
        <v>701</v>
      </c>
      <c r="G103" s="38">
        <v>3525.7</v>
      </c>
      <c r="H103" s="38">
        <f t="shared" ref="H103" si="90">(G103*0.1)</f>
        <v>352.57</v>
      </c>
      <c r="I103" s="38">
        <f t="shared" ref="I103" si="91">(G103*0.9)</f>
        <v>3173.13</v>
      </c>
      <c r="J103" s="53"/>
      <c r="K103" s="204"/>
      <c r="L103" s="204"/>
      <c r="M103" s="204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38">
        <v>3173.13</v>
      </c>
      <c r="AN103" s="53">
        <v>3173.13</v>
      </c>
      <c r="AO103" s="53">
        <v>3173.13</v>
      </c>
      <c r="AP103" s="72"/>
      <c r="AQ103" s="72"/>
      <c r="AR103" s="72"/>
      <c r="AS103" s="72"/>
      <c r="AT103" s="72"/>
      <c r="AU103" s="72"/>
      <c r="AV103" s="72"/>
      <c r="AW103" s="72"/>
      <c r="AX103" s="72"/>
      <c r="AY103" s="73"/>
      <c r="AZ103" s="72"/>
      <c r="BA103" s="72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>
        <f>ROUND((I103/5/365*12),2)</f>
        <v>20.86</v>
      </c>
      <c r="BL103" s="73">
        <f t="shared" si="19"/>
        <v>20.86</v>
      </c>
      <c r="BM103" s="73">
        <f t="shared" si="20"/>
        <v>20.86</v>
      </c>
      <c r="BN103" s="73">
        <f t="shared" si="21"/>
        <v>53.9</v>
      </c>
      <c r="BO103" s="73">
        <f t="shared" si="22"/>
        <v>48.68</v>
      </c>
      <c r="BP103" s="73">
        <f t="shared" si="23"/>
        <v>53.9</v>
      </c>
      <c r="BQ103" s="73">
        <f t="shared" si="24"/>
        <v>52.16</v>
      </c>
      <c r="BR103" s="73">
        <f t="shared" si="25"/>
        <v>53.9</v>
      </c>
      <c r="BS103" s="73">
        <f t="shared" si="26"/>
        <v>52.16</v>
      </c>
      <c r="BT103" s="73">
        <f t="shared" si="27"/>
        <v>53.9</v>
      </c>
      <c r="BU103" s="73">
        <f t="shared" si="28"/>
        <v>53.9</v>
      </c>
      <c r="BV103" s="73">
        <f t="shared" si="29"/>
        <v>52.16</v>
      </c>
      <c r="BW103" s="73">
        <f t="shared" si="30"/>
        <v>53.9</v>
      </c>
      <c r="BX103" s="73">
        <f t="shared" si="31"/>
        <v>52.16</v>
      </c>
      <c r="BY103" s="73">
        <f t="shared" si="32"/>
        <v>53.9</v>
      </c>
      <c r="BZ103" s="73">
        <f t="shared" si="33"/>
        <v>634.61999999999978</v>
      </c>
      <c r="CA103" s="73">
        <f t="shared" si="34"/>
        <v>655.48</v>
      </c>
      <c r="CB103" s="73">
        <f t="shared" si="35"/>
        <v>53.9</v>
      </c>
      <c r="CC103" s="73">
        <f t="shared" si="36"/>
        <v>50.42</v>
      </c>
      <c r="CD103" s="73">
        <f t="shared" si="37"/>
        <v>53.9</v>
      </c>
      <c r="CE103" s="73">
        <f t="shared" si="38"/>
        <v>52.16</v>
      </c>
      <c r="CF103" s="73">
        <f t="shared" si="39"/>
        <v>53.9</v>
      </c>
      <c r="CG103" s="73">
        <f t="shared" si="40"/>
        <v>52.16</v>
      </c>
      <c r="CH103" s="73">
        <f t="shared" si="41"/>
        <v>53.9</v>
      </c>
      <c r="CI103" s="73">
        <f t="shared" si="42"/>
        <v>53.9</v>
      </c>
      <c r="CJ103" s="73">
        <f t="shared" si="43"/>
        <v>52.16</v>
      </c>
      <c r="CK103" s="73">
        <f t="shared" si="44"/>
        <v>53.9</v>
      </c>
      <c r="CL103" s="73">
        <f t="shared" si="45"/>
        <v>52.16</v>
      </c>
      <c r="CM103" s="73">
        <f t="shared" si="46"/>
        <v>53.9</v>
      </c>
      <c r="CN103" s="73">
        <f t="shared" si="47"/>
        <v>636.35999999999979</v>
      </c>
      <c r="CO103" s="74">
        <f t="shared" si="48"/>
        <v>1291.8399999999999</v>
      </c>
      <c r="CP103" s="73">
        <f t="shared" si="49"/>
        <v>53.9</v>
      </c>
      <c r="CQ103" s="73">
        <f t="shared" si="50"/>
        <v>48.68</v>
      </c>
      <c r="CR103" s="73">
        <f t="shared" si="51"/>
        <v>53.9</v>
      </c>
      <c r="CS103" s="73">
        <f t="shared" si="52"/>
        <v>52.16</v>
      </c>
      <c r="CT103" s="75">
        <f t="shared" si="53"/>
        <v>53.9</v>
      </c>
      <c r="CU103" s="73">
        <f t="shared" si="54"/>
        <v>52.16</v>
      </c>
      <c r="CV103" s="73">
        <f t="shared" si="55"/>
        <v>53.9</v>
      </c>
      <c r="CW103" s="73">
        <f t="shared" si="56"/>
        <v>53.9</v>
      </c>
      <c r="CX103" s="73">
        <f t="shared" si="57"/>
        <v>52.16</v>
      </c>
      <c r="CY103" s="73">
        <f t="shared" si="58"/>
        <v>53.9</v>
      </c>
      <c r="CZ103" s="73">
        <f t="shared" si="59"/>
        <v>52.16</v>
      </c>
      <c r="DA103" s="73">
        <f t="shared" si="60"/>
        <v>53.9</v>
      </c>
      <c r="DB103" s="74">
        <f t="shared" si="61"/>
        <v>634.61999999999978</v>
      </c>
      <c r="DC103" s="74">
        <f t="shared" si="62"/>
        <v>1926.46</v>
      </c>
      <c r="DD103" s="73">
        <f t="shared" si="63"/>
        <v>53.9</v>
      </c>
      <c r="DE103" s="73">
        <f t="shared" si="64"/>
        <v>48.68</v>
      </c>
      <c r="DF103" s="73">
        <f t="shared" si="65"/>
        <v>53.9</v>
      </c>
      <c r="DG103" s="73">
        <f t="shared" si="66"/>
        <v>52.16</v>
      </c>
      <c r="DH103" s="73">
        <f t="shared" si="67"/>
        <v>53.9</v>
      </c>
      <c r="DI103" s="73">
        <f t="shared" si="68"/>
        <v>52.16</v>
      </c>
      <c r="DJ103" s="73">
        <f t="shared" si="69"/>
        <v>53.9</v>
      </c>
      <c r="DK103" s="73">
        <f t="shared" si="70"/>
        <v>53.9</v>
      </c>
      <c r="DL103" s="73">
        <f t="shared" si="71"/>
        <v>52.16</v>
      </c>
      <c r="DM103" s="73">
        <f t="shared" si="72"/>
        <v>53.9</v>
      </c>
      <c r="DN103" s="73">
        <f t="shared" si="73"/>
        <v>52.16</v>
      </c>
      <c r="DO103" s="73">
        <f t="shared" si="74"/>
        <v>53.9</v>
      </c>
      <c r="DP103" s="74">
        <f t="shared" si="75"/>
        <v>634.61999999999978</v>
      </c>
      <c r="DQ103" s="74">
        <f t="shared" si="76"/>
        <v>2561.08</v>
      </c>
      <c r="DR103" s="73">
        <f t="shared" si="77"/>
        <v>53.9</v>
      </c>
      <c r="DS103" s="73">
        <f t="shared" si="78"/>
        <v>48.68</v>
      </c>
      <c r="DT103" s="73">
        <f t="shared" si="79"/>
        <v>53.9</v>
      </c>
      <c r="DU103" s="73">
        <f t="shared" si="80"/>
        <v>52.16</v>
      </c>
      <c r="DV103" s="76">
        <f t="shared" si="81"/>
        <v>53.9</v>
      </c>
      <c r="DW103" s="76">
        <f t="shared" si="82"/>
        <v>52.16</v>
      </c>
      <c r="DX103" s="77">
        <f t="shared" si="83"/>
        <v>53.9</v>
      </c>
      <c r="DY103" s="77">
        <f t="shared" si="84"/>
        <v>53.9</v>
      </c>
      <c r="DZ103" s="73">
        <f t="shared" si="85"/>
        <v>52.16</v>
      </c>
      <c r="EA103" s="73">
        <f t="shared" si="86"/>
        <v>53.9</v>
      </c>
      <c r="EB103" s="73">
        <f t="shared" si="87"/>
        <v>52.16</v>
      </c>
      <c r="EC103" s="73">
        <v>31.33</v>
      </c>
      <c r="ED103" s="78">
        <f t="shared" si="88"/>
        <v>612.04999999999984</v>
      </c>
      <c r="EE103" s="74">
        <f t="shared" si="89"/>
        <v>3173.13</v>
      </c>
    </row>
    <row r="104" spans="2:150" s="136" customFormat="1" ht="24.75" x14ac:dyDescent="0.15">
      <c r="B104" s="298">
        <v>42279</v>
      </c>
      <c r="C104" s="221" t="s">
        <v>163</v>
      </c>
      <c r="D104" s="222" t="s">
        <v>702</v>
      </c>
      <c r="E104" s="221" t="s">
        <v>118</v>
      </c>
      <c r="F104" s="222" t="s">
        <v>703</v>
      </c>
      <c r="G104" s="35">
        <v>1350</v>
      </c>
      <c r="H104" s="35">
        <f>(G104*0.1)</f>
        <v>135</v>
      </c>
      <c r="I104" s="35">
        <f>(G104*0.9)</f>
        <v>1215</v>
      </c>
      <c r="J104" s="79"/>
      <c r="K104" s="221"/>
      <c r="L104" s="221"/>
      <c r="M104" s="221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53">
        <v>1215</v>
      </c>
      <c r="AO104" s="53">
        <v>1215</v>
      </c>
      <c r="AP104" s="72"/>
      <c r="AQ104" s="72"/>
      <c r="AR104" s="72"/>
      <c r="AS104" s="72"/>
      <c r="AT104" s="72"/>
      <c r="AU104" s="72"/>
      <c r="AV104" s="72"/>
      <c r="AW104" s="72"/>
      <c r="AX104" s="72"/>
      <c r="AY104" s="73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4"/>
      <c r="CP104" s="73"/>
      <c r="CQ104" s="73"/>
      <c r="CR104" s="73"/>
      <c r="CS104" s="73"/>
      <c r="CT104" s="75"/>
      <c r="CU104" s="73"/>
      <c r="CV104" s="73"/>
      <c r="CW104" s="73"/>
      <c r="CX104" s="73"/>
      <c r="CY104" s="73"/>
      <c r="CZ104" s="73"/>
      <c r="DA104" s="73"/>
      <c r="DB104" s="74"/>
      <c r="DC104" s="74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4"/>
      <c r="DQ104" s="74"/>
      <c r="DR104" s="73"/>
      <c r="DS104" s="73"/>
      <c r="DT104" s="73"/>
      <c r="DU104" s="73"/>
      <c r="DV104" s="76"/>
      <c r="DW104" s="76"/>
      <c r="DX104" s="77"/>
      <c r="DY104" s="77"/>
      <c r="DZ104" s="73"/>
      <c r="EA104" s="73"/>
      <c r="EB104" s="73"/>
      <c r="EC104" s="73"/>
      <c r="ED104" s="78"/>
      <c r="EE104" s="74"/>
    </row>
    <row r="105" spans="2:150" s="136" customFormat="1" ht="99" x14ac:dyDescent="0.15">
      <c r="B105" s="297">
        <v>42326</v>
      </c>
      <c r="C105" s="223" t="s">
        <v>560</v>
      </c>
      <c r="D105" s="223" t="s">
        <v>704</v>
      </c>
      <c r="E105" s="223" t="s">
        <v>158</v>
      </c>
      <c r="F105" s="223" t="s">
        <v>705</v>
      </c>
      <c r="G105" s="38">
        <v>3500</v>
      </c>
      <c r="H105" s="38">
        <f>(G105*0.1)</f>
        <v>350</v>
      </c>
      <c r="I105" s="38">
        <f>(G105*0.9)</f>
        <v>3150</v>
      </c>
      <c r="J105" s="53"/>
      <c r="K105" s="204"/>
      <c r="L105" s="204"/>
      <c r="M105" s="204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38">
        <v>3150</v>
      </c>
      <c r="AO105" s="38">
        <v>3150</v>
      </c>
      <c r="AP105" s="53"/>
      <c r="AQ105" s="53"/>
      <c r="AR105" s="53"/>
      <c r="AS105" s="53"/>
      <c r="AT105" s="53"/>
      <c r="AU105" s="53"/>
      <c r="AV105" s="53"/>
      <c r="AW105" s="53"/>
      <c r="AX105" s="53"/>
      <c r="AY105" s="38"/>
      <c r="AZ105" s="53"/>
      <c r="BA105" s="53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>
        <f>ROUND((I105/5/365*12),2)</f>
        <v>20.71</v>
      </c>
      <c r="BY105" s="38">
        <f>ROUND((I105/5/365*31),2)</f>
        <v>53.51</v>
      </c>
      <c r="BZ105" s="38">
        <f>SUM(BN105:BY105)</f>
        <v>74.22</v>
      </c>
      <c r="CA105" s="38">
        <f>ROUND((BM105+BZ105),2)</f>
        <v>74.22</v>
      </c>
      <c r="CB105" s="38">
        <f>ROUND((I105/5/365*31),2)</f>
        <v>53.51</v>
      </c>
      <c r="CC105" s="38">
        <f>ROUND((I105/5/365*29),2)</f>
        <v>50.05</v>
      </c>
      <c r="CD105" s="38">
        <f>ROUND((I105/5/365*31),2)</f>
        <v>53.51</v>
      </c>
      <c r="CE105" s="38">
        <f>ROUND((I105/5/365*30),2)</f>
        <v>51.78</v>
      </c>
      <c r="CF105" s="38">
        <f>ROUND((I105/5/365*31),2)</f>
        <v>53.51</v>
      </c>
      <c r="CG105" s="38">
        <f>ROUND((I105/5/365*30),2)</f>
        <v>51.78</v>
      </c>
      <c r="CH105" s="38">
        <f>ROUND((I105/5/365*31),2)</f>
        <v>53.51</v>
      </c>
      <c r="CI105" s="38">
        <f>ROUND((I105/5/365*31),2)</f>
        <v>53.51</v>
      </c>
      <c r="CJ105" s="38">
        <f>ROUND((I105/5/365*30),2)</f>
        <v>51.78</v>
      </c>
      <c r="CK105" s="38">
        <f>ROUND((I105/5/365*31),2)</f>
        <v>53.51</v>
      </c>
      <c r="CL105" s="38">
        <f>ROUND((I105/5/365*30),2)</f>
        <v>51.78</v>
      </c>
      <c r="CM105" s="38">
        <f>ROUND((I105/5/365*31),2)</f>
        <v>53.51</v>
      </c>
      <c r="CN105" s="38">
        <f>SUM(CB105:CM105)</f>
        <v>631.7399999999999</v>
      </c>
      <c r="CO105" s="37">
        <f>ROUND((CA105+CN105),2)</f>
        <v>705.96</v>
      </c>
      <c r="CP105" s="38">
        <f>ROUND((I105/5/365*31),2)</f>
        <v>53.51</v>
      </c>
      <c r="CQ105" s="38">
        <f>ROUND((I105/5/365*28),2)</f>
        <v>48.33</v>
      </c>
      <c r="CR105" s="38">
        <f>ROUND((I105/5/365*31),2)</f>
        <v>53.51</v>
      </c>
      <c r="CS105" s="38">
        <f>ROUND((I105/5/365*30),2)</f>
        <v>51.78</v>
      </c>
      <c r="CT105" s="80">
        <f>ROUND((I105/5/365*31),2)</f>
        <v>53.51</v>
      </c>
      <c r="CU105" s="38">
        <f>ROUND((I105/5/365*30),2)</f>
        <v>51.78</v>
      </c>
      <c r="CV105" s="38">
        <f>ROUND((I105/5/365*31),2)</f>
        <v>53.51</v>
      </c>
      <c r="CW105" s="38">
        <f>ROUND((I105/5/365*31),2)</f>
        <v>53.51</v>
      </c>
      <c r="CX105" s="38">
        <f>ROUND((I105/5/365*30),2)</f>
        <v>51.78</v>
      </c>
      <c r="CY105" s="38">
        <f>ROUND((I105/5/365*31),2)</f>
        <v>53.51</v>
      </c>
      <c r="CZ105" s="38">
        <f>ROUND((I105/5/365*30),2)</f>
        <v>51.78</v>
      </c>
      <c r="DA105" s="38">
        <f>ROUND((I105/5/365*31),2)</f>
        <v>53.51</v>
      </c>
      <c r="DB105" s="37">
        <f>SUM(CP105:DA105)</f>
        <v>630.01999999999987</v>
      </c>
      <c r="DC105" s="37">
        <f>ROUND((CO105+DB105),2)</f>
        <v>1335.98</v>
      </c>
      <c r="DD105" s="38">
        <f>ROUND((I105/5/365*31),2)</f>
        <v>53.51</v>
      </c>
      <c r="DE105" s="38">
        <f>ROUND((I105/5/365*28),2)</f>
        <v>48.33</v>
      </c>
      <c r="DF105" s="38">
        <f>ROUND((I105/5/365*31),2)</f>
        <v>53.51</v>
      </c>
      <c r="DG105" s="38">
        <f>ROUND((I105/5/365*30),2)</f>
        <v>51.78</v>
      </c>
      <c r="DH105" s="38">
        <f>ROUND((I105/5/365*31),2)</f>
        <v>53.51</v>
      </c>
      <c r="DI105" s="38">
        <f>ROUND((I105/5/365*30),2)</f>
        <v>51.78</v>
      </c>
      <c r="DJ105" s="38">
        <f>ROUND((I105/5/365*31),2)</f>
        <v>53.51</v>
      </c>
      <c r="DK105" s="38">
        <f>ROUND((I105/5/365*31),2)</f>
        <v>53.51</v>
      </c>
      <c r="DL105" s="38">
        <f>ROUND((I105/5/365*30),2)</f>
        <v>51.78</v>
      </c>
      <c r="DM105" s="38">
        <f>ROUND((I105/5/365*31),2)</f>
        <v>53.51</v>
      </c>
      <c r="DN105" s="38">
        <f>ROUND((I105/5/365*30),2)</f>
        <v>51.78</v>
      </c>
      <c r="DO105" s="38">
        <f>ROUND((I105/5/365*31),2)</f>
        <v>53.51</v>
      </c>
      <c r="DP105" s="37">
        <f>SUM(DD105:DO105)</f>
        <v>630.01999999999987</v>
      </c>
      <c r="DQ105" s="37">
        <f>ROUND((DC105+DP105),2)</f>
        <v>1966</v>
      </c>
      <c r="DR105" s="38">
        <f>ROUND((I105/5/365*31),2)</f>
        <v>53.51</v>
      </c>
      <c r="DS105" s="38">
        <f>ROUND((I105/5/365*28),2)</f>
        <v>48.33</v>
      </c>
      <c r="DT105" s="38">
        <f>ROUND((I105/5/365*31),2)</f>
        <v>53.51</v>
      </c>
      <c r="DU105" s="38">
        <f>ROUND((I105/5/365*30),2)</f>
        <v>51.78</v>
      </c>
      <c r="DV105" s="81">
        <f>ROUND((I105/5/365*31),2)</f>
        <v>53.51</v>
      </c>
      <c r="DW105" s="81">
        <f>ROUND((I105/5/365*30),2)</f>
        <v>51.78</v>
      </c>
      <c r="DX105" s="82">
        <f>ROUND((I105/5/365*31),2)</f>
        <v>53.51</v>
      </c>
      <c r="DY105" s="82">
        <f>ROUND((I105/5/365*31),2)</f>
        <v>53.51</v>
      </c>
      <c r="DZ105" s="38">
        <f>ROUND((I105/5/365*30),2)</f>
        <v>51.78</v>
      </c>
      <c r="EA105" s="38">
        <f>ROUND((I105/5/365*31),2)</f>
        <v>53.51</v>
      </c>
      <c r="EB105" s="38">
        <f>ROUND((I105/5/365*30),2)</f>
        <v>51.78</v>
      </c>
      <c r="EC105" s="38">
        <f>ROUND((I105/5/365*31),2)</f>
        <v>53.51</v>
      </c>
      <c r="ED105" s="83">
        <f>SUM(DR105:EC105)</f>
        <v>630.01999999999987</v>
      </c>
      <c r="EE105" s="37">
        <f>ROUND((DQ105+ED105),2)</f>
        <v>2596.02</v>
      </c>
      <c r="EF105" s="38">
        <f>ROUND((I105/5/365*31),2)</f>
        <v>53.51</v>
      </c>
      <c r="EG105" s="38">
        <f>ROUND((I105/5/365*29),2)</f>
        <v>50.05</v>
      </c>
      <c r="EH105" s="38">
        <f>ROUND((I105/5/365*31),2)</f>
        <v>53.51</v>
      </c>
      <c r="EI105" s="38">
        <f>ROUND((I105/5/365*30),2)</f>
        <v>51.78</v>
      </c>
      <c r="EJ105" s="38">
        <f>ROUND((I105/5/365*31),2)</f>
        <v>53.51</v>
      </c>
      <c r="EK105" s="38">
        <f>ROUND((I105/5/365*30),2)</f>
        <v>51.78</v>
      </c>
      <c r="EL105" s="38">
        <f>ROUND((I105/5/365*31),2)</f>
        <v>53.51</v>
      </c>
      <c r="EM105" s="38">
        <f>ROUND((I105/5/365*31),2)</f>
        <v>53.51</v>
      </c>
      <c r="EN105" s="38">
        <f>ROUND((I105/5/365*30),2)</f>
        <v>51.78</v>
      </c>
      <c r="EO105" s="38">
        <f>ROUND((I105/5/365*31),2)</f>
        <v>53.51</v>
      </c>
      <c r="EP105" s="38">
        <v>27.53</v>
      </c>
      <c r="EQ105" s="38"/>
      <c r="ER105" s="37">
        <f>SUM(EF105:EQ105)</f>
        <v>553.9799999999999</v>
      </c>
      <c r="ES105" s="37">
        <f>ROUND((EE105+ER105),2)</f>
        <v>3150</v>
      </c>
      <c r="ET105" s="38">
        <f>SUM(G105-ES105)</f>
        <v>350</v>
      </c>
    </row>
    <row r="106" spans="2:150" s="136" customFormat="1" ht="16.5" x14ac:dyDescent="0.15">
      <c r="B106" s="297">
        <v>42318</v>
      </c>
      <c r="C106" s="223" t="s">
        <v>706</v>
      </c>
      <c r="D106" s="223" t="s">
        <v>707</v>
      </c>
      <c r="E106" s="223" t="s">
        <v>158</v>
      </c>
      <c r="F106" s="223" t="s">
        <v>708</v>
      </c>
      <c r="G106" s="38">
        <v>779.7</v>
      </c>
      <c r="H106" s="38">
        <f>(G106*0.1)</f>
        <v>77.970000000000013</v>
      </c>
      <c r="I106" s="38">
        <f>(G106*0.9)</f>
        <v>701.73</v>
      </c>
      <c r="J106" s="53"/>
      <c r="K106" s="204"/>
      <c r="L106" s="204"/>
      <c r="M106" s="204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8">
        <v>701.73</v>
      </c>
      <c r="AO106" s="53">
        <v>701.73</v>
      </c>
      <c r="AP106" s="53"/>
      <c r="AQ106" s="53"/>
      <c r="AR106" s="53"/>
      <c r="AS106" s="53"/>
      <c r="AT106" s="53"/>
      <c r="AU106" s="53"/>
      <c r="AV106" s="53"/>
      <c r="AW106" s="53"/>
      <c r="AX106" s="53"/>
      <c r="AY106" s="38"/>
      <c r="AZ106" s="53"/>
      <c r="BA106" s="53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>
        <f>ROUND((I106/5/365*20),2)</f>
        <v>7.69</v>
      </c>
      <c r="BY106" s="38">
        <f>ROUND((I106/5/365*31),2)</f>
        <v>11.92</v>
      </c>
      <c r="BZ106" s="38">
        <f>SUM(BN106:BY106)</f>
        <v>19.61</v>
      </c>
      <c r="CA106" s="38">
        <f>ROUND((BM106+BZ106),2)</f>
        <v>19.61</v>
      </c>
      <c r="CB106" s="38">
        <f>ROUND((I106/5/365*31),2)</f>
        <v>11.92</v>
      </c>
      <c r="CC106" s="38">
        <f>ROUND((I106/5/365*29),2)</f>
        <v>11.15</v>
      </c>
      <c r="CD106" s="38">
        <f>ROUND((I106/5/365*31),2)</f>
        <v>11.92</v>
      </c>
      <c r="CE106" s="38">
        <f>ROUND((I106/5/365*30),2)</f>
        <v>11.54</v>
      </c>
      <c r="CF106" s="38">
        <f>ROUND((I106/5/365*31),2)</f>
        <v>11.92</v>
      </c>
      <c r="CG106" s="38">
        <f>ROUND((I106/5/365*30),2)</f>
        <v>11.54</v>
      </c>
      <c r="CH106" s="38">
        <f>ROUND((I106/5/365*31),2)</f>
        <v>11.92</v>
      </c>
      <c r="CI106" s="38">
        <f>ROUND((I106/5/365*31),2)</f>
        <v>11.92</v>
      </c>
      <c r="CJ106" s="38">
        <f>ROUND((I106/5/365*30),2)</f>
        <v>11.54</v>
      </c>
      <c r="CK106" s="38">
        <f>ROUND((I106/5/365*31),2)</f>
        <v>11.92</v>
      </c>
      <c r="CL106" s="38">
        <f>ROUND((I106/5/365*30),2)</f>
        <v>11.54</v>
      </c>
      <c r="CM106" s="38">
        <f>ROUND((I106/5/365*31),2)</f>
        <v>11.92</v>
      </c>
      <c r="CN106" s="38">
        <f>SUM(CB106:CM106)</f>
        <v>140.75</v>
      </c>
      <c r="CO106" s="37">
        <f>ROUND((CA106+CN106),2)</f>
        <v>160.36000000000001</v>
      </c>
      <c r="CP106" s="38">
        <f>ROUND((I106/5/365*31),2)</f>
        <v>11.92</v>
      </c>
      <c r="CQ106" s="38">
        <f>ROUND((I106/5/365*28),2)</f>
        <v>10.77</v>
      </c>
      <c r="CR106" s="38">
        <f>ROUND((I106/5/365*31),2)</f>
        <v>11.92</v>
      </c>
      <c r="CS106" s="38">
        <f>ROUND((I106/5/365*30),2)</f>
        <v>11.54</v>
      </c>
      <c r="CT106" s="80">
        <f>ROUND((I106/5/365*31),2)</f>
        <v>11.92</v>
      </c>
      <c r="CU106" s="38">
        <f>ROUND((I106/5/365*30),2)</f>
        <v>11.54</v>
      </c>
      <c r="CV106" s="38">
        <f>ROUND((I106/5/365*31),2)</f>
        <v>11.92</v>
      </c>
      <c r="CW106" s="38">
        <f>ROUND((I106/5/365*31),2)</f>
        <v>11.92</v>
      </c>
      <c r="CX106" s="38">
        <f>ROUND((I106/5/365*30),2)</f>
        <v>11.54</v>
      </c>
      <c r="CY106" s="38">
        <f>ROUND((I106/5/365*31),2)</f>
        <v>11.92</v>
      </c>
      <c r="CZ106" s="38">
        <f>ROUND((I106/5/365*30),2)</f>
        <v>11.54</v>
      </c>
      <c r="DA106" s="38">
        <f>ROUND((I106/5/365*31),2)</f>
        <v>11.92</v>
      </c>
      <c r="DB106" s="37">
        <f>SUM(CP106:DA106)</f>
        <v>140.37</v>
      </c>
      <c r="DC106" s="37">
        <f>ROUND((CO106+DB106),2)</f>
        <v>300.73</v>
      </c>
      <c r="DD106" s="38">
        <f>ROUND((I106/5/365*31),2)</f>
        <v>11.92</v>
      </c>
      <c r="DE106" s="38">
        <f>ROUND((I106/5/365*28),2)</f>
        <v>10.77</v>
      </c>
      <c r="DF106" s="38">
        <f>ROUND((I106/5/365*31),2)</f>
        <v>11.92</v>
      </c>
      <c r="DG106" s="38">
        <f>ROUND((I106/5/365*30),2)</f>
        <v>11.54</v>
      </c>
      <c r="DH106" s="38">
        <f>ROUND((I106/5/365*31),2)</f>
        <v>11.92</v>
      </c>
      <c r="DI106" s="38">
        <f>ROUND((I106/5/365*30),2)</f>
        <v>11.54</v>
      </c>
      <c r="DJ106" s="38">
        <f>ROUND((I106/5/365*31),2)</f>
        <v>11.92</v>
      </c>
      <c r="DK106" s="38">
        <f>ROUND((I106/5/365*31),2)</f>
        <v>11.92</v>
      </c>
      <c r="DL106" s="38">
        <f>ROUND((I106/5/365*30),2)</f>
        <v>11.54</v>
      </c>
      <c r="DM106" s="38">
        <f>ROUND((I106/5/365*31),2)</f>
        <v>11.92</v>
      </c>
      <c r="DN106" s="38">
        <f>ROUND((I106/5/365*30),2)</f>
        <v>11.54</v>
      </c>
      <c r="DO106" s="38">
        <f>ROUND((I106/5/365*31),2)</f>
        <v>11.92</v>
      </c>
      <c r="DP106" s="37">
        <f>SUM(DD106:DO106)</f>
        <v>140.37</v>
      </c>
      <c r="DQ106" s="37">
        <f>ROUND((DC106+DP106),2)</f>
        <v>441.1</v>
      </c>
      <c r="DR106" s="38">
        <f>ROUND((I106/5/365*31),2)</f>
        <v>11.92</v>
      </c>
      <c r="DS106" s="38">
        <f>ROUND((I106/5/365*28),2)</f>
        <v>10.77</v>
      </c>
      <c r="DT106" s="38">
        <f>ROUND((I106/5/365*31),2)</f>
        <v>11.92</v>
      </c>
      <c r="DU106" s="38">
        <f>ROUND((I106/5/365*30),2)</f>
        <v>11.54</v>
      </c>
      <c r="DV106" s="81">
        <f>ROUND((I106/5/365*31),2)</f>
        <v>11.92</v>
      </c>
      <c r="DW106" s="81">
        <f>ROUND((I106/5/365*30),2)</f>
        <v>11.54</v>
      </c>
      <c r="DX106" s="82">
        <f>ROUND((I106/5/365*31),2)</f>
        <v>11.92</v>
      </c>
      <c r="DY106" s="82">
        <f>ROUND((I106/5/365*31),2)</f>
        <v>11.92</v>
      </c>
      <c r="DZ106" s="38">
        <f>ROUND((I106/5/365*30),2)</f>
        <v>11.54</v>
      </c>
      <c r="EA106" s="38">
        <f>ROUND((I106/5/365*31),2)</f>
        <v>11.92</v>
      </c>
      <c r="EB106" s="38">
        <f>ROUND((I106/5/365*30),2)</f>
        <v>11.54</v>
      </c>
      <c r="EC106" s="38">
        <f>ROUND((I106/5/365*31),2)</f>
        <v>11.92</v>
      </c>
      <c r="ED106" s="83">
        <f>SUM(DR106:EC106)</f>
        <v>140.37</v>
      </c>
      <c r="EE106" s="37">
        <f>ROUND((DQ106+ED106),2)</f>
        <v>581.47</v>
      </c>
      <c r="EF106" s="38">
        <f>ROUND((I106/5/365*31),2)</f>
        <v>11.92</v>
      </c>
      <c r="EG106" s="38">
        <f>ROUND((I106/5/365*29),2)</f>
        <v>11.15</v>
      </c>
      <c r="EH106" s="38">
        <f>ROUND((I106/5/365*31),2)</f>
        <v>11.92</v>
      </c>
      <c r="EI106" s="38">
        <f>ROUND((I106/5/365*30),2)</f>
        <v>11.54</v>
      </c>
      <c r="EJ106" s="38">
        <f>ROUND((I106/5/365*31),2)</f>
        <v>11.92</v>
      </c>
      <c r="EK106" s="38">
        <f>ROUND((I106/5/365*30),2)</f>
        <v>11.54</v>
      </c>
      <c r="EL106" s="38">
        <f>ROUND((I106/5/365*31),2)</f>
        <v>11.92</v>
      </c>
      <c r="EM106" s="38">
        <f>ROUND((I106/5/365*31),2)</f>
        <v>11.92</v>
      </c>
      <c r="EN106" s="38">
        <f>ROUND((I106/5/365*30),2)</f>
        <v>11.54</v>
      </c>
      <c r="EO106" s="38">
        <f>ROUND((I106/5/365*31),2)</f>
        <v>11.92</v>
      </c>
      <c r="EP106" s="38">
        <v>2.97</v>
      </c>
      <c r="EQ106" s="37"/>
      <c r="ER106" s="37">
        <f>SUM(EF106:EQ106)</f>
        <v>120.26</v>
      </c>
      <c r="ES106" s="37">
        <f>ROUND((EE106+ER106),2)</f>
        <v>701.73</v>
      </c>
      <c r="ET106" s="38">
        <f>SUM(G106-ES106)</f>
        <v>77.970000000000027</v>
      </c>
    </row>
    <row r="107" spans="2:150" s="51" customFormat="1" ht="20.100000000000001" customHeight="1" x14ac:dyDescent="0.25">
      <c r="B107" s="84" t="s">
        <v>503</v>
      </c>
      <c r="C107" s="85"/>
      <c r="D107" s="85"/>
      <c r="E107" s="86"/>
      <c r="F107" s="86"/>
      <c r="G107" s="87">
        <f>SUM(G39:G106)</f>
        <v>194780.88142857145</v>
      </c>
      <c r="H107" s="87">
        <f t="shared" ref="H107:AO107" si="92">SUM(H39:H106)</f>
        <v>19478.088142857152</v>
      </c>
      <c r="I107" s="87">
        <f t="shared" si="92"/>
        <v>175302.79328571438</v>
      </c>
      <c r="J107" s="87">
        <f t="shared" si="92"/>
        <v>0</v>
      </c>
      <c r="K107" s="87">
        <f t="shared" si="92"/>
        <v>347.28234442270059</v>
      </c>
      <c r="L107" s="87">
        <f t="shared" si="92"/>
        <v>273.16800000000001</v>
      </c>
      <c r="M107" s="87">
        <f t="shared" si="92"/>
        <v>321.5249471624266</v>
      </c>
      <c r="N107" s="87">
        <f t="shared" si="92"/>
        <v>396.59657142857145</v>
      </c>
      <c r="O107" s="87">
        <f t="shared" si="92"/>
        <v>425.34021135029354</v>
      </c>
      <c r="P107" s="87">
        <f t="shared" si="92"/>
        <v>2804.2913698630136</v>
      </c>
      <c r="Q107" s="87">
        <f t="shared" si="92"/>
        <v>2880</v>
      </c>
      <c r="R107" s="87">
        <f t="shared" si="92"/>
        <v>2456.88</v>
      </c>
      <c r="S107" s="87">
        <f t="shared" si="92"/>
        <v>1947.84</v>
      </c>
      <c r="T107" s="87">
        <f t="shared" si="92"/>
        <v>2433.1</v>
      </c>
      <c r="U107" s="87">
        <f t="shared" si="92"/>
        <v>3974.2300000000005</v>
      </c>
      <c r="V107" s="87">
        <f t="shared" si="92"/>
        <v>1104.03</v>
      </c>
      <c r="W107" s="87">
        <f t="shared" si="92"/>
        <v>3308.8300000000004</v>
      </c>
      <c r="X107" s="87">
        <f t="shared" si="92"/>
        <v>752.22</v>
      </c>
      <c r="Y107" s="87">
        <f t="shared" si="92"/>
        <v>734.45</v>
      </c>
      <c r="Z107" s="87">
        <f t="shared" si="92"/>
        <v>1157.0999999999999</v>
      </c>
      <c r="AA107" s="87">
        <f t="shared" si="92"/>
        <v>3105.9100000000003</v>
      </c>
      <c r="AB107" s="87">
        <f t="shared" si="92"/>
        <v>9561.3799999999992</v>
      </c>
      <c r="AC107" s="87">
        <f t="shared" si="92"/>
        <v>9980.989999999998</v>
      </c>
      <c r="AD107" s="87">
        <f t="shared" si="92"/>
        <v>11974.359999999997</v>
      </c>
      <c r="AE107" s="87">
        <f t="shared" si="92"/>
        <v>11487.269999999999</v>
      </c>
      <c r="AF107" s="87">
        <f t="shared" si="92"/>
        <v>9488.26</v>
      </c>
      <c r="AG107" s="87">
        <f t="shared" si="92"/>
        <v>3078.5100000000007</v>
      </c>
      <c r="AH107" s="87">
        <f t="shared" si="92"/>
        <v>2166.16</v>
      </c>
      <c r="AI107" s="87">
        <f t="shared" si="92"/>
        <v>483.49</v>
      </c>
      <c r="AJ107" s="87">
        <f t="shared" si="92"/>
        <v>319.07</v>
      </c>
      <c r="AK107" s="87">
        <f t="shared" si="92"/>
        <v>147071.77000000002</v>
      </c>
      <c r="AL107" s="87">
        <f t="shared" si="92"/>
        <v>144748.5</v>
      </c>
      <c r="AM107" s="87">
        <f t="shared" si="92"/>
        <v>170236.11000000007</v>
      </c>
      <c r="AN107" s="87">
        <f t="shared" si="92"/>
        <v>175302.09000000008</v>
      </c>
      <c r="AO107" s="87">
        <f t="shared" si="92"/>
        <v>175302.09000000008</v>
      </c>
    </row>
    <row r="108" spans="2:150" s="51" customFormat="1" ht="20.100000000000001" customHeight="1" thickBot="1" x14ac:dyDescent="0.3">
      <c r="B108" s="360" t="s">
        <v>709</v>
      </c>
      <c r="C108" s="361"/>
      <c r="D108" s="361"/>
      <c r="E108" s="361"/>
      <c r="F108" s="361"/>
      <c r="G108" s="361"/>
      <c r="H108" s="361"/>
      <c r="I108" s="361"/>
      <c r="J108" s="361"/>
      <c r="K108" s="361"/>
      <c r="L108" s="361"/>
      <c r="M108" s="361"/>
      <c r="N108" s="361"/>
      <c r="O108" s="361"/>
      <c r="P108" s="361"/>
      <c r="Q108" s="361"/>
      <c r="R108" s="361"/>
      <c r="S108" s="361"/>
      <c r="T108" s="361"/>
      <c r="U108" s="361"/>
      <c r="V108" s="361"/>
      <c r="W108" s="361"/>
      <c r="X108" s="361"/>
      <c r="Y108" s="361"/>
      <c r="Z108" s="361"/>
      <c r="AA108" s="361"/>
      <c r="AB108" s="361"/>
      <c r="AC108" s="361"/>
      <c r="AD108" s="361"/>
      <c r="AE108" s="361"/>
      <c r="AF108" s="361"/>
      <c r="AG108" s="361"/>
      <c r="AH108" s="361"/>
      <c r="AI108" s="361"/>
      <c r="AJ108" s="361"/>
      <c r="AK108" s="361"/>
      <c r="AL108" s="361"/>
      <c r="AM108" s="361"/>
      <c r="AN108" s="361"/>
      <c r="AO108" s="362"/>
    </row>
    <row r="109" spans="2:150" s="251" customFormat="1" ht="16.5" x14ac:dyDescent="0.25">
      <c r="B109" s="33" t="s">
        <v>710</v>
      </c>
      <c r="C109" s="267" t="s">
        <v>711</v>
      </c>
      <c r="D109" s="267" t="s">
        <v>712</v>
      </c>
      <c r="E109" s="280" t="s">
        <v>227</v>
      </c>
      <c r="F109" s="280" t="s">
        <v>713</v>
      </c>
      <c r="G109" s="34">
        <f>5339.25/8.75</f>
        <v>610.20000000000005</v>
      </c>
      <c r="H109" s="34">
        <f t="shared" ref="H109:H172" si="93">(G109*0.1)</f>
        <v>61.02000000000001</v>
      </c>
      <c r="I109" s="34">
        <f t="shared" ref="I109:I172" si="94">(G109*0.9)</f>
        <v>549.18000000000006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2.42</v>
      </c>
      <c r="S109" s="34">
        <v>109.84</v>
      </c>
      <c r="T109" s="34">
        <v>109.84</v>
      </c>
      <c r="U109" s="34">
        <v>109.84</v>
      </c>
      <c r="V109" s="34">
        <v>109.86</v>
      </c>
      <c r="W109" s="34">
        <v>107.38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5">
        <v>0</v>
      </c>
      <c r="AG109" s="34">
        <v>0</v>
      </c>
      <c r="AH109" s="34"/>
      <c r="AI109" s="34"/>
      <c r="AJ109" s="34"/>
      <c r="AK109" s="34">
        <v>549.17999999999995</v>
      </c>
      <c r="AL109" s="34">
        <v>549.17999999999995</v>
      </c>
      <c r="AM109" s="34">
        <v>549.17999999999995</v>
      </c>
      <c r="AN109" s="34">
        <v>549.17999999999995</v>
      </c>
      <c r="AO109" s="35">
        <f t="shared" ref="AO109:AO159" si="95">SUM(AK109)</f>
        <v>549.17999999999995</v>
      </c>
    </row>
    <row r="110" spans="2:150" s="251" customFormat="1" ht="16.5" x14ac:dyDescent="0.25">
      <c r="B110" s="36" t="s">
        <v>714</v>
      </c>
      <c r="C110" s="270" t="s">
        <v>715</v>
      </c>
      <c r="D110" s="271" t="s">
        <v>716</v>
      </c>
      <c r="E110" s="272" t="s">
        <v>227</v>
      </c>
      <c r="F110" s="272" t="s">
        <v>717</v>
      </c>
      <c r="G110" s="37">
        <v>2936.87</v>
      </c>
      <c r="H110" s="37">
        <f t="shared" si="93"/>
        <v>293.68700000000001</v>
      </c>
      <c r="I110" s="37">
        <f t="shared" si="94"/>
        <v>2643.183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422.91</v>
      </c>
      <c r="X110" s="37">
        <v>530.1</v>
      </c>
      <c r="Y110" s="37">
        <v>528.65</v>
      </c>
      <c r="Z110" s="37">
        <v>528.65</v>
      </c>
      <c r="AA110" s="37">
        <v>528.65</v>
      </c>
      <c r="AB110" s="37">
        <v>104.22</v>
      </c>
      <c r="AC110" s="37">
        <v>0</v>
      </c>
      <c r="AD110" s="37">
        <v>0</v>
      </c>
      <c r="AE110" s="37">
        <v>0</v>
      </c>
      <c r="AF110" s="38">
        <v>0</v>
      </c>
      <c r="AG110" s="37">
        <v>0</v>
      </c>
      <c r="AH110" s="37"/>
      <c r="AI110" s="37"/>
      <c r="AJ110" s="37"/>
      <c r="AK110" s="37">
        <v>2643.18</v>
      </c>
      <c r="AL110" s="37">
        <v>2643.18</v>
      </c>
      <c r="AM110" s="37">
        <v>2643.18</v>
      </c>
      <c r="AN110" s="37">
        <v>2643.18</v>
      </c>
      <c r="AO110" s="38">
        <f t="shared" si="95"/>
        <v>2643.18</v>
      </c>
    </row>
    <row r="111" spans="2:150" s="251" customFormat="1" ht="16.5" x14ac:dyDescent="0.25">
      <c r="B111" s="36" t="s">
        <v>714</v>
      </c>
      <c r="C111" s="270" t="s">
        <v>715</v>
      </c>
      <c r="D111" s="271" t="s">
        <v>718</v>
      </c>
      <c r="E111" s="272" t="s">
        <v>227</v>
      </c>
      <c r="F111" s="272" t="s">
        <v>719</v>
      </c>
      <c r="G111" s="37">
        <v>2936.87</v>
      </c>
      <c r="H111" s="37">
        <f t="shared" si="93"/>
        <v>293.68700000000001</v>
      </c>
      <c r="I111" s="37">
        <f t="shared" si="94"/>
        <v>2643.183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422.91</v>
      </c>
      <c r="X111" s="37">
        <v>530.1</v>
      </c>
      <c r="Y111" s="37">
        <v>528.65</v>
      </c>
      <c r="Z111" s="37">
        <v>528.65</v>
      </c>
      <c r="AA111" s="37">
        <v>528.65</v>
      </c>
      <c r="AB111" s="37">
        <v>104.22</v>
      </c>
      <c r="AC111" s="37">
        <v>0</v>
      </c>
      <c r="AD111" s="37">
        <v>0</v>
      </c>
      <c r="AE111" s="37">
        <v>0</v>
      </c>
      <c r="AF111" s="38">
        <v>0</v>
      </c>
      <c r="AG111" s="37">
        <v>0</v>
      </c>
      <c r="AH111" s="37"/>
      <c r="AI111" s="37"/>
      <c r="AJ111" s="37"/>
      <c r="AK111" s="37">
        <v>2643.18</v>
      </c>
      <c r="AL111" s="37">
        <v>2643.18</v>
      </c>
      <c r="AM111" s="37">
        <v>2643.18</v>
      </c>
      <c r="AN111" s="37">
        <v>2643.18</v>
      </c>
      <c r="AO111" s="38">
        <f t="shared" si="95"/>
        <v>2643.18</v>
      </c>
    </row>
    <row r="112" spans="2:150" s="251" customFormat="1" ht="8.25" x14ac:dyDescent="0.25">
      <c r="B112" s="36" t="s">
        <v>720</v>
      </c>
      <c r="C112" s="270" t="s">
        <v>721</v>
      </c>
      <c r="D112" s="271" t="s">
        <v>722</v>
      </c>
      <c r="E112" s="272" t="s">
        <v>129</v>
      </c>
      <c r="F112" s="272" t="s">
        <v>723</v>
      </c>
      <c r="G112" s="37">
        <v>1719</v>
      </c>
      <c r="H112" s="37">
        <f t="shared" si="93"/>
        <v>171.9</v>
      </c>
      <c r="I112" s="37">
        <f t="shared" si="94"/>
        <v>1547.1000000000001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203.45</v>
      </c>
      <c r="X112" s="37">
        <v>310.26</v>
      </c>
      <c r="Y112" s="37">
        <v>309.42</v>
      </c>
      <c r="Z112" s="37">
        <v>309.42</v>
      </c>
      <c r="AA112" s="37">
        <v>309.42</v>
      </c>
      <c r="AB112" s="37">
        <v>105.13</v>
      </c>
      <c r="AC112" s="37">
        <v>0</v>
      </c>
      <c r="AD112" s="37">
        <v>0</v>
      </c>
      <c r="AE112" s="37">
        <v>0</v>
      </c>
      <c r="AF112" s="38">
        <v>0</v>
      </c>
      <c r="AG112" s="37">
        <v>0</v>
      </c>
      <c r="AH112" s="37"/>
      <c r="AI112" s="37"/>
      <c r="AJ112" s="37"/>
      <c r="AK112" s="37">
        <v>1547.1</v>
      </c>
      <c r="AL112" s="37">
        <v>1547.1</v>
      </c>
      <c r="AM112" s="37">
        <v>1547.1</v>
      </c>
      <c r="AN112" s="37">
        <v>1547.1</v>
      </c>
      <c r="AO112" s="38">
        <f t="shared" si="95"/>
        <v>1547.1</v>
      </c>
    </row>
    <row r="113" spans="2:41" s="251" customFormat="1" ht="8.25" x14ac:dyDescent="0.25">
      <c r="B113" s="36" t="s">
        <v>720</v>
      </c>
      <c r="C113" s="270" t="s">
        <v>721</v>
      </c>
      <c r="D113" s="271" t="s">
        <v>724</v>
      </c>
      <c r="E113" s="272" t="s">
        <v>227</v>
      </c>
      <c r="F113" s="272" t="s">
        <v>725</v>
      </c>
      <c r="G113" s="37">
        <v>1719</v>
      </c>
      <c r="H113" s="37">
        <f t="shared" si="93"/>
        <v>171.9</v>
      </c>
      <c r="I113" s="37">
        <f t="shared" si="94"/>
        <v>1547.1000000000001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203.45</v>
      </c>
      <c r="X113" s="37">
        <v>310.26</v>
      </c>
      <c r="Y113" s="37">
        <v>309.42</v>
      </c>
      <c r="Z113" s="37">
        <v>309.42</v>
      </c>
      <c r="AA113" s="37">
        <v>309.42</v>
      </c>
      <c r="AB113" s="37">
        <v>105.13</v>
      </c>
      <c r="AC113" s="37">
        <v>0</v>
      </c>
      <c r="AD113" s="37">
        <v>0</v>
      </c>
      <c r="AE113" s="37">
        <v>0</v>
      </c>
      <c r="AF113" s="38">
        <v>0</v>
      </c>
      <c r="AG113" s="37">
        <v>0</v>
      </c>
      <c r="AH113" s="37"/>
      <c r="AI113" s="37"/>
      <c r="AJ113" s="37"/>
      <c r="AK113" s="37">
        <v>1547.1</v>
      </c>
      <c r="AL113" s="37">
        <v>1547.1</v>
      </c>
      <c r="AM113" s="37">
        <v>1547.1</v>
      </c>
      <c r="AN113" s="37">
        <v>1547.1</v>
      </c>
      <c r="AO113" s="38">
        <f t="shared" si="95"/>
        <v>1547.1</v>
      </c>
    </row>
    <row r="114" spans="2:41" s="251" customFormat="1" ht="8.25" x14ac:dyDescent="0.25">
      <c r="B114" s="36" t="s">
        <v>720</v>
      </c>
      <c r="C114" s="270" t="s">
        <v>721</v>
      </c>
      <c r="D114" s="271" t="s">
        <v>726</v>
      </c>
      <c r="E114" s="272" t="s">
        <v>520</v>
      </c>
      <c r="F114" s="272" t="s">
        <v>727</v>
      </c>
      <c r="G114" s="37">
        <v>1719</v>
      </c>
      <c r="H114" s="37">
        <f t="shared" si="93"/>
        <v>171.9</v>
      </c>
      <c r="I114" s="37">
        <f t="shared" si="94"/>
        <v>1547.1000000000001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203.45</v>
      </c>
      <c r="X114" s="37">
        <v>310.26</v>
      </c>
      <c r="Y114" s="37">
        <v>309.42</v>
      </c>
      <c r="Z114" s="37">
        <v>309.42</v>
      </c>
      <c r="AA114" s="37">
        <v>309.42</v>
      </c>
      <c r="AB114" s="37">
        <v>105.13</v>
      </c>
      <c r="AC114" s="37">
        <v>0</v>
      </c>
      <c r="AD114" s="37">
        <v>0</v>
      </c>
      <c r="AE114" s="37">
        <v>0</v>
      </c>
      <c r="AF114" s="38">
        <v>0</v>
      </c>
      <c r="AG114" s="37">
        <v>0</v>
      </c>
      <c r="AH114" s="37"/>
      <c r="AI114" s="37"/>
      <c r="AJ114" s="37"/>
      <c r="AK114" s="37">
        <v>1547.1</v>
      </c>
      <c r="AL114" s="37">
        <v>1547.1</v>
      </c>
      <c r="AM114" s="37">
        <v>1547.1</v>
      </c>
      <c r="AN114" s="37">
        <v>1547.1</v>
      </c>
      <c r="AO114" s="38">
        <f t="shared" si="95"/>
        <v>1547.1</v>
      </c>
    </row>
    <row r="115" spans="2:41" s="251" customFormat="1" ht="8.25" x14ac:dyDescent="0.25">
      <c r="B115" s="36" t="s">
        <v>720</v>
      </c>
      <c r="C115" s="270" t="s">
        <v>721</v>
      </c>
      <c r="D115" s="271" t="s">
        <v>728</v>
      </c>
      <c r="E115" s="272" t="s">
        <v>729</v>
      </c>
      <c r="F115" s="272" t="s">
        <v>730</v>
      </c>
      <c r="G115" s="37">
        <v>1719</v>
      </c>
      <c r="H115" s="37">
        <f t="shared" si="93"/>
        <v>171.9</v>
      </c>
      <c r="I115" s="37">
        <f t="shared" si="94"/>
        <v>1547.1000000000001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203.45</v>
      </c>
      <c r="X115" s="37">
        <v>310.26</v>
      </c>
      <c r="Y115" s="37">
        <v>309.42</v>
      </c>
      <c r="Z115" s="37">
        <v>309.42</v>
      </c>
      <c r="AA115" s="37">
        <v>309.42</v>
      </c>
      <c r="AB115" s="37">
        <v>105.13</v>
      </c>
      <c r="AC115" s="37">
        <v>0</v>
      </c>
      <c r="AD115" s="37">
        <v>0</v>
      </c>
      <c r="AE115" s="37">
        <v>0</v>
      </c>
      <c r="AF115" s="38">
        <v>0</v>
      </c>
      <c r="AG115" s="37">
        <v>0</v>
      </c>
      <c r="AH115" s="37"/>
      <c r="AI115" s="37"/>
      <c r="AJ115" s="37"/>
      <c r="AK115" s="37">
        <v>1547.1</v>
      </c>
      <c r="AL115" s="37">
        <v>1547.1</v>
      </c>
      <c r="AM115" s="37">
        <v>1547.1</v>
      </c>
      <c r="AN115" s="37">
        <v>1547.1</v>
      </c>
      <c r="AO115" s="38">
        <f t="shared" si="95"/>
        <v>1547.1</v>
      </c>
    </row>
    <row r="116" spans="2:41" s="251" customFormat="1" ht="8.25" x14ac:dyDescent="0.25">
      <c r="B116" s="36" t="s">
        <v>720</v>
      </c>
      <c r="C116" s="270" t="s">
        <v>721</v>
      </c>
      <c r="D116" s="271" t="s">
        <v>731</v>
      </c>
      <c r="E116" s="272" t="s">
        <v>520</v>
      </c>
      <c r="F116" s="272" t="s">
        <v>732</v>
      </c>
      <c r="G116" s="37">
        <v>1719</v>
      </c>
      <c r="H116" s="37">
        <f t="shared" si="93"/>
        <v>171.9</v>
      </c>
      <c r="I116" s="37">
        <f t="shared" si="94"/>
        <v>1547.1000000000001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203.45</v>
      </c>
      <c r="X116" s="37">
        <v>310.26</v>
      </c>
      <c r="Y116" s="37">
        <v>309.42</v>
      </c>
      <c r="Z116" s="37">
        <v>309.42</v>
      </c>
      <c r="AA116" s="37">
        <v>309.42</v>
      </c>
      <c r="AB116" s="37">
        <v>105.13</v>
      </c>
      <c r="AC116" s="37">
        <v>0</v>
      </c>
      <c r="AD116" s="37">
        <v>0</v>
      </c>
      <c r="AE116" s="37">
        <v>0</v>
      </c>
      <c r="AF116" s="38">
        <v>0</v>
      </c>
      <c r="AG116" s="37">
        <v>0</v>
      </c>
      <c r="AH116" s="37"/>
      <c r="AI116" s="37"/>
      <c r="AJ116" s="37"/>
      <c r="AK116" s="37">
        <v>1547.1</v>
      </c>
      <c r="AL116" s="37">
        <v>1547.1</v>
      </c>
      <c r="AM116" s="37">
        <v>1547.1</v>
      </c>
      <c r="AN116" s="37">
        <v>1547.1</v>
      </c>
      <c r="AO116" s="38">
        <f t="shared" si="95"/>
        <v>1547.1</v>
      </c>
    </row>
    <row r="117" spans="2:41" s="251" customFormat="1" ht="8.25" x14ac:dyDescent="0.25">
      <c r="B117" s="36" t="s">
        <v>720</v>
      </c>
      <c r="C117" s="270" t="s">
        <v>721</v>
      </c>
      <c r="D117" s="271" t="s">
        <v>733</v>
      </c>
      <c r="E117" s="272" t="s">
        <v>520</v>
      </c>
      <c r="F117" s="272" t="s">
        <v>734</v>
      </c>
      <c r="G117" s="37">
        <v>1719</v>
      </c>
      <c r="H117" s="37">
        <f t="shared" si="93"/>
        <v>171.9</v>
      </c>
      <c r="I117" s="37">
        <f t="shared" si="94"/>
        <v>1547.1000000000001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203.45</v>
      </c>
      <c r="X117" s="37">
        <v>310.26</v>
      </c>
      <c r="Y117" s="37">
        <v>309.42</v>
      </c>
      <c r="Z117" s="37">
        <v>309.42</v>
      </c>
      <c r="AA117" s="37">
        <v>309.42</v>
      </c>
      <c r="AB117" s="37">
        <v>105.13</v>
      </c>
      <c r="AC117" s="37">
        <v>0</v>
      </c>
      <c r="AD117" s="37">
        <v>0</v>
      </c>
      <c r="AE117" s="37">
        <v>0</v>
      </c>
      <c r="AF117" s="38">
        <v>0</v>
      </c>
      <c r="AG117" s="37">
        <v>0</v>
      </c>
      <c r="AH117" s="37"/>
      <c r="AI117" s="37"/>
      <c r="AJ117" s="37"/>
      <c r="AK117" s="37">
        <v>1547.1</v>
      </c>
      <c r="AL117" s="37">
        <v>1547.1</v>
      </c>
      <c r="AM117" s="37">
        <v>1547.1</v>
      </c>
      <c r="AN117" s="37">
        <v>1547.1</v>
      </c>
      <c r="AO117" s="38">
        <f t="shared" si="95"/>
        <v>1547.1</v>
      </c>
    </row>
    <row r="118" spans="2:41" s="251" customFormat="1" ht="8.25" x14ac:dyDescent="0.25">
      <c r="B118" s="36" t="s">
        <v>735</v>
      </c>
      <c r="C118" s="270" t="s">
        <v>736</v>
      </c>
      <c r="D118" s="271" t="s">
        <v>737</v>
      </c>
      <c r="E118" s="272" t="s">
        <v>227</v>
      </c>
      <c r="F118" s="272" t="s">
        <v>738</v>
      </c>
      <c r="G118" s="37">
        <v>19473.93</v>
      </c>
      <c r="H118" s="37">
        <f t="shared" si="93"/>
        <v>1947.393</v>
      </c>
      <c r="I118" s="37">
        <f t="shared" si="94"/>
        <v>17526.537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605.03</v>
      </c>
      <c r="X118" s="37">
        <v>3514.91</v>
      </c>
      <c r="Y118" s="37">
        <v>3505.31</v>
      </c>
      <c r="Z118" s="37">
        <v>3505.31</v>
      </c>
      <c r="AA118" s="37">
        <v>3505.31</v>
      </c>
      <c r="AB118" s="37">
        <v>2890.67</v>
      </c>
      <c r="AC118" s="37">
        <v>0</v>
      </c>
      <c r="AD118" s="37">
        <v>0</v>
      </c>
      <c r="AE118" s="37">
        <v>0</v>
      </c>
      <c r="AF118" s="38">
        <v>0</v>
      </c>
      <c r="AG118" s="37">
        <v>0</v>
      </c>
      <c r="AH118" s="37"/>
      <c r="AI118" s="37"/>
      <c r="AJ118" s="37"/>
      <c r="AK118" s="37">
        <v>17526.54</v>
      </c>
      <c r="AL118" s="37">
        <v>17526.54</v>
      </c>
      <c r="AM118" s="37">
        <v>17526.54</v>
      </c>
      <c r="AN118" s="37">
        <v>17526.54</v>
      </c>
      <c r="AO118" s="38">
        <f t="shared" si="95"/>
        <v>17526.54</v>
      </c>
    </row>
    <row r="119" spans="2:41" s="251" customFormat="1" ht="16.5" x14ac:dyDescent="0.25">
      <c r="B119" s="67" t="s">
        <v>739</v>
      </c>
      <c r="C119" s="172" t="s">
        <v>740</v>
      </c>
      <c r="D119" s="173" t="s">
        <v>741</v>
      </c>
      <c r="E119" s="288" t="s">
        <v>151</v>
      </c>
      <c r="F119" s="288" t="s">
        <v>742</v>
      </c>
      <c r="G119" s="38">
        <v>2101.8000000000002</v>
      </c>
      <c r="H119" s="38">
        <f t="shared" si="93"/>
        <v>210.18000000000004</v>
      </c>
      <c r="I119" s="38">
        <f t="shared" si="94"/>
        <v>1891.6200000000001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161.69999999999999</v>
      </c>
      <c r="Y119" s="38">
        <v>378.33</v>
      </c>
      <c r="Z119" s="38">
        <v>378.33</v>
      </c>
      <c r="AA119" s="38">
        <v>378.33</v>
      </c>
      <c r="AB119" s="38">
        <v>379.37</v>
      </c>
      <c r="AC119" s="38">
        <v>215.56</v>
      </c>
      <c r="AD119" s="38">
        <v>0</v>
      </c>
      <c r="AE119" s="38">
        <v>0</v>
      </c>
      <c r="AF119" s="38">
        <v>0</v>
      </c>
      <c r="AG119" s="37">
        <v>0</v>
      </c>
      <c r="AH119" s="37"/>
      <c r="AI119" s="37"/>
      <c r="AJ119" s="37"/>
      <c r="AK119" s="38">
        <v>1891.62</v>
      </c>
      <c r="AL119" s="38">
        <v>1891.62</v>
      </c>
      <c r="AM119" s="38">
        <v>1891.62</v>
      </c>
      <c r="AN119" s="38">
        <v>1891.62</v>
      </c>
      <c r="AO119" s="38">
        <f t="shared" si="95"/>
        <v>1891.62</v>
      </c>
    </row>
    <row r="120" spans="2:41" s="251" customFormat="1" ht="8.25" x14ac:dyDescent="0.25">
      <c r="B120" s="36" t="s">
        <v>743</v>
      </c>
      <c r="C120" s="270" t="s">
        <v>744</v>
      </c>
      <c r="D120" s="271" t="s">
        <v>745</v>
      </c>
      <c r="E120" s="272" t="s">
        <v>227</v>
      </c>
      <c r="F120" s="272" t="s">
        <v>746</v>
      </c>
      <c r="G120" s="37">
        <v>2476.1999999999998</v>
      </c>
      <c r="H120" s="37">
        <f t="shared" si="93"/>
        <v>247.62</v>
      </c>
      <c r="I120" s="37">
        <f t="shared" si="94"/>
        <v>2228.58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69.61</v>
      </c>
      <c r="Y120" s="37">
        <v>445.73</v>
      </c>
      <c r="Z120" s="37">
        <v>445.73</v>
      </c>
      <c r="AA120" s="37">
        <v>445.73</v>
      </c>
      <c r="AB120" s="37">
        <v>446.95</v>
      </c>
      <c r="AC120" s="37">
        <v>374.83</v>
      </c>
      <c r="AD120" s="37">
        <v>0</v>
      </c>
      <c r="AE120" s="37">
        <v>0</v>
      </c>
      <c r="AF120" s="38">
        <v>0</v>
      </c>
      <c r="AG120" s="37">
        <v>0</v>
      </c>
      <c r="AH120" s="37"/>
      <c r="AI120" s="37"/>
      <c r="AJ120" s="37"/>
      <c r="AK120" s="37">
        <v>2228.58</v>
      </c>
      <c r="AL120" s="37">
        <v>2228.58</v>
      </c>
      <c r="AM120" s="37">
        <v>2228.58</v>
      </c>
      <c r="AN120" s="37">
        <v>2228.58</v>
      </c>
      <c r="AO120" s="38">
        <f t="shared" si="95"/>
        <v>2228.58</v>
      </c>
    </row>
    <row r="121" spans="2:41" s="251" customFormat="1" ht="8.25" x14ac:dyDescent="0.25">
      <c r="B121" s="36" t="s">
        <v>747</v>
      </c>
      <c r="C121" s="270" t="s">
        <v>748</v>
      </c>
      <c r="D121" s="271" t="s">
        <v>749</v>
      </c>
      <c r="E121" s="272" t="s">
        <v>227</v>
      </c>
      <c r="F121" s="272" t="s">
        <v>750</v>
      </c>
      <c r="G121" s="37">
        <v>1394.82</v>
      </c>
      <c r="H121" s="37">
        <f t="shared" si="93"/>
        <v>139.482</v>
      </c>
      <c r="I121" s="37">
        <f t="shared" si="94"/>
        <v>1255.338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14.44</v>
      </c>
      <c r="Y121" s="37">
        <v>251.06</v>
      </c>
      <c r="Z121" s="37">
        <v>251.06</v>
      </c>
      <c r="AA121" s="37">
        <v>251.06</v>
      </c>
      <c r="AB121" s="37">
        <v>251.75</v>
      </c>
      <c r="AC121" s="37">
        <v>235.97</v>
      </c>
      <c r="AD121" s="37">
        <v>0</v>
      </c>
      <c r="AE121" s="37">
        <v>0</v>
      </c>
      <c r="AF121" s="38">
        <v>0</v>
      </c>
      <c r="AG121" s="37">
        <v>0</v>
      </c>
      <c r="AH121" s="37"/>
      <c r="AI121" s="37"/>
      <c r="AJ121" s="37"/>
      <c r="AK121" s="37">
        <v>1255.3399999999999</v>
      </c>
      <c r="AL121" s="37">
        <v>1255.3399999999999</v>
      </c>
      <c r="AM121" s="37">
        <v>1255.3399999999999</v>
      </c>
      <c r="AN121" s="37">
        <v>1255.3399999999999</v>
      </c>
      <c r="AO121" s="38">
        <f t="shared" si="95"/>
        <v>1255.3399999999999</v>
      </c>
    </row>
    <row r="122" spans="2:41" s="251" customFormat="1" ht="8.25" x14ac:dyDescent="0.25">
      <c r="B122" s="36" t="s">
        <v>483</v>
      </c>
      <c r="C122" s="270" t="s">
        <v>751</v>
      </c>
      <c r="D122" s="270" t="s">
        <v>752</v>
      </c>
      <c r="E122" s="272" t="s">
        <v>176</v>
      </c>
      <c r="F122" s="272" t="s">
        <v>753</v>
      </c>
      <c r="G122" s="37">
        <v>1375</v>
      </c>
      <c r="H122" s="37">
        <f t="shared" si="93"/>
        <v>137.5</v>
      </c>
      <c r="I122" s="37">
        <f t="shared" si="94"/>
        <v>1237.5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12.21</v>
      </c>
      <c r="Y122" s="37">
        <v>247.49</v>
      </c>
      <c r="Z122" s="37">
        <v>247.49</v>
      </c>
      <c r="AA122" s="37">
        <v>247.49</v>
      </c>
      <c r="AB122" s="37">
        <v>248.16</v>
      </c>
      <c r="AC122" s="37">
        <v>234.66</v>
      </c>
      <c r="AD122" s="37">
        <v>0</v>
      </c>
      <c r="AE122" s="37">
        <v>0</v>
      </c>
      <c r="AF122" s="38">
        <v>0</v>
      </c>
      <c r="AG122" s="37">
        <v>0</v>
      </c>
      <c r="AH122" s="37"/>
      <c r="AI122" s="37"/>
      <c r="AJ122" s="37"/>
      <c r="AK122" s="37">
        <v>1237.5</v>
      </c>
      <c r="AL122" s="37">
        <v>1237.5</v>
      </c>
      <c r="AM122" s="37">
        <v>1237.5</v>
      </c>
      <c r="AN122" s="37">
        <v>1237.5</v>
      </c>
      <c r="AO122" s="38">
        <f t="shared" si="95"/>
        <v>1237.5</v>
      </c>
    </row>
    <row r="123" spans="2:41" s="251" customFormat="1" ht="8.25" x14ac:dyDescent="0.25">
      <c r="B123" s="36" t="s">
        <v>483</v>
      </c>
      <c r="C123" s="270" t="s">
        <v>751</v>
      </c>
      <c r="D123" s="270" t="s">
        <v>754</v>
      </c>
      <c r="E123" s="272" t="s">
        <v>203</v>
      </c>
      <c r="F123" s="272" t="s">
        <v>755</v>
      </c>
      <c r="G123" s="37">
        <v>1375</v>
      </c>
      <c r="H123" s="37">
        <f t="shared" si="93"/>
        <v>137.5</v>
      </c>
      <c r="I123" s="37">
        <f t="shared" si="94"/>
        <v>1237.5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12.21</v>
      </c>
      <c r="Y123" s="37">
        <v>247.49</v>
      </c>
      <c r="Z123" s="37">
        <v>247.49</v>
      </c>
      <c r="AA123" s="37">
        <v>247.49</v>
      </c>
      <c r="AB123" s="37">
        <v>248.16</v>
      </c>
      <c r="AC123" s="37">
        <v>234.66</v>
      </c>
      <c r="AD123" s="37">
        <v>0</v>
      </c>
      <c r="AE123" s="37">
        <v>0</v>
      </c>
      <c r="AF123" s="38">
        <v>0</v>
      </c>
      <c r="AG123" s="37">
        <v>0</v>
      </c>
      <c r="AH123" s="37"/>
      <c r="AI123" s="37"/>
      <c r="AJ123" s="37"/>
      <c r="AK123" s="37">
        <v>1237.5</v>
      </c>
      <c r="AL123" s="37">
        <v>1237.5</v>
      </c>
      <c r="AM123" s="37">
        <v>1237.5</v>
      </c>
      <c r="AN123" s="37">
        <v>1237.5</v>
      </c>
      <c r="AO123" s="38">
        <f t="shared" si="95"/>
        <v>1237.5</v>
      </c>
    </row>
    <row r="124" spans="2:41" s="251" customFormat="1" ht="8.25" x14ac:dyDescent="0.25">
      <c r="B124" s="36" t="s">
        <v>483</v>
      </c>
      <c r="C124" s="270" t="s">
        <v>751</v>
      </c>
      <c r="D124" s="270" t="s">
        <v>756</v>
      </c>
      <c r="E124" s="272" t="s">
        <v>520</v>
      </c>
      <c r="F124" s="272" t="s">
        <v>757</v>
      </c>
      <c r="G124" s="37">
        <v>1375</v>
      </c>
      <c r="H124" s="37">
        <f t="shared" si="93"/>
        <v>137.5</v>
      </c>
      <c r="I124" s="37">
        <f t="shared" si="94"/>
        <v>1237.5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12.21</v>
      </c>
      <c r="Y124" s="37">
        <v>247.49</v>
      </c>
      <c r="Z124" s="37">
        <v>247.49</v>
      </c>
      <c r="AA124" s="37">
        <v>247.49</v>
      </c>
      <c r="AB124" s="37">
        <v>248.16</v>
      </c>
      <c r="AC124" s="37">
        <v>234.66</v>
      </c>
      <c r="AD124" s="37">
        <v>0</v>
      </c>
      <c r="AE124" s="37">
        <v>0</v>
      </c>
      <c r="AF124" s="38">
        <v>0</v>
      </c>
      <c r="AG124" s="37">
        <v>0</v>
      </c>
      <c r="AH124" s="37"/>
      <c r="AI124" s="37"/>
      <c r="AJ124" s="37"/>
      <c r="AK124" s="37">
        <v>1237.5</v>
      </c>
      <c r="AL124" s="37">
        <v>1237.5</v>
      </c>
      <c r="AM124" s="37">
        <v>1237.5</v>
      </c>
      <c r="AN124" s="37">
        <v>1237.5</v>
      </c>
      <c r="AO124" s="38">
        <f t="shared" si="95"/>
        <v>1237.5</v>
      </c>
    </row>
    <row r="125" spans="2:41" s="251" customFormat="1" ht="8.25" x14ac:dyDescent="0.25">
      <c r="B125" s="36" t="s">
        <v>483</v>
      </c>
      <c r="C125" s="270" t="s">
        <v>751</v>
      </c>
      <c r="D125" s="270" t="s">
        <v>758</v>
      </c>
      <c r="E125" s="272" t="s">
        <v>759</v>
      </c>
      <c r="F125" s="272" t="s">
        <v>760</v>
      </c>
      <c r="G125" s="37">
        <v>1375</v>
      </c>
      <c r="H125" s="37">
        <f t="shared" si="93"/>
        <v>137.5</v>
      </c>
      <c r="I125" s="37">
        <f t="shared" si="94"/>
        <v>1237.5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12.21</v>
      </c>
      <c r="Y125" s="37">
        <v>247.49</v>
      </c>
      <c r="Z125" s="37">
        <v>247.49</v>
      </c>
      <c r="AA125" s="37">
        <v>247.49</v>
      </c>
      <c r="AB125" s="37">
        <v>248.16</v>
      </c>
      <c r="AC125" s="37">
        <v>234.66</v>
      </c>
      <c r="AD125" s="37">
        <v>0</v>
      </c>
      <c r="AE125" s="37">
        <v>0</v>
      </c>
      <c r="AF125" s="38">
        <v>0</v>
      </c>
      <c r="AG125" s="37">
        <v>0</v>
      </c>
      <c r="AH125" s="37"/>
      <c r="AI125" s="37"/>
      <c r="AJ125" s="37"/>
      <c r="AK125" s="37">
        <v>1237.5</v>
      </c>
      <c r="AL125" s="37">
        <v>1237.5</v>
      </c>
      <c r="AM125" s="37">
        <v>1237.5</v>
      </c>
      <c r="AN125" s="37">
        <v>1237.5</v>
      </c>
      <c r="AO125" s="38">
        <f t="shared" si="95"/>
        <v>1237.5</v>
      </c>
    </row>
    <row r="126" spans="2:41" s="251" customFormat="1" ht="8.25" x14ac:dyDescent="0.25">
      <c r="B126" s="36" t="s">
        <v>483</v>
      </c>
      <c r="C126" s="270" t="s">
        <v>751</v>
      </c>
      <c r="D126" s="270" t="s">
        <v>761</v>
      </c>
      <c r="E126" s="272" t="s">
        <v>143</v>
      </c>
      <c r="F126" s="272" t="s">
        <v>762</v>
      </c>
      <c r="G126" s="37">
        <v>1375</v>
      </c>
      <c r="H126" s="37">
        <f t="shared" si="93"/>
        <v>137.5</v>
      </c>
      <c r="I126" s="37">
        <f t="shared" si="94"/>
        <v>1237.5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12.21</v>
      </c>
      <c r="Y126" s="37">
        <v>247.49</v>
      </c>
      <c r="Z126" s="37">
        <v>247.49</v>
      </c>
      <c r="AA126" s="37">
        <v>247.49</v>
      </c>
      <c r="AB126" s="37">
        <v>248.16</v>
      </c>
      <c r="AC126" s="37">
        <v>234.66</v>
      </c>
      <c r="AD126" s="37">
        <v>0</v>
      </c>
      <c r="AE126" s="37">
        <v>0</v>
      </c>
      <c r="AF126" s="38">
        <v>0</v>
      </c>
      <c r="AG126" s="37">
        <v>0</v>
      </c>
      <c r="AH126" s="37"/>
      <c r="AI126" s="37"/>
      <c r="AJ126" s="37"/>
      <c r="AK126" s="37">
        <v>1237.5</v>
      </c>
      <c r="AL126" s="37">
        <v>1237.5</v>
      </c>
      <c r="AM126" s="37">
        <v>1237.5</v>
      </c>
      <c r="AN126" s="37">
        <v>1237.5</v>
      </c>
      <c r="AO126" s="38">
        <f t="shared" si="95"/>
        <v>1237.5</v>
      </c>
    </row>
    <row r="127" spans="2:41" s="251" customFormat="1" ht="8.25" x14ac:dyDescent="0.25">
      <c r="B127" s="36" t="s">
        <v>483</v>
      </c>
      <c r="C127" s="270" t="s">
        <v>751</v>
      </c>
      <c r="D127" s="270" t="s">
        <v>763</v>
      </c>
      <c r="E127" s="272" t="s">
        <v>520</v>
      </c>
      <c r="F127" s="272" t="s">
        <v>764</v>
      </c>
      <c r="G127" s="37">
        <v>1375</v>
      </c>
      <c r="H127" s="37">
        <f t="shared" si="93"/>
        <v>137.5</v>
      </c>
      <c r="I127" s="37">
        <f t="shared" si="94"/>
        <v>1237.5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12.21</v>
      </c>
      <c r="Y127" s="37">
        <v>247.49</v>
      </c>
      <c r="Z127" s="37">
        <v>247.49</v>
      </c>
      <c r="AA127" s="37">
        <v>247.49</v>
      </c>
      <c r="AB127" s="37">
        <v>248.16</v>
      </c>
      <c r="AC127" s="37">
        <v>234.66</v>
      </c>
      <c r="AD127" s="37">
        <v>0</v>
      </c>
      <c r="AE127" s="37">
        <v>0</v>
      </c>
      <c r="AF127" s="38">
        <v>0</v>
      </c>
      <c r="AG127" s="37">
        <v>0</v>
      </c>
      <c r="AH127" s="37"/>
      <c r="AI127" s="37"/>
      <c r="AJ127" s="37"/>
      <c r="AK127" s="37">
        <v>1237.5</v>
      </c>
      <c r="AL127" s="37">
        <v>1237.5</v>
      </c>
      <c r="AM127" s="37">
        <v>1237.5</v>
      </c>
      <c r="AN127" s="37">
        <v>1237.5</v>
      </c>
      <c r="AO127" s="38">
        <f t="shared" si="95"/>
        <v>1237.5</v>
      </c>
    </row>
    <row r="128" spans="2:41" s="251" customFormat="1" ht="8.25" x14ac:dyDescent="0.25">
      <c r="B128" s="36" t="s">
        <v>483</v>
      </c>
      <c r="C128" s="270" t="s">
        <v>751</v>
      </c>
      <c r="D128" s="270" t="s">
        <v>765</v>
      </c>
      <c r="E128" s="272" t="s">
        <v>766</v>
      </c>
      <c r="F128" s="272" t="s">
        <v>767</v>
      </c>
      <c r="G128" s="37">
        <v>1375</v>
      </c>
      <c r="H128" s="37">
        <f t="shared" si="93"/>
        <v>137.5</v>
      </c>
      <c r="I128" s="37">
        <f t="shared" si="94"/>
        <v>1237.5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12.21</v>
      </c>
      <c r="Y128" s="37">
        <v>247.49</v>
      </c>
      <c r="Z128" s="37">
        <v>247.49</v>
      </c>
      <c r="AA128" s="37">
        <v>247.49</v>
      </c>
      <c r="AB128" s="37">
        <v>248.16</v>
      </c>
      <c r="AC128" s="37">
        <v>234.66</v>
      </c>
      <c r="AD128" s="37">
        <v>0</v>
      </c>
      <c r="AE128" s="37">
        <v>0</v>
      </c>
      <c r="AF128" s="38">
        <v>0</v>
      </c>
      <c r="AG128" s="37">
        <v>0</v>
      </c>
      <c r="AH128" s="37"/>
      <c r="AI128" s="37"/>
      <c r="AJ128" s="37"/>
      <c r="AK128" s="37">
        <v>1237.5</v>
      </c>
      <c r="AL128" s="37">
        <v>1237.5</v>
      </c>
      <c r="AM128" s="37">
        <v>1237.5</v>
      </c>
      <c r="AN128" s="37">
        <v>1237.5</v>
      </c>
      <c r="AO128" s="38">
        <f t="shared" si="95"/>
        <v>1237.5</v>
      </c>
    </row>
    <row r="129" spans="2:41" s="251" customFormat="1" ht="16.5" x14ac:dyDescent="0.25">
      <c r="B129" s="36" t="s">
        <v>768</v>
      </c>
      <c r="C129" s="270" t="s">
        <v>721</v>
      </c>
      <c r="D129" s="270" t="s">
        <v>769</v>
      </c>
      <c r="E129" s="272" t="s">
        <v>143</v>
      </c>
      <c r="F129" s="272" t="s">
        <v>770</v>
      </c>
      <c r="G129" s="37">
        <v>1367.12</v>
      </c>
      <c r="H129" s="37">
        <f t="shared" si="93"/>
        <v>136.71199999999999</v>
      </c>
      <c r="I129" s="37">
        <f t="shared" si="94"/>
        <v>1230.4079999999999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48.55</v>
      </c>
      <c r="Z129" s="37">
        <v>246.1</v>
      </c>
      <c r="AA129" s="37">
        <v>246.1</v>
      </c>
      <c r="AB129" s="37">
        <v>246.77</v>
      </c>
      <c r="AC129" s="37">
        <v>246.1</v>
      </c>
      <c r="AD129" s="37">
        <v>196.79</v>
      </c>
      <c r="AE129" s="37">
        <v>0</v>
      </c>
      <c r="AF129" s="38">
        <v>0</v>
      </c>
      <c r="AG129" s="37">
        <v>0</v>
      </c>
      <c r="AH129" s="37"/>
      <c r="AI129" s="37"/>
      <c r="AJ129" s="37"/>
      <c r="AK129" s="37">
        <v>1230.4100000000001</v>
      </c>
      <c r="AL129" s="37">
        <v>1230.4100000000001</v>
      </c>
      <c r="AM129" s="37">
        <v>1230.4100000000001</v>
      </c>
      <c r="AN129" s="37">
        <v>1230.4100000000001</v>
      </c>
      <c r="AO129" s="38">
        <f t="shared" si="95"/>
        <v>1230.4100000000001</v>
      </c>
    </row>
    <row r="130" spans="2:41" s="251" customFormat="1" ht="8.25" x14ac:dyDescent="0.25">
      <c r="B130" s="36" t="s">
        <v>581</v>
      </c>
      <c r="C130" s="270" t="s">
        <v>249</v>
      </c>
      <c r="D130" s="291" t="s">
        <v>771</v>
      </c>
      <c r="E130" s="272" t="s">
        <v>227</v>
      </c>
      <c r="F130" s="272" t="s">
        <v>772</v>
      </c>
      <c r="G130" s="37">
        <v>3450</v>
      </c>
      <c r="H130" s="37">
        <f t="shared" si="93"/>
        <v>345</v>
      </c>
      <c r="I130" s="37">
        <f t="shared" si="94"/>
        <v>3105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282.42</v>
      </c>
      <c r="AA130" s="37">
        <v>620.98</v>
      </c>
      <c r="AB130" s="37">
        <v>622.67999999999995</v>
      </c>
      <c r="AC130" s="37">
        <v>620.98</v>
      </c>
      <c r="AD130" s="37">
        <v>620.98</v>
      </c>
      <c r="AE130" s="37">
        <v>336.96</v>
      </c>
      <c r="AF130" s="38">
        <v>0</v>
      </c>
      <c r="AG130" s="37">
        <v>0</v>
      </c>
      <c r="AH130" s="37"/>
      <c r="AI130" s="37"/>
      <c r="AJ130" s="37"/>
      <c r="AK130" s="37">
        <v>3105</v>
      </c>
      <c r="AL130" s="37">
        <v>3105</v>
      </c>
      <c r="AM130" s="37">
        <v>3105</v>
      </c>
      <c r="AN130" s="37">
        <v>3105</v>
      </c>
      <c r="AO130" s="38">
        <f t="shared" si="95"/>
        <v>3105</v>
      </c>
    </row>
    <row r="131" spans="2:41" s="251" customFormat="1" ht="8.25" x14ac:dyDescent="0.25">
      <c r="B131" s="36" t="s">
        <v>581</v>
      </c>
      <c r="C131" s="270" t="s">
        <v>249</v>
      </c>
      <c r="D131" s="292" t="s">
        <v>773</v>
      </c>
      <c r="E131" s="272" t="s">
        <v>227</v>
      </c>
      <c r="F131" s="272" t="s">
        <v>774</v>
      </c>
      <c r="G131" s="37">
        <v>3450</v>
      </c>
      <c r="H131" s="37">
        <f t="shared" si="93"/>
        <v>345</v>
      </c>
      <c r="I131" s="37">
        <f t="shared" si="94"/>
        <v>3105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282.42</v>
      </c>
      <c r="AA131" s="37">
        <v>620.98</v>
      </c>
      <c r="AB131" s="37">
        <v>622.98</v>
      </c>
      <c r="AC131" s="37">
        <v>620.98</v>
      </c>
      <c r="AD131" s="37">
        <v>620.98</v>
      </c>
      <c r="AE131" s="37">
        <v>336.96</v>
      </c>
      <c r="AF131" s="38">
        <v>0</v>
      </c>
      <c r="AG131" s="37">
        <v>0</v>
      </c>
      <c r="AH131" s="37"/>
      <c r="AI131" s="37"/>
      <c r="AJ131" s="37"/>
      <c r="AK131" s="37">
        <v>3105</v>
      </c>
      <c r="AL131" s="37">
        <v>3105</v>
      </c>
      <c r="AM131" s="37">
        <v>3105</v>
      </c>
      <c r="AN131" s="37">
        <v>3105</v>
      </c>
      <c r="AO131" s="38">
        <f t="shared" si="95"/>
        <v>3105</v>
      </c>
    </row>
    <row r="132" spans="2:41" s="251" customFormat="1" ht="8.25" x14ac:dyDescent="0.25">
      <c r="B132" s="36" t="s">
        <v>581</v>
      </c>
      <c r="C132" s="270" t="s">
        <v>775</v>
      </c>
      <c r="D132" s="292" t="s">
        <v>776</v>
      </c>
      <c r="E132" s="272" t="s">
        <v>227</v>
      </c>
      <c r="F132" s="272" t="s">
        <v>777</v>
      </c>
      <c r="G132" s="37">
        <v>3165</v>
      </c>
      <c r="H132" s="37">
        <f t="shared" si="93"/>
        <v>316.5</v>
      </c>
      <c r="I132" s="37">
        <f t="shared" si="94"/>
        <v>2848.5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259.10000000000002</v>
      </c>
      <c r="AA132" s="37">
        <v>569.71</v>
      </c>
      <c r="AB132" s="37">
        <v>571.27</v>
      </c>
      <c r="AC132" s="37">
        <v>569.71</v>
      </c>
      <c r="AD132" s="37">
        <v>569.71</v>
      </c>
      <c r="AE132" s="37">
        <v>309</v>
      </c>
      <c r="AF132" s="38">
        <v>0</v>
      </c>
      <c r="AG132" s="37">
        <v>0</v>
      </c>
      <c r="AH132" s="37"/>
      <c r="AI132" s="37"/>
      <c r="AJ132" s="37"/>
      <c r="AK132" s="37">
        <v>2848.5</v>
      </c>
      <c r="AL132" s="37">
        <v>2848.5</v>
      </c>
      <c r="AM132" s="37">
        <v>2848.5</v>
      </c>
      <c r="AN132" s="37">
        <v>2848.5</v>
      </c>
      <c r="AO132" s="38">
        <f t="shared" si="95"/>
        <v>2848.5</v>
      </c>
    </row>
    <row r="133" spans="2:41" s="251" customFormat="1" ht="8.25" x14ac:dyDescent="0.25">
      <c r="B133" s="36" t="s">
        <v>581</v>
      </c>
      <c r="C133" s="270" t="s">
        <v>775</v>
      </c>
      <c r="D133" s="292" t="s">
        <v>778</v>
      </c>
      <c r="E133" s="272" t="s">
        <v>143</v>
      </c>
      <c r="F133" s="272" t="s">
        <v>779</v>
      </c>
      <c r="G133" s="37">
        <v>2435</v>
      </c>
      <c r="H133" s="37">
        <f t="shared" si="93"/>
        <v>243.5</v>
      </c>
      <c r="I133" s="37">
        <f t="shared" si="94"/>
        <v>2191.5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199.34</v>
      </c>
      <c r="AA133" s="37">
        <v>438.31</v>
      </c>
      <c r="AB133" s="37">
        <v>439.51</v>
      </c>
      <c r="AC133" s="37">
        <v>438.31</v>
      </c>
      <c r="AD133" s="37">
        <v>438.31</v>
      </c>
      <c r="AE133" s="37">
        <v>237.72</v>
      </c>
      <c r="AF133" s="38">
        <v>0</v>
      </c>
      <c r="AG133" s="37">
        <v>0</v>
      </c>
      <c r="AH133" s="37"/>
      <c r="AI133" s="37"/>
      <c r="AJ133" s="37"/>
      <c r="AK133" s="37">
        <v>2191.5</v>
      </c>
      <c r="AL133" s="37">
        <v>2191.5</v>
      </c>
      <c r="AM133" s="37">
        <v>2191.5</v>
      </c>
      <c r="AN133" s="37">
        <v>2191.5</v>
      </c>
      <c r="AO133" s="38">
        <f t="shared" si="95"/>
        <v>2191.5</v>
      </c>
    </row>
    <row r="134" spans="2:41" s="251" customFormat="1" ht="8.25" x14ac:dyDescent="0.25">
      <c r="B134" s="36" t="s">
        <v>581</v>
      </c>
      <c r="C134" s="270" t="s">
        <v>775</v>
      </c>
      <c r="D134" s="292" t="s">
        <v>780</v>
      </c>
      <c r="E134" s="272" t="s">
        <v>143</v>
      </c>
      <c r="F134" s="272" t="s">
        <v>781</v>
      </c>
      <c r="G134" s="37">
        <v>2435</v>
      </c>
      <c r="H134" s="37">
        <f t="shared" si="93"/>
        <v>243.5</v>
      </c>
      <c r="I134" s="37">
        <f t="shared" si="94"/>
        <v>2191.5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199.34</v>
      </c>
      <c r="AA134" s="37">
        <v>438.31</v>
      </c>
      <c r="AB134" s="37">
        <v>439.51</v>
      </c>
      <c r="AC134" s="37">
        <v>438.31</v>
      </c>
      <c r="AD134" s="37">
        <v>438.31</v>
      </c>
      <c r="AE134" s="37">
        <v>237.72</v>
      </c>
      <c r="AF134" s="38">
        <v>0</v>
      </c>
      <c r="AG134" s="37">
        <v>0</v>
      </c>
      <c r="AH134" s="37"/>
      <c r="AI134" s="37"/>
      <c r="AJ134" s="37"/>
      <c r="AK134" s="37">
        <v>2191.5</v>
      </c>
      <c r="AL134" s="37">
        <v>2191.5</v>
      </c>
      <c r="AM134" s="37">
        <v>2191.5</v>
      </c>
      <c r="AN134" s="37">
        <v>2191.5</v>
      </c>
      <c r="AO134" s="38">
        <f t="shared" si="95"/>
        <v>2191.5</v>
      </c>
    </row>
    <row r="135" spans="2:41" s="251" customFormat="1" ht="8.25" x14ac:dyDescent="0.25">
      <c r="B135" s="36" t="s">
        <v>581</v>
      </c>
      <c r="C135" s="270" t="s">
        <v>775</v>
      </c>
      <c r="D135" s="292" t="s">
        <v>782</v>
      </c>
      <c r="E135" s="272" t="s">
        <v>143</v>
      </c>
      <c r="F135" s="272" t="s">
        <v>783</v>
      </c>
      <c r="G135" s="37">
        <v>2435</v>
      </c>
      <c r="H135" s="37">
        <f t="shared" si="93"/>
        <v>243.5</v>
      </c>
      <c r="I135" s="37">
        <f t="shared" si="94"/>
        <v>2191.5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199.34</v>
      </c>
      <c r="AA135" s="37">
        <v>438.31</v>
      </c>
      <c r="AB135" s="37">
        <v>439.51</v>
      </c>
      <c r="AC135" s="37">
        <v>438.31</v>
      </c>
      <c r="AD135" s="37">
        <v>438.31</v>
      </c>
      <c r="AE135" s="37">
        <v>237.72</v>
      </c>
      <c r="AF135" s="38">
        <v>0</v>
      </c>
      <c r="AG135" s="37">
        <v>0</v>
      </c>
      <c r="AH135" s="37"/>
      <c r="AI135" s="37"/>
      <c r="AJ135" s="37"/>
      <c r="AK135" s="37">
        <v>2191.5</v>
      </c>
      <c r="AL135" s="37">
        <v>2191.5</v>
      </c>
      <c r="AM135" s="37">
        <v>2191.5</v>
      </c>
      <c r="AN135" s="37">
        <v>2191.5</v>
      </c>
      <c r="AO135" s="38">
        <f t="shared" si="95"/>
        <v>2191.5</v>
      </c>
    </row>
    <row r="136" spans="2:41" s="251" customFormat="1" ht="16.5" x14ac:dyDescent="0.25">
      <c r="B136" s="36" t="s">
        <v>581</v>
      </c>
      <c r="C136" s="270" t="s">
        <v>775</v>
      </c>
      <c r="D136" s="117" t="s">
        <v>784</v>
      </c>
      <c r="E136" s="272" t="s">
        <v>143</v>
      </c>
      <c r="F136" s="272" t="s">
        <v>785</v>
      </c>
      <c r="G136" s="37">
        <v>2435</v>
      </c>
      <c r="H136" s="37">
        <f t="shared" si="93"/>
        <v>243.5</v>
      </c>
      <c r="I136" s="37">
        <f t="shared" si="94"/>
        <v>2191.5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199.34</v>
      </c>
      <c r="AA136" s="37">
        <v>438.31</v>
      </c>
      <c r="AB136" s="37">
        <v>439.51</v>
      </c>
      <c r="AC136" s="37">
        <v>438.31</v>
      </c>
      <c r="AD136" s="37">
        <v>438.31</v>
      </c>
      <c r="AE136" s="37">
        <v>237.72</v>
      </c>
      <c r="AF136" s="38">
        <v>0</v>
      </c>
      <c r="AG136" s="37">
        <v>0</v>
      </c>
      <c r="AH136" s="37"/>
      <c r="AI136" s="37"/>
      <c r="AJ136" s="37"/>
      <c r="AK136" s="37">
        <v>2191.5</v>
      </c>
      <c r="AL136" s="37">
        <v>2191.5</v>
      </c>
      <c r="AM136" s="37">
        <v>2191.5</v>
      </c>
      <c r="AN136" s="37">
        <v>2191.5</v>
      </c>
      <c r="AO136" s="38">
        <f t="shared" si="95"/>
        <v>2191.5</v>
      </c>
    </row>
    <row r="137" spans="2:41" s="251" customFormat="1" ht="8.25" x14ac:dyDescent="0.25">
      <c r="B137" s="36" t="s">
        <v>581</v>
      </c>
      <c r="C137" s="270" t="s">
        <v>775</v>
      </c>
      <c r="D137" s="292" t="s">
        <v>786</v>
      </c>
      <c r="E137" s="272" t="s">
        <v>143</v>
      </c>
      <c r="F137" s="272" t="s">
        <v>787</v>
      </c>
      <c r="G137" s="37">
        <v>2435</v>
      </c>
      <c r="H137" s="37">
        <f t="shared" si="93"/>
        <v>243.5</v>
      </c>
      <c r="I137" s="37">
        <f t="shared" si="94"/>
        <v>2191.5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199.34</v>
      </c>
      <c r="AA137" s="37">
        <v>438.31</v>
      </c>
      <c r="AB137" s="37">
        <v>439.51</v>
      </c>
      <c r="AC137" s="37">
        <v>438.31</v>
      </c>
      <c r="AD137" s="37">
        <v>438.31</v>
      </c>
      <c r="AE137" s="37">
        <v>237.72</v>
      </c>
      <c r="AF137" s="38">
        <v>0</v>
      </c>
      <c r="AG137" s="37">
        <v>0</v>
      </c>
      <c r="AH137" s="37"/>
      <c r="AI137" s="37"/>
      <c r="AJ137" s="37"/>
      <c r="AK137" s="37">
        <v>2191.5</v>
      </c>
      <c r="AL137" s="37">
        <v>2191.5</v>
      </c>
      <c r="AM137" s="37">
        <v>2191.5</v>
      </c>
      <c r="AN137" s="37">
        <v>2191.5</v>
      </c>
      <c r="AO137" s="38">
        <f t="shared" si="95"/>
        <v>2191.5</v>
      </c>
    </row>
    <row r="138" spans="2:41" s="251" customFormat="1" ht="16.5" x14ac:dyDescent="0.25">
      <c r="B138" s="36" t="s">
        <v>581</v>
      </c>
      <c r="C138" s="270" t="s">
        <v>775</v>
      </c>
      <c r="D138" s="292" t="s">
        <v>788</v>
      </c>
      <c r="E138" s="272" t="s">
        <v>143</v>
      </c>
      <c r="F138" s="272" t="s">
        <v>789</v>
      </c>
      <c r="G138" s="37">
        <v>2435</v>
      </c>
      <c r="H138" s="37">
        <f t="shared" si="93"/>
        <v>243.5</v>
      </c>
      <c r="I138" s="37">
        <f t="shared" si="94"/>
        <v>2191.5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199.34</v>
      </c>
      <c r="AA138" s="37">
        <v>438.31</v>
      </c>
      <c r="AB138" s="37">
        <v>439.51</v>
      </c>
      <c r="AC138" s="37">
        <v>438.31</v>
      </c>
      <c r="AD138" s="37">
        <v>438.31</v>
      </c>
      <c r="AE138" s="37">
        <v>237.72</v>
      </c>
      <c r="AF138" s="38">
        <v>0</v>
      </c>
      <c r="AG138" s="37">
        <v>0</v>
      </c>
      <c r="AH138" s="37"/>
      <c r="AI138" s="37"/>
      <c r="AJ138" s="37"/>
      <c r="AK138" s="37">
        <v>2191.5</v>
      </c>
      <c r="AL138" s="37">
        <v>2191.5</v>
      </c>
      <c r="AM138" s="37">
        <v>2191.5</v>
      </c>
      <c r="AN138" s="37">
        <v>2191.5</v>
      </c>
      <c r="AO138" s="38">
        <f t="shared" si="95"/>
        <v>2191.5</v>
      </c>
    </row>
    <row r="139" spans="2:41" s="251" customFormat="1" ht="8.25" x14ac:dyDescent="0.25">
      <c r="B139" s="36" t="s">
        <v>581</v>
      </c>
      <c r="C139" s="270" t="s">
        <v>775</v>
      </c>
      <c r="D139" s="292" t="s">
        <v>790</v>
      </c>
      <c r="E139" s="272" t="s">
        <v>143</v>
      </c>
      <c r="F139" s="272" t="s">
        <v>791</v>
      </c>
      <c r="G139" s="37">
        <v>2435</v>
      </c>
      <c r="H139" s="37">
        <f t="shared" si="93"/>
        <v>243.5</v>
      </c>
      <c r="I139" s="37">
        <f t="shared" si="94"/>
        <v>2191.5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199.34</v>
      </c>
      <c r="AA139" s="37">
        <v>438.31</v>
      </c>
      <c r="AB139" s="37">
        <v>439.51</v>
      </c>
      <c r="AC139" s="37">
        <v>438.31</v>
      </c>
      <c r="AD139" s="37">
        <v>438.31</v>
      </c>
      <c r="AE139" s="37">
        <v>237.72</v>
      </c>
      <c r="AF139" s="38">
        <v>0</v>
      </c>
      <c r="AG139" s="37">
        <v>0</v>
      </c>
      <c r="AH139" s="37"/>
      <c r="AI139" s="37"/>
      <c r="AJ139" s="37"/>
      <c r="AK139" s="37">
        <v>2191.5</v>
      </c>
      <c r="AL139" s="37">
        <v>2191.5</v>
      </c>
      <c r="AM139" s="37">
        <v>2191.5</v>
      </c>
      <c r="AN139" s="37">
        <v>2191.5</v>
      </c>
      <c r="AO139" s="38">
        <f t="shared" si="95"/>
        <v>2191.5</v>
      </c>
    </row>
    <row r="140" spans="2:41" s="293" customFormat="1" ht="33" x14ac:dyDescent="0.25">
      <c r="B140" s="42" t="s">
        <v>792</v>
      </c>
      <c r="C140" s="270" t="s">
        <v>721</v>
      </c>
      <c r="D140" s="117" t="s">
        <v>793</v>
      </c>
      <c r="E140" s="288" t="s">
        <v>415</v>
      </c>
      <c r="F140" s="288" t="s">
        <v>794</v>
      </c>
      <c r="G140" s="37">
        <v>1516</v>
      </c>
      <c r="H140" s="37">
        <f t="shared" si="93"/>
        <v>151.6</v>
      </c>
      <c r="I140" s="37">
        <f t="shared" si="94"/>
        <v>1364.4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37">
        <v>157.02000000000001</v>
      </c>
      <c r="T140" s="37">
        <v>272.91000000000003</v>
      </c>
      <c r="U140" s="37">
        <v>272.91000000000003</v>
      </c>
      <c r="V140" s="37">
        <v>272.91000000000003</v>
      </c>
      <c r="W140" s="37">
        <f t="shared" ref="W140:W154" si="96">O140+P140+Q140+R140+S140+T140+U140+V140</f>
        <v>975.75000000000023</v>
      </c>
      <c r="X140" s="54">
        <f t="shared" ref="X140:X154" si="97">ROUND((I140/5/365*31),2)</f>
        <v>23.18</v>
      </c>
      <c r="Y140" s="54">
        <f t="shared" ref="Y140:Y154" si="98">ROUND((I140/5/365*29),2)</f>
        <v>21.68</v>
      </c>
      <c r="Z140" s="54">
        <f t="shared" ref="Z140:Z154" si="99">ROUND((I140/5/365*31),2)</f>
        <v>23.18</v>
      </c>
      <c r="AA140" s="54">
        <f t="shared" ref="AA140:AA154" si="100">ROUND((I140/5/365*30),2)</f>
        <v>22.43</v>
      </c>
      <c r="AB140" s="54">
        <f t="shared" ref="AB140:AB154" si="101">ROUND((I140/5/365*31),2)</f>
        <v>23.18</v>
      </c>
      <c r="AC140" s="54">
        <f t="shared" ref="AC140:AC154" si="102">ROUND((I140/5/365*30),2)</f>
        <v>22.43</v>
      </c>
      <c r="AD140" s="54">
        <f t="shared" ref="AD140:AD154" si="103">ROUND((I140/5/365*31),2)</f>
        <v>23.18</v>
      </c>
      <c r="AE140" s="37">
        <f t="shared" ref="AE140:AE154" si="104">ROUND((I140/5/365*31),2)</f>
        <v>23.18</v>
      </c>
      <c r="AF140" s="38">
        <f t="shared" ref="AF140:AF154" si="105">ROUND((I140/5/365*30),2)</f>
        <v>22.43</v>
      </c>
      <c r="AG140" s="54">
        <f t="shared" ref="AG140:AG154" si="106">ROUND((I140/5/365*31),2)</f>
        <v>23.18</v>
      </c>
      <c r="AH140" s="54"/>
      <c r="AI140" s="54"/>
      <c r="AJ140" s="54"/>
      <c r="AK140" s="54">
        <v>1364.4</v>
      </c>
      <c r="AL140" s="54">
        <v>1364.4</v>
      </c>
      <c r="AM140" s="54">
        <v>1364.4</v>
      </c>
      <c r="AN140" s="54">
        <v>1364.4</v>
      </c>
      <c r="AO140" s="38">
        <f t="shared" si="95"/>
        <v>1364.4</v>
      </c>
    </row>
    <row r="141" spans="2:41" s="293" customFormat="1" ht="33" x14ac:dyDescent="0.25">
      <c r="B141" s="42" t="s">
        <v>792</v>
      </c>
      <c r="C141" s="270" t="s">
        <v>721</v>
      </c>
      <c r="D141" s="117" t="s">
        <v>795</v>
      </c>
      <c r="E141" s="288" t="s">
        <v>176</v>
      </c>
      <c r="F141" s="288" t="s">
        <v>796</v>
      </c>
      <c r="G141" s="37">
        <v>1516</v>
      </c>
      <c r="H141" s="37">
        <f t="shared" si="93"/>
        <v>151.6</v>
      </c>
      <c r="I141" s="37">
        <f t="shared" si="94"/>
        <v>1364.4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37">
        <v>157.02000000000001</v>
      </c>
      <c r="T141" s="37">
        <v>272.91000000000003</v>
      </c>
      <c r="U141" s="37">
        <v>272.91000000000003</v>
      </c>
      <c r="V141" s="37">
        <v>272.91000000000003</v>
      </c>
      <c r="W141" s="37">
        <f t="shared" si="96"/>
        <v>975.75000000000023</v>
      </c>
      <c r="X141" s="37">
        <f t="shared" si="97"/>
        <v>23.18</v>
      </c>
      <c r="Y141" s="37">
        <f t="shared" si="98"/>
        <v>21.68</v>
      </c>
      <c r="Z141" s="54">
        <f t="shared" si="99"/>
        <v>23.18</v>
      </c>
      <c r="AA141" s="54">
        <f t="shared" si="100"/>
        <v>22.43</v>
      </c>
      <c r="AB141" s="54">
        <f t="shared" si="101"/>
        <v>23.18</v>
      </c>
      <c r="AC141" s="54">
        <f t="shared" si="102"/>
        <v>22.43</v>
      </c>
      <c r="AD141" s="54">
        <f t="shared" si="103"/>
        <v>23.18</v>
      </c>
      <c r="AE141" s="54">
        <f t="shared" si="104"/>
        <v>23.18</v>
      </c>
      <c r="AF141" s="38">
        <f t="shared" si="105"/>
        <v>22.43</v>
      </c>
      <c r="AG141" s="54">
        <f t="shared" si="106"/>
        <v>23.18</v>
      </c>
      <c r="AH141" s="54"/>
      <c r="AI141" s="54"/>
      <c r="AJ141" s="54"/>
      <c r="AK141" s="54">
        <v>1364.4</v>
      </c>
      <c r="AL141" s="54">
        <v>1364.4</v>
      </c>
      <c r="AM141" s="54">
        <v>1364.4</v>
      </c>
      <c r="AN141" s="54">
        <v>1364.4</v>
      </c>
      <c r="AO141" s="38">
        <f t="shared" si="95"/>
        <v>1364.4</v>
      </c>
    </row>
    <row r="142" spans="2:41" s="293" customFormat="1" ht="24.75" x14ac:dyDescent="0.25">
      <c r="B142" s="42" t="s">
        <v>792</v>
      </c>
      <c r="C142" s="270" t="s">
        <v>721</v>
      </c>
      <c r="D142" s="117" t="s">
        <v>797</v>
      </c>
      <c r="E142" s="288" t="s">
        <v>129</v>
      </c>
      <c r="F142" s="288" t="s">
        <v>798</v>
      </c>
      <c r="G142" s="37">
        <v>1516</v>
      </c>
      <c r="H142" s="37">
        <f t="shared" si="93"/>
        <v>151.6</v>
      </c>
      <c r="I142" s="37">
        <f t="shared" si="94"/>
        <v>1364.4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37">
        <v>157.02000000000001</v>
      </c>
      <c r="T142" s="37">
        <v>272.91000000000003</v>
      </c>
      <c r="U142" s="37">
        <v>272.91000000000003</v>
      </c>
      <c r="V142" s="37">
        <v>272.91000000000003</v>
      </c>
      <c r="W142" s="37">
        <f t="shared" si="96"/>
        <v>975.75000000000023</v>
      </c>
      <c r="X142" s="37">
        <f t="shared" si="97"/>
        <v>23.18</v>
      </c>
      <c r="Y142" s="37">
        <f t="shared" si="98"/>
        <v>21.68</v>
      </c>
      <c r="Z142" s="54">
        <f t="shared" si="99"/>
        <v>23.18</v>
      </c>
      <c r="AA142" s="54">
        <f t="shared" si="100"/>
        <v>22.43</v>
      </c>
      <c r="AB142" s="54">
        <f t="shared" si="101"/>
        <v>23.18</v>
      </c>
      <c r="AC142" s="54">
        <f t="shared" si="102"/>
        <v>22.43</v>
      </c>
      <c r="AD142" s="54">
        <f t="shared" si="103"/>
        <v>23.18</v>
      </c>
      <c r="AE142" s="54">
        <f t="shared" si="104"/>
        <v>23.18</v>
      </c>
      <c r="AF142" s="38">
        <f t="shared" si="105"/>
        <v>22.43</v>
      </c>
      <c r="AG142" s="54">
        <f t="shared" si="106"/>
        <v>23.18</v>
      </c>
      <c r="AH142" s="54"/>
      <c r="AI142" s="54"/>
      <c r="AJ142" s="54"/>
      <c r="AK142" s="54">
        <v>1364.4</v>
      </c>
      <c r="AL142" s="54">
        <v>1364.4</v>
      </c>
      <c r="AM142" s="54">
        <v>1364.4</v>
      </c>
      <c r="AN142" s="54">
        <v>1364.4</v>
      </c>
      <c r="AO142" s="38">
        <f t="shared" si="95"/>
        <v>1364.4</v>
      </c>
    </row>
    <row r="143" spans="2:41" s="293" customFormat="1" ht="24.75" x14ac:dyDescent="0.25">
      <c r="B143" s="42" t="s">
        <v>792</v>
      </c>
      <c r="C143" s="270" t="s">
        <v>721</v>
      </c>
      <c r="D143" s="117" t="s">
        <v>799</v>
      </c>
      <c r="E143" s="288" t="s">
        <v>415</v>
      </c>
      <c r="F143" s="288" t="s">
        <v>800</v>
      </c>
      <c r="G143" s="37">
        <v>1516</v>
      </c>
      <c r="H143" s="37">
        <f t="shared" si="93"/>
        <v>151.6</v>
      </c>
      <c r="I143" s="37">
        <f t="shared" si="94"/>
        <v>1364.4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37">
        <v>157.02000000000001</v>
      </c>
      <c r="T143" s="37">
        <v>272.91000000000003</v>
      </c>
      <c r="U143" s="37">
        <v>272.91000000000003</v>
      </c>
      <c r="V143" s="37">
        <v>272.91000000000003</v>
      </c>
      <c r="W143" s="37">
        <f t="shared" si="96"/>
        <v>975.75000000000023</v>
      </c>
      <c r="X143" s="37">
        <f t="shared" si="97"/>
        <v>23.18</v>
      </c>
      <c r="Y143" s="37">
        <f t="shared" si="98"/>
        <v>21.68</v>
      </c>
      <c r="Z143" s="54">
        <f t="shared" si="99"/>
        <v>23.18</v>
      </c>
      <c r="AA143" s="54">
        <f t="shared" si="100"/>
        <v>22.43</v>
      </c>
      <c r="AB143" s="54">
        <f t="shared" si="101"/>
        <v>23.18</v>
      </c>
      <c r="AC143" s="54">
        <f t="shared" si="102"/>
        <v>22.43</v>
      </c>
      <c r="AD143" s="54">
        <f t="shared" si="103"/>
        <v>23.18</v>
      </c>
      <c r="AE143" s="54">
        <f t="shared" si="104"/>
        <v>23.18</v>
      </c>
      <c r="AF143" s="38">
        <f t="shared" si="105"/>
        <v>22.43</v>
      </c>
      <c r="AG143" s="54">
        <f t="shared" si="106"/>
        <v>23.18</v>
      </c>
      <c r="AH143" s="54"/>
      <c r="AI143" s="54"/>
      <c r="AJ143" s="54"/>
      <c r="AK143" s="54">
        <v>1364.4</v>
      </c>
      <c r="AL143" s="54">
        <v>1364.4</v>
      </c>
      <c r="AM143" s="54">
        <v>1364.4</v>
      </c>
      <c r="AN143" s="54">
        <v>1364.4</v>
      </c>
      <c r="AO143" s="38">
        <f t="shared" si="95"/>
        <v>1364.4</v>
      </c>
    </row>
    <row r="144" spans="2:41" s="293" customFormat="1" ht="24.75" x14ac:dyDescent="0.25">
      <c r="B144" s="42" t="s">
        <v>792</v>
      </c>
      <c r="C144" s="270" t="s">
        <v>721</v>
      </c>
      <c r="D144" s="291" t="s">
        <v>801</v>
      </c>
      <c r="E144" s="288" t="s">
        <v>176</v>
      </c>
      <c r="F144" s="288" t="s">
        <v>802</v>
      </c>
      <c r="G144" s="37">
        <v>1516</v>
      </c>
      <c r="H144" s="37">
        <f t="shared" si="93"/>
        <v>151.6</v>
      </c>
      <c r="I144" s="37">
        <f t="shared" si="94"/>
        <v>1364.4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37">
        <v>157.02000000000001</v>
      </c>
      <c r="T144" s="37">
        <v>272.91000000000003</v>
      </c>
      <c r="U144" s="37">
        <v>272.91000000000003</v>
      </c>
      <c r="V144" s="37">
        <v>272.91000000000003</v>
      </c>
      <c r="W144" s="37">
        <f t="shared" si="96"/>
        <v>975.75000000000023</v>
      </c>
      <c r="X144" s="37">
        <f t="shared" si="97"/>
        <v>23.18</v>
      </c>
      <c r="Y144" s="37">
        <f t="shared" si="98"/>
        <v>21.68</v>
      </c>
      <c r="Z144" s="54">
        <f t="shared" si="99"/>
        <v>23.18</v>
      </c>
      <c r="AA144" s="54">
        <f t="shared" si="100"/>
        <v>22.43</v>
      </c>
      <c r="AB144" s="54">
        <f t="shared" si="101"/>
        <v>23.18</v>
      </c>
      <c r="AC144" s="54">
        <f t="shared" si="102"/>
        <v>22.43</v>
      </c>
      <c r="AD144" s="54">
        <f t="shared" si="103"/>
        <v>23.18</v>
      </c>
      <c r="AE144" s="54">
        <f t="shared" si="104"/>
        <v>23.18</v>
      </c>
      <c r="AF144" s="38">
        <f t="shared" si="105"/>
        <v>22.43</v>
      </c>
      <c r="AG144" s="54">
        <f t="shared" si="106"/>
        <v>23.18</v>
      </c>
      <c r="AH144" s="54"/>
      <c r="AI144" s="54"/>
      <c r="AJ144" s="54"/>
      <c r="AK144" s="54">
        <v>1364.4</v>
      </c>
      <c r="AL144" s="54">
        <v>1364.4</v>
      </c>
      <c r="AM144" s="54">
        <v>1364.4</v>
      </c>
      <c r="AN144" s="54">
        <v>1364.4</v>
      </c>
      <c r="AO144" s="38">
        <f t="shared" si="95"/>
        <v>1364.4</v>
      </c>
    </row>
    <row r="145" spans="2:41" s="293" customFormat="1" ht="24.75" x14ac:dyDescent="0.25">
      <c r="B145" s="42" t="s">
        <v>792</v>
      </c>
      <c r="C145" s="270" t="s">
        <v>721</v>
      </c>
      <c r="D145" s="117" t="s">
        <v>803</v>
      </c>
      <c r="E145" s="272" t="s">
        <v>173</v>
      </c>
      <c r="F145" s="272" t="s">
        <v>804</v>
      </c>
      <c r="G145" s="37">
        <v>1516</v>
      </c>
      <c r="H145" s="37">
        <f t="shared" si="93"/>
        <v>151.6</v>
      </c>
      <c r="I145" s="37">
        <f t="shared" si="94"/>
        <v>1364.4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37">
        <v>157.02000000000001</v>
      </c>
      <c r="T145" s="37">
        <v>272.91000000000003</v>
      </c>
      <c r="U145" s="37">
        <v>272.91000000000003</v>
      </c>
      <c r="V145" s="37">
        <v>272.91000000000003</v>
      </c>
      <c r="W145" s="37">
        <f t="shared" si="96"/>
        <v>975.75000000000023</v>
      </c>
      <c r="X145" s="37">
        <f t="shared" si="97"/>
        <v>23.18</v>
      </c>
      <c r="Y145" s="37">
        <f t="shared" si="98"/>
        <v>21.68</v>
      </c>
      <c r="Z145" s="54">
        <f t="shared" si="99"/>
        <v>23.18</v>
      </c>
      <c r="AA145" s="54">
        <f t="shared" si="100"/>
        <v>22.43</v>
      </c>
      <c r="AB145" s="54">
        <f t="shared" si="101"/>
        <v>23.18</v>
      </c>
      <c r="AC145" s="54">
        <f t="shared" si="102"/>
        <v>22.43</v>
      </c>
      <c r="AD145" s="54">
        <f t="shared" si="103"/>
        <v>23.18</v>
      </c>
      <c r="AE145" s="54">
        <f t="shared" si="104"/>
        <v>23.18</v>
      </c>
      <c r="AF145" s="38">
        <f t="shared" si="105"/>
        <v>22.43</v>
      </c>
      <c r="AG145" s="54">
        <f t="shared" si="106"/>
        <v>23.18</v>
      </c>
      <c r="AH145" s="54"/>
      <c r="AI145" s="54"/>
      <c r="AJ145" s="54"/>
      <c r="AK145" s="54">
        <v>1364.4</v>
      </c>
      <c r="AL145" s="54">
        <v>1364.4</v>
      </c>
      <c r="AM145" s="54">
        <v>1364.4</v>
      </c>
      <c r="AN145" s="54">
        <v>1364.4</v>
      </c>
      <c r="AO145" s="38">
        <f t="shared" si="95"/>
        <v>1364.4</v>
      </c>
    </row>
    <row r="146" spans="2:41" s="293" customFormat="1" ht="24.75" x14ac:dyDescent="0.25">
      <c r="B146" s="42" t="s">
        <v>792</v>
      </c>
      <c r="C146" s="270" t="s">
        <v>721</v>
      </c>
      <c r="D146" s="291" t="s">
        <v>805</v>
      </c>
      <c r="E146" s="272" t="s">
        <v>315</v>
      </c>
      <c r="F146" s="272" t="s">
        <v>806</v>
      </c>
      <c r="G146" s="37">
        <v>1516</v>
      </c>
      <c r="H146" s="37">
        <f t="shared" si="93"/>
        <v>151.6</v>
      </c>
      <c r="I146" s="37">
        <f t="shared" si="94"/>
        <v>1364.4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37">
        <v>157.02000000000001</v>
      </c>
      <c r="T146" s="37">
        <v>272.91000000000003</v>
      </c>
      <c r="U146" s="37">
        <v>272.91000000000003</v>
      </c>
      <c r="V146" s="37">
        <v>272.91000000000003</v>
      </c>
      <c r="W146" s="37">
        <f t="shared" si="96"/>
        <v>975.75000000000023</v>
      </c>
      <c r="X146" s="37">
        <f t="shared" si="97"/>
        <v>23.18</v>
      </c>
      <c r="Y146" s="37">
        <f t="shared" si="98"/>
        <v>21.68</v>
      </c>
      <c r="Z146" s="54">
        <f t="shared" si="99"/>
        <v>23.18</v>
      </c>
      <c r="AA146" s="54">
        <f t="shared" si="100"/>
        <v>22.43</v>
      </c>
      <c r="AB146" s="54">
        <f t="shared" si="101"/>
        <v>23.18</v>
      </c>
      <c r="AC146" s="54">
        <f t="shared" si="102"/>
        <v>22.43</v>
      </c>
      <c r="AD146" s="54">
        <f t="shared" si="103"/>
        <v>23.18</v>
      </c>
      <c r="AE146" s="54">
        <f t="shared" si="104"/>
        <v>23.18</v>
      </c>
      <c r="AF146" s="38">
        <f t="shared" si="105"/>
        <v>22.43</v>
      </c>
      <c r="AG146" s="54">
        <f t="shared" si="106"/>
        <v>23.18</v>
      </c>
      <c r="AH146" s="54"/>
      <c r="AI146" s="54"/>
      <c r="AJ146" s="54"/>
      <c r="AK146" s="54">
        <v>1364.4</v>
      </c>
      <c r="AL146" s="54">
        <v>1364.4</v>
      </c>
      <c r="AM146" s="54">
        <v>1364.4</v>
      </c>
      <c r="AN146" s="54">
        <v>1364.4</v>
      </c>
      <c r="AO146" s="38">
        <f t="shared" si="95"/>
        <v>1364.4</v>
      </c>
    </row>
    <row r="147" spans="2:41" s="293" customFormat="1" ht="24.75" x14ac:dyDescent="0.25">
      <c r="B147" s="42" t="s">
        <v>792</v>
      </c>
      <c r="C147" s="270" t="s">
        <v>721</v>
      </c>
      <c r="D147" s="291" t="s">
        <v>807</v>
      </c>
      <c r="E147" s="272" t="s">
        <v>176</v>
      </c>
      <c r="F147" s="272" t="s">
        <v>808</v>
      </c>
      <c r="G147" s="37">
        <v>1516</v>
      </c>
      <c r="H147" s="37">
        <f t="shared" si="93"/>
        <v>151.6</v>
      </c>
      <c r="I147" s="37">
        <f t="shared" si="94"/>
        <v>1364.4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37">
        <v>157.02000000000001</v>
      </c>
      <c r="T147" s="37">
        <v>272.91000000000003</v>
      </c>
      <c r="U147" s="37">
        <v>272.91000000000003</v>
      </c>
      <c r="V147" s="37">
        <v>272.91000000000003</v>
      </c>
      <c r="W147" s="37">
        <f t="shared" si="96"/>
        <v>975.75000000000023</v>
      </c>
      <c r="X147" s="37">
        <f t="shared" si="97"/>
        <v>23.18</v>
      </c>
      <c r="Y147" s="37">
        <f t="shared" si="98"/>
        <v>21.68</v>
      </c>
      <c r="Z147" s="54">
        <f t="shared" si="99"/>
        <v>23.18</v>
      </c>
      <c r="AA147" s="54">
        <f t="shared" si="100"/>
        <v>22.43</v>
      </c>
      <c r="AB147" s="54">
        <f t="shared" si="101"/>
        <v>23.18</v>
      </c>
      <c r="AC147" s="54">
        <f t="shared" si="102"/>
        <v>22.43</v>
      </c>
      <c r="AD147" s="54">
        <f t="shared" si="103"/>
        <v>23.18</v>
      </c>
      <c r="AE147" s="54">
        <f t="shared" si="104"/>
        <v>23.18</v>
      </c>
      <c r="AF147" s="38">
        <f t="shared" si="105"/>
        <v>22.43</v>
      </c>
      <c r="AG147" s="54">
        <f t="shared" si="106"/>
        <v>23.18</v>
      </c>
      <c r="AH147" s="54"/>
      <c r="AI147" s="54"/>
      <c r="AJ147" s="54"/>
      <c r="AK147" s="54">
        <v>1364.4</v>
      </c>
      <c r="AL147" s="54">
        <v>1364.4</v>
      </c>
      <c r="AM147" s="54">
        <v>1364.4</v>
      </c>
      <c r="AN147" s="54">
        <v>1364.4</v>
      </c>
      <c r="AO147" s="38">
        <f t="shared" si="95"/>
        <v>1364.4</v>
      </c>
    </row>
    <row r="148" spans="2:41" s="293" customFormat="1" ht="57.75" x14ac:dyDescent="0.25">
      <c r="B148" s="42" t="s">
        <v>792</v>
      </c>
      <c r="C148" s="270" t="s">
        <v>721</v>
      </c>
      <c r="D148" s="117" t="s">
        <v>809</v>
      </c>
      <c r="E148" s="272" t="s">
        <v>210</v>
      </c>
      <c r="F148" s="272" t="s">
        <v>810</v>
      </c>
      <c r="G148" s="37">
        <v>1516</v>
      </c>
      <c r="H148" s="37">
        <f t="shared" si="93"/>
        <v>151.6</v>
      </c>
      <c r="I148" s="37">
        <f t="shared" si="94"/>
        <v>1364.4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37">
        <v>157.02000000000001</v>
      </c>
      <c r="T148" s="37">
        <v>272.91000000000003</v>
      </c>
      <c r="U148" s="37">
        <v>272.91000000000003</v>
      </c>
      <c r="V148" s="37">
        <v>272.91000000000003</v>
      </c>
      <c r="W148" s="37">
        <f t="shared" si="96"/>
        <v>975.75000000000023</v>
      </c>
      <c r="X148" s="37">
        <f t="shared" si="97"/>
        <v>23.18</v>
      </c>
      <c r="Y148" s="37">
        <f t="shared" si="98"/>
        <v>21.68</v>
      </c>
      <c r="Z148" s="54">
        <f t="shared" si="99"/>
        <v>23.18</v>
      </c>
      <c r="AA148" s="54">
        <f t="shared" si="100"/>
        <v>22.43</v>
      </c>
      <c r="AB148" s="54">
        <f t="shared" si="101"/>
        <v>23.18</v>
      </c>
      <c r="AC148" s="54">
        <f t="shared" si="102"/>
        <v>22.43</v>
      </c>
      <c r="AD148" s="54">
        <f t="shared" si="103"/>
        <v>23.18</v>
      </c>
      <c r="AE148" s="54">
        <f t="shared" si="104"/>
        <v>23.18</v>
      </c>
      <c r="AF148" s="38">
        <f t="shared" si="105"/>
        <v>22.43</v>
      </c>
      <c r="AG148" s="54">
        <f t="shared" si="106"/>
        <v>23.18</v>
      </c>
      <c r="AH148" s="54"/>
      <c r="AI148" s="54"/>
      <c r="AJ148" s="54"/>
      <c r="AK148" s="54">
        <v>1364.4</v>
      </c>
      <c r="AL148" s="54">
        <v>1364.4</v>
      </c>
      <c r="AM148" s="54">
        <v>1364.4</v>
      </c>
      <c r="AN148" s="54">
        <v>1364.4</v>
      </c>
      <c r="AO148" s="38">
        <f t="shared" si="95"/>
        <v>1364.4</v>
      </c>
    </row>
    <row r="149" spans="2:41" s="293" customFormat="1" ht="24.75" x14ac:dyDescent="0.25">
      <c r="B149" s="42" t="s">
        <v>792</v>
      </c>
      <c r="C149" s="270" t="s">
        <v>721</v>
      </c>
      <c r="D149" s="117" t="s">
        <v>811</v>
      </c>
      <c r="E149" s="272" t="s">
        <v>165</v>
      </c>
      <c r="F149" s="272" t="s">
        <v>812</v>
      </c>
      <c r="G149" s="37">
        <v>1516</v>
      </c>
      <c r="H149" s="37">
        <f t="shared" si="93"/>
        <v>151.6</v>
      </c>
      <c r="I149" s="37">
        <f t="shared" si="94"/>
        <v>1364.4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37">
        <v>157.02000000000001</v>
      </c>
      <c r="T149" s="37">
        <v>272.91000000000003</v>
      </c>
      <c r="U149" s="37">
        <v>272.91000000000003</v>
      </c>
      <c r="V149" s="37">
        <v>272.91000000000003</v>
      </c>
      <c r="W149" s="37">
        <f t="shared" si="96"/>
        <v>975.75000000000023</v>
      </c>
      <c r="X149" s="37">
        <f t="shared" si="97"/>
        <v>23.18</v>
      </c>
      <c r="Y149" s="37">
        <f t="shared" si="98"/>
        <v>21.68</v>
      </c>
      <c r="Z149" s="54">
        <f t="shared" si="99"/>
        <v>23.18</v>
      </c>
      <c r="AA149" s="54">
        <f t="shared" si="100"/>
        <v>22.43</v>
      </c>
      <c r="AB149" s="54">
        <f t="shared" si="101"/>
        <v>23.18</v>
      </c>
      <c r="AC149" s="54">
        <f t="shared" si="102"/>
        <v>22.43</v>
      </c>
      <c r="AD149" s="54">
        <f t="shared" si="103"/>
        <v>23.18</v>
      </c>
      <c r="AE149" s="54">
        <f t="shared" si="104"/>
        <v>23.18</v>
      </c>
      <c r="AF149" s="38">
        <f t="shared" si="105"/>
        <v>22.43</v>
      </c>
      <c r="AG149" s="54">
        <f t="shared" si="106"/>
        <v>23.18</v>
      </c>
      <c r="AH149" s="54"/>
      <c r="AI149" s="54"/>
      <c r="AJ149" s="54"/>
      <c r="AK149" s="54">
        <v>1364.4</v>
      </c>
      <c r="AL149" s="54">
        <v>1364.4</v>
      </c>
      <c r="AM149" s="54">
        <v>1364.4</v>
      </c>
      <c r="AN149" s="54">
        <v>1364.4</v>
      </c>
      <c r="AO149" s="38">
        <f t="shared" si="95"/>
        <v>1364.4</v>
      </c>
    </row>
    <row r="150" spans="2:41" s="293" customFormat="1" ht="24.75" x14ac:dyDescent="0.25">
      <c r="B150" s="42" t="s">
        <v>792</v>
      </c>
      <c r="C150" s="270" t="s">
        <v>721</v>
      </c>
      <c r="D150" s="117" t="s">
        <v>813</v>
      </c>
      <c r="E150" s="272" t="s">
        <v>814</v>
      </c>
      <c r="F150" s="272" t="s">
        <v>815</v>
      </c>
      <c r="G150" s="37">
        <v>1516</v>
      </c>
      <c r="H150" s="37">
        <f t="shared" si="93"/>
        <v>151.6</v>
      </c>
      <c r="I150" s="37">
        <f t="shared" si="94"/>
        <v>1364.4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37">
        <v>157.02000000000001</v>
      </c>
      <c r="T150" s="37">
        <v>272.91000000000003</v>
      </c>
      <c r="U150" s="37">
        <v>272.91000000000003</v>
      </c>
      <c r="V150" s="37">
        <v>272.91000000000003</v>
      </c>
      <c r="W150" s="37">
        <f t="shared" si="96"/>
        <v>975.75000000000023</v>
      </c>
      <c r="X150" s="37">
        <f t="shared" si="97"/>
        <v>23.18</v>
      </c>
      <c r="Y150" s="37">
        <f t="shared" si="98"/>
        <v>21.68</v>
      </c>
      <c r="Z150" s="54">
        <f t="shared" si="99"/>
        <v>23.18</v>
      </c>
      <c r="AA150" s="54">
        <f t="shared" si="100"/>
        <v>22.43</v>
      </c>
      <c r="AB150" s="54">
        <f t="shared" si="101"/>
        <v>23.18</v>
      </c>
      <c r="AC150" s="54">
        <f t="shared" si="102"/>
        <v>22.43</v>
      </c>
      <c r="AD150" s="54">
        <f t="shared" si="103"/>
        <v>23.18</v>
      </c>
      <c r="AE150" s="54">
        <f t="shared" si="104"/>
        <v>23.18</v>
      </c>
      <c r="AF150" s="38">
        <f t="shared" si="105"/>
        <v>22.43</v>
      </c>
      <c r="AG150" s="54">
        <f t="shared" si="106"/>
        <v>23.18</v>
      </c>
      <c r="AH150" s="54"/>
      <c r="AI150" s="54"/>
      <c r="AJ150" s="54"/>
      <c r="AK150" s="54">
        <v>1364.4</v>
      </c>
      <c r="AL150" s="54">
        <v>1364.4</v>
      </c>
      <c r="AM150" s="54">
        <v>1364.4</v>
      </c>
      <c r="AN150" s="54">
        <v>1364.4</v>
      </c>
      <c r="AO150" s="38">
        <f t="shared" si="95"/>
        <v>1364.4</v>
      </c>
    </row>
    <row r="151" spans="2:41" s="293" customFormat="1" ht="24.75" x14ac:dyDescent="0.25">
      <c r="B151" s="42" t="s">
        <v>792</v>
      </c>
      <c r="C151" s="270" t="s">
        <v>721</v>
      </c>
      <c r="D151" s="117" t="s">
        <v>816</v>
      </c>
      <c r="E151" s="272" t="s">
        <v>129</v>
      </c>
      <c r="F151" s="272" t="s">
        <v>817</v>
      </c>
      <c r="G151" s="37">
        <v>1516</v>
      </c>
      <c r="H151" s="37">
        <f t="shared" si="93"/>
        <v>151.6</v>
      </c>
      <c r="I151" s="37">
        <f t="shared" si="94"/>
        <v>1364.4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37">
        <v>157.02000000000001</v>
      </c>
      <c r="T151" s="37">
        <v>272.91000000000003</v>
      </c>
      <c r="U151" s="37">
        <v>272.91000000000003</v>
      </c>
      <c r="V151" s="37">
        <v>272.91000000000003</v>
      </c>
      <c r="W151" s="37">
        <f t="shared" si="96"/>
        <v>975.75000000000023</v>
      </c>
      <c r="X151" s="37">
        <f t="shared" si="97"/>
        <v>23.18</v>
      </c>
      <c r="Y151" s="37">
        <f t="shared" si="98"/>
        <v>21.68</v>
      </c>
      <c r="Z151" s="54">
        <f t="shared" si="99"/>
        <v>23.18</v>
      </c>
      <c r="AA151" s="54">
        <f t="shared" si="100"/>
        <v>22.43</v>
      </c>
      <c r="AB151" s="54">
        <f t="shared" si="101"/>
        <v>23.18</v>
      </c>
      <c r="AC151" s="54">
        <f t="shared" si="102"/>
        <v>22.43</v>
      </c>
      <c r="AD151" s="54">
        <f t="shared" si="103"/>
        <v>23.18</v>
      </c>
      <c r="AE151" s="54">
        <f t="shared" si="104"/>
        <v>23.18</v>
      </c>
      <c r="AF151" s="38">
        <f t="shared" si="105"/>
        <v>22.43</v>
      </c>
      <c r="AG151" s="54">
        <f t="shared" si="106"/>
        <v>23.18</v>
      </c>
      <c r="AH151" s="54"/>
      <c r="AI151" s="54"/>
      <c r="AJ151" s="54"/>
      <c r="AK151" s="54">
        <v>1364.4</v>
      </c>
      <c r="AL151" s="54">
        <v>1364.4</v>
      </c>
      <c r="AM151" s="54">
        <v>1364.4</v>
      </c>
      <c r="AN151" s="54">
        <v>1364.4</v>
      </c>
      <c r="AO151" s="38">
        <f t="shared" si="95"/>
        <v>1364.4</v>
      </c>
    </row>
    <row r="152" spans="2:41" s="293" customFormat="1" ht="24.75" x14ac:dyDescent="0.25">
      <c r="B152" s="42" t="s">
        <v>792</v>
      </c>
      <c r="C152" s="270" t="s">
        <v>721</v>
      </c>
      <c r="D152" s="117" t="s">
        <v>818</v>
      </c>
      <c r="E152" s="272" t="s">
        <v>415</v>
      </c>
      <c r="F152" s="272" t="s">
        <v>819</v>
      </c>
      <c r="G152" s="37">
        <v>1516</v>
      </c>
      <c r="H152" s="37">
        <f t="shared" si="93"/>
        <v>151.6</v>
      </c>
      <c r="I152" s="37">
        <f t="shared" si="94"/>
        <v>1364.4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37">
        <v>157.02000000000001</v>
      </c>
      <c r="T152" s="37">
        <v>272.91000000000003</v>
      </c>
      <c r="U152" s="37">
        <v>272.91000000000003</v>
      </c>
      <c r="V152" s="37">
        <v>272.91000000000003</v>
      </c>
      <c r="W152" s="37">
        <f t="shared" si="96"/>
        <v>975.75000000000023</v>
      </c>
      <c r="X152" s="37">
        <f t="shared" si="97"/>
        <v>23.18</v>
      </c>
      <c r="Y152" s="37">
        <f t="shared" si="98"/>
        <v>21.68</v>
      </c>
      <c r="Z152" s="54">
        <f t="shared" si="99"/>
        <v>23.18</v>
      </c>
      <c r="AA152" s="54">
        <f t="shared" si="100"/>
        <v>22.43</v>
      </c>
      <c r="AB152" s="54">
        <f t="shared" si="101"/>
        <v>23.18</v>
      </c>
      <c r="AC152" s="54">
        <f t="shared" si="102"/>
        <v>22.43</v>
      </c>
      <c r="AD152" s="54">
        <f t="shared" si="103"/>
        <v>23.18</v>
      </c>
      <c r="AE152" s="54">
        <f t="shared" si="104"/>
        <v>23.18</v>
      </c>
      <c r="AF152" s="38">
        <f t="shared" si="105"/>
        <v>22.43</v>
      </c>
      <c r="AG152" s="54">
        <f t="shared" si="106"/>
        <v>23.18</v>
      </c>
      <c r="AH152" s="54"/>
      <c r="AI152" s="54"/>
      <c r="AJ152" s="54"/>
      <c r="AK152" s="54">
        <v>1364.4</v>
      </c>
      <c r="AL152" s="54">
        <v>1364.4</v>
      </c>
      <c r="AM152" s="54">
        <v>1364.4</v>
      </c>
      <c r="AN152" s="54">
        <v>1364.4</v>
      </c>
      <c r="AO152" s="38">
        <f t="shared" si="95"/>
        <v>1364.4</v>
      </c>
    </row>
    <row r="153" spans="2:41" s="293" customFormat="1" ht="24.75" x14ac:dyDescent="0.25">
      <c r="B153" s="42" t="s">
        <v>792</v>
      </c>
      <c r="C153" s="270" t="s">
        <v>721</v>
      </c>
      <c r="D153" s="117" t="s">
        <v>820</v>
      </c>
      <c r="E153" s="272" t="s">
        <v>173</v>
      </c>
      <c r="F153" s="272" t="s">
        <v>821</v>
      </c>
      <c r="G153" s="37">
        <v>1516</v>
      </c>
      <c r="H153" s="37">
        <f t="shared" si="93"/>
        <v>151.6</v>
      </c>
      <c r="I153" s="37">
        <f t="shared" si="94"/>
        <v>1364.4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37">
        <v>157.02000000000001</v>
      </c>
      <c r="T153" s="37">
        <v>272.91000000000003</v>
      </c>
      <c r="U153" s="37">
        <v>272.91000000000003</v>
      </c>
      <c r="V153" s="37">
        <v>272.91000000000003</v>
      </c>
      <c r="W153" s="37">
        <f t="shared" si="96"/>
        <v>975.75000000000023</v>
      </c>
      <c r="X153" s="37">
        <f t="shared" si="97"/>
        <v>23.18</v>
      </c>
      <c r="Y153" s="37">
        <f t="shared" si="98"/>
        <v>21.68</v>
      </c>
      <c r="Z153" s="54">
        <f t="shared" si="99"/>
        <v>23.18</v>
      </c>
      <c r="AA153" s="54">
        <f t="shared" si="100"/>
        <v>22.43</v>
      </c>
      <c r="AB153" s="54">
        <f t="shared" si="101"/>
        <v>23.18</v>
      </c>
      <c r="AC153" s="54">
        <f t="shared" si="102"/>
        <v>22.43</v>
      </c>
      <c r="AD153" s="54">
        <f t="shared" si="103"/>
        <v>23.18</v>
      </c>
      <c r="AE153" s="54">
        <f t="shared" si="104"/>
        <v>23.18</v>
      </c>
      <c r="AF153" s="38">
        <f t="shared" si="105"/>
        <v>22.43</v>
      </c>
      <c r="AG153" s="54">
        <f t="shared" si="106"/>
        <v>23.18</v>
      </c>
      <c r="AH153" s="54"/>
      <c r="AI153" s="54"/>
      <c r="AJ153" s="54"/>
      <c r="AK153" s="54">
        <v>1364.4</v>
      </c>
      <c r="AL153" s="54">
        <v>1364.4</v>
      </c>
      <c r="AM153" s="54">
        <v>1364.4</v>
      </c>
      <c r="AN153" s="54">
        <v>1364.4</v>
      </c>
      <c r="AO153" s="38">
        <f t="shared" si="95"/>
        <v>1364.4</v>
      </c>
    </row>
    <row r="154" spans="2:41" s="293" customFormat="1" ht="24.75" x14ac:dyDescent="0.25">
      <c r="B154" s="42" t="s">
        <v>792</v>
      </c>
      <c r="C154" s="270" t="s">
        <v>721</v>
      </c>
      <c r="D154" s="117" t="s">
        <v>822</v>
      </c>
      <c r="E154" s="272" t="s">
        <v>823</v>
      </c>
      <c r="F154" s="272" t="s">
        <v>824</v>
      </c>
      <c r="G154" s="37">
        <v>1516</v>
      </c>
      <c r="H154" s="37">
        <f t="shared" si="93"/>
        <v>151.6</v>
      </c>
      <c r="I154" s="37">
        <f t="shared" si="94"/>
        <v>1364.4</v>
      </c>
      <c r="J154" s="54">
        <v>0</v>
      </c>
      <c r="K154" s="54">
        <v>0</v>
      </c>
      <c r="L154" s="54">
        <v>0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37">
        <v>157.02000000000001</v>
      </c>
      <c r="T154" s="37">
        <v>272.91000000000003</v>
      </c>
      <c r="U154" s="37">
        <v>272.91000000000003</v>
      </c>
      <c r="V154" s="37">
        <v>272.91000000000003</v>
      </c>
      <c r="W154" s="37">
        <f t="shared" si="96"/>
        <v>975.75000000000023</v>
      </c>
      <c r="X154" s="37">
        <f t="shared" si="97"/>
        <v>23.18</v>
      </c>
      <c r="Y154" s="37">
        <f t="shared" si="98"/>
        <v>21.68</v>
      </c>
      <c r="Z154" s="54">
        <f t="shared" si="99"/>
        <v>23.18</v>
      </c>
      <c r="AA154" s="54">
        <f t="shared" si="100"/>
        <v>22.43</v>
      </c>
      <c r="AB154" s="54">
        <f t="shared" si="101"/>
        <v>23.18</v>
      </c>
      <c r="AC154" s="54">
        <f t="shared" si="102"/>
        <v>22.43</v>
      </c>
      <c r="AD154" s="54">
        <f t="shared" si="103"/>
        <v>23.18</v>
      </c>
      <c r="AE154" s="54">
        <f t="shared" si="104"/>
        <v>23.18</v>
      </c>
      <c r="AF154" s="38">
        <f t="shared" si="105"/>
        <v>22.43</v>
      </c>
      <c r="AG154" s="54">
        <f t="shared" si="106"/>
        <v>23.18</v>
      </c>
      <c r="AH154" s="54"/>
      <c r="AI154" s="54"/>
      <c r="AJ154" s="54"/>
      <c r="AK154" s="54">
        <v>1364.4</v>
      </c>
      <c r="AL154" s="54">
        <v>1364.4</v>
      </c>
      <c r="AM154" s="54">
        <v>1364.4</v>
      </c>
      <c r="AN154" s="54">
        <v>1364.4</v>
      </c>
      <c r="AO154" s="38">
        <f t="shared" si="95"/>
        <v>1364.4</v>
      </c>
    </row>
    <row r="155" spans="2:41" s="293" customFormat="1" ht="16.5" x14ac:dyDescent="0.25">
      <c r="B155" s="42" t="s">
        <v>825</v>
      </c>
      <c r="C155" s="270" t="s">
        <v>826</v>
      </c>
      <c r="D155" s="291" t="s">
        <v>827</v>
      </c>
      <c r="E155" s="272" t="s">
        <v>227</v>
      </c>
      <c r="F155" s="272" t="s">
        <v>738</v>
      </c>
      <c r="G155" s="37">
        <v>1238</v>
      </c>
      <c r="H155" s="37">
        <f t="shared" si="93"/>
        <v>123.80000000000001</v>
      </c>
      <c r="I155" s="54">
        <f t="shared" si="94"/>
        <v>1114.2</v>
      </c>
      <c r="J155" s="54"/>
      <c r="K155" s="54"/>
      <c r="L155" s="54"/>
      <c r="M155" s="54"/>
      <c r="N155" s="54"/>
      <c r="O155" s="54"/>
      <c r="P155" s="54"/>
      <c r="Q155" s="54"/>
      <c r="R155" s="54"/>
      <c r="S155" s="37"/>
      <c r="T155" s="37"/>
      <c r="U155" s="37"/>
      <c r="V155" s="37"/>
      <c r="W155" s="37"/>
      <c r="X155" s="37"/>
      <c r="Y155" s="37"/>
      <c r="Z155" s="54"/>
      <c r="AA155" s="54"/>
      <c r="AB155" s="54"/>
      <c r="AC155" s="54"/>
      <c r="AD155" s="54"/>
      <c r="AE155" s="54"/>
      <c r="AF155" s="38"/>
      <c r="AG155" s="54"/>
      <c r="AH155" s="54"/>
      <c r="AI155" s="54"/>
      <c r="AJ155" s="54"/>
      <c r="AK155" s="54">
        <v>1114.2</v>
      </c>
      <c r="AL155" s="54">
        <v>1114.2</v>
      </c>
      <c r="AM155" s="54">
        <v>1114.2</v>
      </c>
      <c r="AN155" s="54">
        <v>1114.2</v>
      </c>
      <c r="AO155" s="38">
        <f t="shared" si="95"/>
        <v>1114.2</v>
      </c>
    </row>
    <row r="156" spans="2:41" s="293" customFormat="1" ht="24.75" x14ac:dyDescent="0.25">
      <c r="B156" s="42" t="s">
        <v>828</v>
      </c>
      <c r="C156" s="270" t="s">
        <v>721</v>
      </c>
      <c r="D156" s="292" t="s">
        <v>829</v>
      </c>
      <c r="E156" s="272" t="s">
        <v>230</v>
      </c>
      <c r="F156" s="272" t="s">
        <v>830</v>
      </c>
      <c r="G156" s="37">
        <v>1843.39</v>
      </c>
      <c r="H156" s="37">
        <f t="shared" si="93"/>
        <v>184.33900000000003</v>
      </c>
      <c r="I156" s="38">
        <f t="shared" si="94"/>
        <v>1659.0510000000002</v>
      </c>
      <c r="J156" s="54"/>
      <c r="K156" s="54"/>
      <c r="L156" s="54"/>
      <c r="M156" s="54"/>
      <c r="N156" s="54"/>
      <c r="O156" s="54"/>
      <c r="P156" s="54"/>
      <c r="Q156" s="54"/>
      <c r="R156" s="54"/>
      <c r="S156" s="37"/>
      <c r="T156" s="37"/>
      <c r="U156" s="37"/>
      <c r="V156" s="37"/>
      <c r="W156" s="37"/>
      <c r="X156" s="37"/>
      <c r="Y156" s="37"/>
      <c r="Z156" s="54"/>
      <c r="AA156" s="54"/>
      <c r="AB156" s="54"/>
      <c r="AC156" s="54"/>
      <c r="AD156" s="54"/>
      <c r="AE156" s="54"/>
      <c r="AF156" s="38"/>
      <c r="AG156" s="54"/>
      <c r="AH156" s="54"/>
      <c r="AI156" s="54"/>
      <c r="AJ156" s="54"/>
      <c r="AK156" s="54">
        <v>1659.05</v>
      </c>
      <c r="AL156" s="54">
        <v>1659.05</v>
      </c>
      <c r="AM156" s="54">
        <v>1659.05</v>
      </c>
      <c r="AN156" s="54">
        <v>1659.05</v>
      </c>
      <c r="AO156" s="38">
        <f t="shared" si="95"/>
        <v>1659.05</v>
      </c>
    </row>
    <row r="157" spans="2:41" s="293" customFormat="1" ht="24.75" x14ac:dyDescent="0.25">
      <c r="B157" s="42" t="s">
        <v>828</v>
      </c>
      <c r="C157" s="270" t="s">
        <v>721</v>
      </c>
      <c r="D157" s="292" t="s">
        <v>831</v>
      </c>
      <c r="E157" s="272" t="s">
        <v>227</v>
      </c>
      <c r="F157" s="272" t="s">
        <v>832</v>
      </c>
      <c r="G157" s="37">
        <v>1843.39</v>
      </c>
      <c r="H157" s="37">
        <f t="shared" si="93"/>
        <v>184.33900000000003</v>
      </c>
      <c r="I157" s="38">
        <f t="shared" si="94"/>
        <v>1659.0510000000002</v>
      </c>
      <c r="J157" s="54"/>
      <c r="K157" s="54"/>
      <c r="L157" s="54"/>
      <c r="M157" s="54"/>
      <c r="N157" s="54"/>
      <c r="O157" s="54"/>
      <c r="P157" s="54"/>
      <c r="Q157" s="54"/>
      <c r="R157" s="54"/>
      <c r="S157" s="37"/>
      <c r="T157" s="37"/>
      <c r="U157" s="37"/>
      <c r="V157" s="37"/>
      <c r="W157" s="37"/>
      <c r="X157" s="37"/>
      <c r="Y157" s="37"/>
      <c r="Z157" s="54"/>
      <c r="AA157" s="54"/>
      <c r="AB157" s="54"/>
      <c r="AC157" s="54"/>
      <c r="AD157" s="54"/>
      <c r="AE157" s="54"/>
      <c r="AF157" s="38"/>
      <c r="AG157" s="54"/>
      <c r="AH157" s="54"/>
      <c r="AI157" s="54"/>
      <c r="AJ157" s="54"/>
      <c r="AK157" s="54">
        <v>1659.05</v>
      </c>
      <c r="AL157" s="54">
        <v>1659.05</v>
      </c>
      <c r="AM157" s="54">
        <v>1659.05</v>
      </c>
      <c r="AN157" s="54">
        <v>1659.05</v>
      </c>
      <c r="AO157" s="38">
        <f t="shared" si="95"/>
        <v>1659.05</v>
      </c>
    </row>
    <row r="158" spans="2:41" s="293" customFormat="1" ht="24.75" x14ac:dyDescent="0.25">
      <c r="B158" s="42" t="s">
        <v>488</v>
      </c>
      <c r="C158" s="270" t="s">
        <v>833</v>
      </c>
      <c r="D158" s="292" t="s">
        <v>834</v>
      </c>
      <c r="E158" s="272" t="s">
        <v>227</v>
      </c>
      <c r="F158" s="272" t="s">
        <v>835</v>
      </c>
      <c r="G158" s="37">
        <v>16981.810000000001</v>
      </c>
      <c r="H158" s="37">
        <f t="shared" si="93"/>
        <v>1698.1810000000003</v>
      </c>
      <c r="I158" s="38">
        <f t="shared" si="94"/>
        <v>15283.629000000001</v>
      </c>
      <c r="J158" s="54"/>
      <c r="K158" s="54"/>
      <c r="L158" s="54"/>
      <c r="M158" s="54"/>
      <c r="N158" s="54"/>
      <c r="O158" s="54"/>
      <c r="P158" s="54"/>
      <c r="Q158" s="54"/>
      <c r="R158" s="54"/>
      <c r="S158" s="37"/>
      <c r="T158" s="37"/>
      <c r="U158" s="37"/>
      <c r="V158" s="37"/>
      <c r="W158" s="37"/>
      <c r="X158" s="37"/>
      <c r="Y158" s="37"/>
      <c r="Z158" s="54"/>
      <c r="AA158" s="54"/>
      <c r="AB158" s="54"/>
      <c r="AC158" s="37">
        <v>820.71</v>
      </c>
      <c r="AD158" s="37">
        <v>3056.72</v>
      </c>
      <c r="AE158" s="37">
        <v>3056.72</v>
      </c>
      <c r="AF158" s="38">
        <v>3065.09</v>
      </c>
      <c r="AG158" s="37">
        <v>3056.72</v>
      </c>
      <c r="AH158" s="37">
        <v>2227.67</v>
      </c>
      <c r="AI158" s="37"/>
      <c r="AJ158" s="37"/>
      <c r="AK158" s="38">
        <f>SUM(AC158:AH158)</f>
        <v>15283.63</v>
      </c>
      <c r="AL158" s="38">
        <f>SUM(AD158:AI158)</f>
        <v>14462.919999999998</v>
      </c>
      <c r="AM158" s="38">
        <v>15283.63</v>
      </c>
      <c r="AN158" s="38">
        <v>15283.63</v>
      </c>
      <c r="AO158" s="54">
        <f t="shared" si="95"/>
        <v>15283.63</v>
      </c>
    </row>
    <row r="159" spans="2:41" s="293" customFormat="1" ht="16.5" x14ac:dyDescent="0.25">
      <c r="B159" s="42" t="s">
        <v>836</v>
      </c>
      <c r="C159" s="270" t="s">
        <v>837</v>
      </c>
      <c r="D159" s="292" t="s">
        <v>838</v>
      </c>
      <c r="E159" s="272" t="s">
        <v>227</v>
      </c>
      <c r="F159" s="272" t="s">
        <v>839</v>
      </c>
      <c r="G159" s="37">
        <v>3975</v>
      </c>
      <c r="H159" s="37">
        <f t="shared" si="93"/>
        <v>397.5</v>
      </c>
      <c r="I159" s="38">
        <f t="shared" si="94"/>
        <v>3577.5</v>
      </c>
      <c r="J159" s="54"/>
      <c r="K159" s="54"/>
      <c r="L159" s="54"/>
      <c r="M159" s="54"/>
      <c r="N159" s="54"/>
      <c r="O159" s="54"/>
      <c r="P159" s="54"/>
      <c r="Q159" s="54"/>
      <c r="R159" s="54"/>
      <c r="S159" s="37"/>
      <c r="T159" s="37"/>
      <c r="U159" s="37"/>
      <c r="V159" s="37"/>
      <c r="W159" s="37"/>
      <c r="X159" s="37"/>
      <c r="Y159" s="37"/>
      <c r="Z159" s="54"/>
      <c r="AA159" s="54"/>
      <c r="AB159" s="54"/>
      <c r="AC159" s="37">
        <v>180.35</v>
      </c>
      <c r="AD159" s="37">
        <v>715.52</v>
      </c>
      <c r="AE159" s="37">
        <v>715.52</v>
      </c>
      <c r="AF159" s="38">
        <v>717.48</v>
      </c>
      <c r="AG159" s="37">
        <v>715.52</v>
      </c>
      <c r="AH159" s="37">
        <v>533.11</v>
      </c>
      <c r="AI159" s="37"/>
      <c r="AJ159" s="37"/>
      <c r="AK159" s="38">
        <f>SUM(AC159:AH159)</f>
        <v>3577.5</v>
      </c>
      <c r="AL159" s="38">
        <f>SUM(AD159:AI159)</f>
        <v>3397.15</v>
      </c>
      <c r="AM159" s="38">
        <v>3577.5</v>
      </c>
      <c r="AN159" s="38">
        <v>3577.5</v>
      </c>
      <c r="AO159" s="54">
        <f t="shared" si="95"/>
        <v>3577.5</v>
      </c>
    </row>
    <row r="160" spans="2:41" s="293" customFormat="1" ht="24.75" x14ac:dyDescent="0.25">
      <c r="B160" s="42" t="s">
        <v>495</v>
      </c>
      <c r="C160" s="270" t="s">
        <v>721</v>
      </c>
      <c r="D160" s="292" t="s">
        <v>840</v>
      </c>
      <c r="E160" s="272" t="s">
        <v>602</v>
      </c>
      <c r="F160" s="272" t="s">
        <v>841</v>
      </c>
      <c r="G160" s="37">
        <v>1725.4</v>
      </c>
      <c r="H160" s="37">
        <f t="shared" si="93"/>
        <v>172.54000000000002</v>
      </c>
      <c r="I160" s="38">
        <f t="shared" si="94"/>
        <v>1552.8600000000001</v>
      </c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>
        <v>307.19</v>
      </c>
      <c r="V160" s="37">
        <v>310.60000000000002</v>
      </c>
      <c r="W160" s="37">
        <f t="shared" ref="W160:W167" si="107">O160+P160+Q160+R160+S160+T160+U160+V160</f>
        <v>617.79</v>
      </c>
      <c r="X160" s="37">
        <f t="shared" ref="X160:X167" si="108">ROUND((I160/5/365*31),2)</f>
        <v>26.38</v>
      </c>
      <c r="Y160" s="37">
        <f t="shared" ref="Y160:Y167" si="109">ROUND((I160/5/365*29),2)</f>
        <v>24.68</v>
      </c>
      <c r="Z160" s="54">
        <f t="shared" ref="Z160:Z167" si="110">ROUND((I160/5/365*31),2)</f>
        <v>26.38</v>
      </c>
      <c r="AA160" s="54">
        <f t="shared" ref="AA160:AA167" si="111">ROUND((I160/5/365*30),2)</f>
        <v>25.53</v>
      </c>
      <c r="AB160" s="54">
        <f t="shared" ref="AB160:AB167" si="112">ROUND((I160/5/365*31),2)</f>
        <v>26.38</v>
      </c>
      <c r="AC160" s="54">
        <f t="shared" ref="AC160:AC167" si="113">ROUND((I160/5/365*30),2)</f>
        <v>25.53</v>
      </c>
      <c r="AD160" s="54">
        <f t="shared" ref="AD160:AD167" si="114">ROUND((I160/5/365*31),2)</f>
        <v>26.38</v>
      </c>
      <c r="AE160" s="54">
        <f t="shared" ref="AE160:AE167" si="115">ROUND((I160/5/365*31),2)</f>
        <v>26.38</v>
      </c>
      <c r="AF160" s="38">
        <f t="shared" ref="AF160:AF167" si="116">ROUND((I160/5/365*30),2)</f>
        <v>25.53</v>
      </c>
      <c r="AG160" s="54">
        <f t="shared" ref="AG160:AG167" si="117">ROUND((I160/5/365*31),2)</f>
        <v>26.38</v>
      </c>
      <c r="AH160" s="54">
        <f t="shared" ref="AH160:AH167" si="118">ROUND((I160/5/365*30),2)</f>
        <v>25.53</v>
      </c>
      <c r="AI160" s="54"/>
      <c r="AJ160" s="54"/>
      <c r="AK160" s="38">
        <v>1552.86</v>
      </c>
      <c r="AL160" s="38">
        <v>1552.86</v>
      </c>
      <c r="AM160" s="38">
        <v>1552.86</v>
      </c>
      <c r="AN160" s="38">
        <v>1552.86</v>
      </c>
      <c r="AO160" s="38">
        <v>1552.86</v>
      </c>
    </row>
    <row r="161" spans="2:41" s="293" customFormat="1" ht="24.75" x14ac:dyDescent="0.25">
      <c r="B161" s="42" t="s">
        <v>495</v>
      </c>
      <c r="C161" s="270" t="s">
        <v>721</v>
      </c>
      <c r="D161" s="292" t="s">
        <v>842</v>
      </c>
      <c r="E161" s="272" t="s">
        <v>173</v>
      </c>
      <c r="F161" s="272" t="s">
        <v>843</v>
      </c>
      <c r="G161" s="37">
        <v>1725.4</v>
      </c>
      <c r="H161" s="37">
        <f t="shared" si="93"/>
        <v>172.54000000000002</v>
      </c>
      <c r="I161" s="38">
        <f t="shared" si="94"/>
        <v>1552.8600000000001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>
        <v>307.19</v>
      </c>
      <c r="V161" s="37">
        <v>310.60000000000002</v>
      </c>
      <c r="W161" s="37">
        <f t="shared" si="107"/>
        <v>617.79</v>
      </c>
      <c r="X161" s="37">
        <f t="shared" si="108"/>
        <v>26.38</v>
      </c>
      <c r="Y161" s="37">
        <f t="shared" si="109"/>
        <v>24.68</v>
      </c>
      <c r="Z161" s="54">
        <f t="shared" si="110"/>
        <v>26.38</v>
      </c>
      <c r="AA161" s="54">
        <f t="shared" si="111"/>
        <v>25.53</v>
      </c>
      <c r="AB161" s="54">
        <f t="shared" si="112"/>
        <v>26.38</v>
      </c>
      <c r="AC161" s="54">
        <f t="shared" si="113"/>
        <v>25.53</v>
      </c>
      <c r="AD161" s="54">
        <f t="shared" si="114"/>
        <v>26.38</v>
      </c>
      <c r="AE161" s="54">
        <f t="shared" si="115"/>
        <v>26.38</v>
      </c>
      <c r="AF161" s="38">
        <f t="shared" si="116"/>
        <v>25.53</v>
      </c>
      <c r="AG161" s="54">
        <f t="shared" si="117"/>
        <v>26.38</v>
      </c>
      <c r="AH161" s="54">
        <f t="shared" si="118"/>
        <v>25.53</v>
      </c>
      <c r="AI161" s="54"/>
      <c r="AJ161" s="54"/>
      <c r="AK161" s="38">
        <v>1552.86</v>
      </c>
      <c r="AL161" s="38">
        <v>1552.86</v>
      </c>
      <c r="AM161" s="38">
        <v>1552.86</v>
      </c>
      <c r="AN161" s="38">
        <v>1552.86</v>
      </c>
      <c r="AO161" s="38">
        <v>1552.86</v>
      </c>
    </row>
    <row r="162" spans="2:41" s="293" customFormat="1" ht="24.75" x14ac:dyDescent="0.25">
      <c r="B162" s="42" t="s">
        <v>495</v>
      </c>
      <c r="C162" s="270" t="s">
        <v>721</v>
      </c>
      <c r="D162" s="292" t="s">
        <v>844</v>
      </c>
      <c r="E162" s="272" t="s">
        <v>511</v>
      </c>
      <c r="F162" s="272" t="s">
        <v>845</v>
      </c>
      <c r="G162" s="37">
        <v>1725.4</v>
      </c>
      <c r="H162" s="37">
        <f t="shared" si="93"/>
        <v>172.54000000000002</v>
      </c>
      <c r="I162" s="38">
        <f t="shared" si="94"/>
        <v>1552.8600000000001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>
        <v>307.19</v>
      </c>
      <c r="V162" s="37">
        <v>310.60000000000002</v>
      </c>
      <c r="W162" s="37">
        <f t="shared" si="107"/>
        <v>617.79</v>
      </c>
      <c r="X162" s="37">
        <f t="shared" si="108"/>
        <v>26.38</v>
      </c>
      <c r="Y162" s="37">
        <f t="shared" si="109"/>
        <v>24.68</v>
      </c>
      <c r="Z162" s="54">
        <f t="shared" si="110"/>
        <v>26.38</v>
      </c>
      <c r="AA162" s="54">
        <f t="shared" si="111"/>
        <v>25.53</v>
      </c>
      <c r="AB162" s="54">
        <f t="shared" si="112"/>
        <v>26.38</v>
      </c>
      <c r="AC162" s="54">
        <f t="shared" si="113"/>
        <v>25.53</v>
      </c>
      <c r="AD162" s="54">
        <f t="shared" si="114"/>
        <v>26.38</v>
      </c>
      <c r="AE162" s="54">
        <f t="shared" si="115"/>
        <v>26.38</v>
      </c>
      <c r="AF162" s="38">
        <f t="shared" si="116"/>
        <v>25.53</v>
      </c>
      <c r="AG162" s="54">
        <f t="shared" si="117"/>
        <v>26.38</v>
      </c>
      <c r="AH162" s="54">
        <f t="shared" si="118"/>
        <v>25.53</v>
      </c>
      <c r="AI162" s="54"/>
      <c r="AJ162" s="54"/>
      <c r="AK162" s="38">
        <v>1552.86</v>
      </c>
      <c r="AL162" s="38">
        <v>1552.86</v>
      </c>
      <c r="AM162" s="38">
        <v>1552.86</v>
      </c>
      <c r="AN162" s="38">
        <v>1552.86</v>
      </c>
      <c r="AO162" s="38">
        <v>1552.86</v>
      </c>
    </row>
    <row r="163" spans="2:41" s="293" customFormat="1" ht="24.75" x14ac:dyDescent="0.25">
      <c r="B163" s="42" t="s">
        <v>495</v>
      </c>
      <c r="C163" s="270" t="s">
        <v>721</v>
      </c>
      <c r="D163" s="292" t="s">
        <v>846</v>
      </c>
      <c r="E163" s="272" t="s">
        <v>165</v>
      </c>
      <c r="F163" s="272" t="s">
        <v>847</v>
      </c>
      <c r="G163" s="37">
        <v>1725.4</v>
      </c>
      <c r="H163" s="37">
        <f t="shared" si="93"/>
        <v>172.54000000000002</v>
      </c>
      <c r="I163" s="38">
        <f t="shared" si="94"/>
        <v>1552.8600000000001</v>
      </c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>
        <v>307.19</v>
      </c>
      <c r="V163" s="37">
        <v>310.60000000000002</v>
      </c>
      <c r="W163" s="37">
        <f t="shared" si="107"/>
        <v>617.79</v>
      </c>
      <c r="X163" s="37">
        <f t="shared" si="108"/>
        <v>26.38</v>
      </c>
      <c r="Y163" s="37">
        <f t="shared" si="109"/>
        <v>24.68</v>
      </c>
      <c r="Z163" s="54">
        <f t="shared" si="110"/>
        <v>26.38</v>
      </c>
      <c r="AA163" s="54">
        <f t="shared" si="111"/>
        <v>25.53</v>
      </c>
      <c r="AB163" s="54">
        <f t="shared" si="112"/>
        <v>26.38</v>
      </c>
      <c r="AC163" s="54">
        <f t="shared" si="113"/>
        <v>25.53</v>
      </c>
      <c r="AD163" s="54">
        <f t="shared" si="114"/>
        <v>26.38</v>
      </c>
      <c r="AE163" s="54">
        <f t="shared" si="115"/>
        <v>26.38</v>
      </c>
      <c r="AF163" s="38">
        <f t="shared" si="116"/>
        <v>25.53</v>
      </c>
      <c r="AG163" s="54">
        <f t="shared" si="117"/>
        <v>26.38</v>
      </c>
      <c r="AH163" s="54">
        <f t="shared" si="118"/>
        <v>25.53</v>
      </c>
      <c r="AI163" s="54"/>
      <c r="AJ163" s="54"/>
      <c r="AK163" s="38">
        <v>1552.86</v>
      </c>
      <c r="AL163" s="38">
        <v>1552.86</v>
      </c>
      <c r="AM163" s="38">
        <v>1552.86</v>
      </c>
      <c r="AN163" s="38">
        <v>1552.86</v>
      </c>
      <c r="AO163" s="38">
        <v>1552.86</v>
      </c>
    </row>
    <row r="164" spans="2:41" s="293" customFormat="1" ht="24.75" x14ac:dyDescent="0.25">
      <c r="B164" s="42" t="s">
        <v>495</v>
      </c>
      <c r="C164" s="270" t="s">
        <v>721</v>
      </c>
      <c r="D164" s="292" t="s">
        <v>848</v>
      </c>
      <c r="E164" s="272" t="s">
        <v>227</v>
      </c>
      <c r="F164" s="272" t="s">
        <v>849</v>
      </c>
      <c r="G164" s="37">
        <v>1725.4</v>
      </c>
      <c r="H164" s="37">
        <f t="shared" si="93"/>
        <v>172.54000000000002</v>
      </c>
      <c r="I164" s="38">
        <f t="shared" si="94"/>
        <v>1552.8600000000001</v>
      </c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>
        <v>307.19</v>
      </c>
      <c r="V164" s="37">
        <v>310.60000000000002</v>
      </c>
      <c r="W164" s="37">
        <f t="shared" si="107"/>
        <v>617.79</v>
      </c>
      <c r="X164" s="37">
        <f t="shared" si="108"/>
        <v>26.38</v>
      </c>
      <c r="Y164" s="37">
        <f t="shared" si="109"/>
        <v>24.68</v>
      </c>
      <c r="Z164" s="54">
        <f t="shared" si="110"/>
        <v>26.38</v>
      </c>
      <c r="AA164" s="54">
        <f t="shared" si="111"/>
        <v>25.53</v>
      </c>
      <c r="AB164" s="54">
        <f t="shared" si="112"/>
        <v>26.38</v>
      </c>
      <c r="AC164" s="54">
        <f t="shared" si="113"/>
        <v>25.53</v>
      </c>
      <c r="AD164" s="54">
        <f t="shared" si="114"/>
        <v>26.38</v>
      </c>
      <c r="AE164" s="54">
        <f t="shared" si="115"/>
        <v>26.38</v>
      </c>
      <c r="AF164" s="38">
        <f t="shared" si="116"/>
        <v>25.53</v>
      </c>
      <c r="AG164" s="54">
        <f t="shared" si="117"/>
        <v>26.38</v>
      </c>
      <c r="AH164" s="54">
        <f t="shared" si="118"/>
        <v>25.53</v>
      </c>
      <c r="AI164" s="54"/>
      <c r="AJ164" s="54"/>
      <c r="AK164" s="38">
        <v>1552.86</v>
      </c>
      <c r="AL164" s="38">
        <v>1552.86</v>
      </c>
      <c r="AM164" s="38">
        <v>1552.86</v>
      </c>
      <c r="AN164" s="38">
        <v>1552.86</v>
      </c>
      <c r="AO164" s="38">
        <v>1552.86</v>
      </c>
    </row>
    <row r="165" spans="2:41" s="293" customFormat="1" ht="8.25" x14ac:dyDescent="0.25">
      <c r="B165" s="42" t="s">
        <v>495</v>
      </c>
      <c r="C165" s="270" t="s">
        <v>850</v>
      </c>
      <c r="D165" s="292" t="s">
        <v>851</v>
      </c>
      <c r="E165" s="272" t="s">
        <v>143</v>
      </c>
      <c r="F165" s="272" t="s">
        <v>852</v>
      </c>
      <c r="G165" s="37">
        <v>782</v>
      </c>
      <c r="H165" s="37">
        <f t="shared" si="93"/>
        <v>78.2</v>
      </c>
      <c r="I165" s="38">
        <f t="shared" si="94"/>
        <v>703.80000000000007</v>
      </c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>
        <v>139.19</v>
      </c>
      <c r="V165" s="37">
        <v>140.72999999999999</v>
      </c>
      <c r="W165" s="37">
        <f t="shared" si="107"/>
        <v>279.91999999999996</v>
      </c>
      <c r="X165" s="37">
        <f t="shared" si="108"/>
        <v>11.95</v>
      </c>
      <c r="Y165" s="37">
        <f t="shared" si="109"/>
        <v>11.18</v>
      </c>
      <c r="Z165" s="54">
        <f t="shared" si="110"/>
        <v>11.95</v>
      </c>
      <c r="AA165" s="54">
        <f t="shared" si="111"/>
        <v>11.57</v>
      </c>
      <c r="AB165" s="54">
        <f t="shared" si="112"/>
        <v>11.95</v>
      </c>
      <c r="AC165" s="54">
        <f t="shared" si="113"/>
        <v>11.57</v>
      </c>
      <c r="AD165" s="54">
        <f t="shared" si="114"/>
        <v>11.95</v>
      </c>
      <c r="AE165" s="54">
        <f t="shared" si="115"/>
        <v>11.95</v>
      </c>
      <c r="AF165" s="38">
        <f t="shared" si="116"/>
        <v>11.57</v>
      </c>
      <c r="AG165" s="54">
        <f t="shared" si="117"/>
        <v>11.95</v>
      </c>
      <c r="AH165" s="54">
        <f t="shared" si="118"/>
        <v>11.57</v>
      </c>
      <c r="AI165" s="54"/>
      <c r="AJ165" s="54"/>
      <c r="AK165" s="54">
        <v>703.8</v>
      </c>
      <c r="AL165" s="54">
        <v>703.8</v>
      </c>
      <c r="AM165" s="54">
        <v>703.8</v>
      </c>
      <c r="AN165" s="54">
        <v>703.8</v>
      </c>
      <c r="AO165" s="54">
        <v>703.8</v>
      </c>
    </row>
    <row r="166" spans="2:41" s="293" customFormat="1" ht="8.25" x14ac:dyDescent="0.25">
      <c r="B166" s="42" t="s">
        <v>495</v>
      </c>
      <c r="C166" s="270" t="s">
        <v>853</v>
      </c>
      <c r="D166" s="292" t="s">
        <v>854</v>
      </c>
      <c r="E166" s="272" t="s">
        <v>139</v>
      </c>
      <c r="F166" s="272" t="s">
        <v>855</v>
      </c>
      <c r="G166" s="37">
        <v>782</v>
      </c>
      <c r="H166" s="37">
        <f t="shared" si="93"/>
        <v>78.2</v>
      </c>
      <c r="I166" s="38">
        <f t="shared" si="94"/>
        <v>703.80000000000007</v>
      </c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>
        <v>139.19</v>
      </c>
      <c r="V166" s="37">
        <v>140.72999999999999</v>
      </c>
      <c r="W166" s="37">
        <f t="shared" si="107"/>
        <v>279.91999999999996</v>
      </c>
      <c r="X166" s="37">
        <f t="shared" si="108"/>
        <v>11.95</v>
      </c>
      <c r="Y166" s="37">
        <f t="shared" si="109"/>
        <v>11.18</v>
      </c>
      <c r="Z166" s="54">
        <f t="shared" si="110"/>
        <v>11.95</v>
      </c>
      <c r="AA166" s="54">
        <f t="shared" si="111"/>
        <v>11.57</v>
      </c>
      <c r="AB166" s="54">
        <f t="shared" si="112"/>
        <v>11.95</v>
      </c>
      <c r="AC166" s="54">
        <f t="shared" si="113"/>
        <v>11.57</v>
      </c>
      <c r="AD166" s="54">
        <f t="shared" si="114"/>
        <v>11.95</v>
      </c>
      <c r="AE166" s="54">
        <f t="shared" si="115"/>
        <v>11.95</v>
      </c>
      <c r="AF166" s="38">
        <f t="shared" si="116"/>
        <v>11.57</v>
      </c>
      <c r="AG166" s="54">
        <f t="shared" si="117"/>
        <v>11.95</v>
      </c>
      <c r="AH166" s="54">
        <f t="shared" si="118"/>
        <v>11.57</v>
      </c>
      <c r="AI166" s="54"/>
      <c r="AJ166" s="54"/>
      <c r="AK166" s="54">
        <v>703.8</v>
      </c>
      <c r="AL166" s="54">
        <v>703.8</v>
      </c>
      <c r="AM166" s="54">
        <v>703.8</v>
      </c>
      <c r="AN166" s="54">
        <v>703.8</v>
      </c>
      <c r="AO166" s="54">
        <v>703.8</v>
      </c>
    </row>
    <row r="167" spans="2:41" s="293" customFormat="1" ht="8.25" x14ac:dyDescent="0.25">
      <c r="B167" s="42" t="s">
        <v>495</v>
      </c>
      <c r="C167" s="270" t="s">
        <v>853</v>
      </c>
      <c r="D167" s="292" t="s">
        <v>856</v>
      </c>
      <c r="E167" s="272" t="s">
        <v>165</v>
      </c>
      <c r="F167" s="272" t="s">
        <v>857</v>
      </c>
      <c r="G167" s="37">
        <v>782</v>
      </c>
      <c r="H167" s="37">
        <f t="shared" si="93"/>
        <v>78.2</v>
      </c>
      <c r="I167" s="38">
        <f t="shared" si="94"/>
        <v>703.80000000000007</v>
      </c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>
        <v>139.19</v>
      </c>
      <c r="V167" s="37">
        <v>140.72999999999999</v>
      </c>
      <c r="W167" s="37">
        <f t="shared" si="107"/>
        <v>279.91999999999996</v>
      </c>
      <c r="X167" s="37">
        <f t="shared" si="108"/>
        <v>11.95</v>
      </c>
      <c r="Y167" s="37">
        <f t="shared" si="109"/>
        <v>11.18</v>
      </c>
      <c r="Z167" s="54">
        <f t="shared" si="110"/>
        <v>11.95</v>
      </c>
      <c r="AA167" s="54">
        <f t="shared" si="111"/>
        <v>11.57</v>
      </c>
      <c r="AB167" s="54">
        <f t="shared" si="112"/>
        <v>11.95</v>
      </c>
      <c r="AC167" s="54">
        <f t="shared" si="113"/>
        <v>11.57</v>
      </c>
      <c r="AD167" s="54">
        <f t="shared" si="114"/>
        <v>11.95</v>
      </c>
      <c r="AE167" s="54">
        <f t="shared" si="115"/>
        <v>11.95</v>
      </c>
      <c r="AF167" s="38">
        <f t="shared" si="116"/>
        <v>11.57</v>
      </c>
      <c r="AG167" s="54">
        <f t="shared" si="117"/>
        <v>11.95</v>
      </c>
      <c r="AH167" s="54">
        <f t="shared" si="118"/>
        <v>11.57</v>
      </c>
      <c r="AI167" s="54"/>
      <c r="AJ167" s="54"/>
      <c r="AK167" s="54">
        <v>703.8</v>
      </c>
      <c r="AL167" s="54">
        <v>703.8</v>
      </c>
      <c r="AM167" s="54">
        <v>703.8</v>
      </c>
      <c r="AN167" s="54">
        <v>703.8</v>
      </c>
      <c r="AO167" s="54">
        <v>703.8</v>
      </c>
    </row>
    <row r="168" spans="2:41" s="293" customFormat="1" ht="49.5" x14ac:dyDescent="0.25">
      <c r="B168" s="42" t="s">
        <v>858</v>
      </c>
      <c r="C168" s="270" t="s">
        <v>859</v>
      </c>
      <c r="D168" s="292" t="s">
        <v>860</v>
      </c>
      <c r="E168" s="272" t="s">
        <v>227</v>
      </c>
      <c r="F168" s="272" t="s">
        <v>861</v>
      </c>
      <c r="G168" s="37">
        <v>2380.0700000000002</v>
      </c>
      <c r="H168" s="37">
        <f t="shared" si="93"/>
        <v>238.00700000000003</v>
      </c>
      <c r="I168" s="38">
        <f t="shared" si="94"/>
        <v>2142.0630000000001</v>
      </c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54"/>
      <c r="AA168" s="54"/>
      <c r="AB168" s="54"/>
      <c r="AC168" s="54"/>
      <c r="AD168" s="54"/>
      <c r="AE168" s="54"/>
      <c r="AF168" s="38"/>
      <c r="AG168" s="54"/>
      <c r="AH168" s="54"/>
      <c r="AI168" s="54"/>
      <c r="AJ168" s="54"/>
      <c r="AK168" s="54">
        <v>2142.06</v>
      </c>
      <c r="AL168" s="54">
        <v>2142.06</v>
      </c>
      <c r="AM168" s="54">
        <v>2142.06</v>
      </c>
      <c r="AN168" s="54">
        <v>2142.06</v>
      </c>
      <c r="AO168" s="38">
        <f>ROUND((I168+J168+K168+L168+M168+N168+O168+P168+Q168+R168+S168+T168+U168),2)</f>
        <v>2142.06</v>
      </c>
    </row>
    <row r="169" spans="2:41" s="293" customFormat="1" ht="49.5" x14ac:dyDescent="0.25">
      <c r="B169" s="42" t="s">
        <v>858</v>
      </c>
      <c r="C169" s="270" t="s">
        <v>859</v>
      </c>
      <c r="D169" s="292" t="s">
        <v>862</v>
      </c>
      <c r="E169" s="272" t="s">
        <v>227</v>
      </c>
      <c r="F169" s="272" t="s">
        <v>863</v>
      </c>
      <c r="G169" s="37">
        <v>2380.06</v>
      </c>
      <c r="H169" s="37">
        <f t="shared" si="93"/>
        <v>238.006</v>
      </c>
      <c r="I169" s="38">
        <f t="shared" si="94"/>
        <v>2142.0540000000001</v>
      </c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54"/>
      <c r="AA169" s="54"/>
      <c r="AB169" s="54"/>
      <c r="AC169" s="54"/>
      <c r="AD169" s="54"/>
      <c r="AE169" s="54"/>
      <c r="AF169" s="38"/>
      <c r="AG169" s="54"/>
      <c r="AH169" s="54"/>
      <c r="AI169" s="54"/>
      <c r="AJ169" s="54"/>
      <c r="AK169" s="54">
        <v>2142.0500000000002</v>
      </c>
      <c r="AL169" s="54">
        <v>2142.0500000000002</v>
      </c>
      <c r="AM169" s="54">
        <v>2142.0500000000002</v>
      </c>
      <c r="AN169" s="54">
        <v>2142.0500000000002</v>
      </c>
      <c r="AO169" s="38">
        <f>ROUND((I169+J169+K169+L169+M169+N169+O169+P169+Q169+R169+S169+T169+U169),2)</f>
        <v>2142.0500000000002</v>
      </c>
    </row>
    <row r="170" spans="2:41" s="293" customFormat="1" ht="16.5" x14ac:dyDescent="0.25">
      <c r="B170" s="42" t="s">
        <v>864</v>
      </c>
      <c r="C170" s="270" t="s">
        <v>721</v>
      </c>
      <c r="D170" s="292" t="s">
        <v>865</v>
      </c>
      <c r="E170" s="272" t="s">
        <v>187</v>
      </c>
      <c r="F170" s="272" t="s">
        <v>866</v>
      </c>
      <c r="G170" s="37">
        <v>1425</v>
      </c>
      <c r="H170" s="37">
        <f t="shared" si="93"/>
        <v>142.5</v>
      </c>
      <c r="I170" s="38">
        <f t="shared" si="94"/>
        <v>1282.5</v>
      </c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54"/>
      <c r="AA170" s="54"/>
      <c r="AB170" s="54"/>
      <c r="AC170" s="54"/>
      <c r="AD170" s="54"/>
      <c r="AE170" s="54"/>
      <c r="AF170" s="38"/>
      <c r="AG170" s="54"/>
      <c r="AH170" s="54"/>
      <c r="AI170" s="54"/>
      <c r="AJ170" s="54"/>
      <c r="AK170" s="54">
        <v>1282.5</v>
      </c>
      <c r="AL170" s="54">
        <v>1282.5</v>
      </c>
      <c r="AM170" s="54">
        <v>1282.5</v>
      </c>
      <c r="AN170" s="54">
        <v>1282.5</v>
      </c>
      <c r="AO170" s="37">
        <v>1282.5</v>
      </c>
    </row>
    <row r="171" spans="2:41" s="293" customFormat="1" ht="16.5" x14ac:dyDescent="0.25">
      <c r="B171" s="42" t="s">
        <v>864</v>
      </c>
      <c r="C171" s="270" t="s">
        <v>721</v>
      </c>
      <c r="D171" s="292" t="s">
        <v>867</v>
      </c>
      <c r="E171" s="272" t="s">
        <v>259</v>
      </c>
      <c r="F171" s="272" t="s">
        <v>868</v>
      </c>
      <c r="G171" s="37">
        <v>1425</v>
      </c>
      <c r="H171" s="37">
        <f t="shared" si="93"/>
        <v>142.5</v>
      </c>
      <c r="I171" s="38">
        <f t="shared" si="94"/>
        <v>1282.5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54"/>
      <c r="AA171" s="54"/>
      <c r="AB171" s="54"/>
      <c r="AC171" s="54"/>
      <c r="AD171" s="54"/>
      <c r="AE171" s="54"/>
      <c r="AF171" s="38"/>
      <c r="AG171" s="54"/>
      <c r="AH171" s="54"/>
      <c r="AI171" s="54"/>
      <c r="AJ171" s="54"/>
      <c r="AK171" s="54">
        <v>1282.5</v>
      </c>
      <c r="AL171" s="54">
        <v>1282.5</v>
      </c>
      <c r="AM171" s="54">
        <v>1282.5</v>
      </c>
      <c r="AN171" s="54">
        <v>1282.5</v>
      </c>
      <c r="AO171" s="37">
        <v>1282.5</v>
      </c>
    </row>
    <row r="172" spans="2:41" s="293" customFormat="1" ht="16.5" x14ac:dyDescent="0.25">
      <c r="B172" s="42" t="s">
        <v>869</v>
      </c>
      <c r="C172" s="270" t="s">
        <v>249</v>
      </c>
      <c r="D172" s="292" t="s">
        <v>870</v>
      </c>
      <c r="E172" s="272" t="s">
        <v>118</v>
      </c>
      <c r="F172" s="272" t="s">
        <v>871</v>
      </c>
      <c r="G172" s="37">
        <v>2131.9699999999998</v>
      </c>
      <c r="H172" s="37">
        <f t="shared" si="93"/>
        <v>213.197</v>
      </c>
      <c r="I172" s="38">
        <f t="shared" si="94"/>
        <v>1918.7729999999999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54"/>
      <c r="AA172" s="54"/>
      <c r="AB172" s="54"/>
      <c r="AC172" s="54"/>
      <c r="AD172" s="54"/>
      <c r="AE172" s="54"/>
      <c r="AF172" s="38"/>
      <c r="AG172" s="54"/>
      <c r="AH172" s="54"/>
      <c r="AI172" s="54"/>
      <c r="AJ172" s="54"/>
      <c r="AK172" s="54">
        <v>1918.77</v>
      </c>
      <c r="AL172" s="54">
        <v>1918.77</v>
      </c>
      <c r="AM172" s="54">
        <v>1918.77</v>
      </c>
      <c r="AN172" s="54">
        <v>1918.77</v>
      </c>
      <c r="AO172" s="37">
        <v>1918.77</v>
      </c>
    </row>
    <row r="173" spans="2:41" s="293" customFormat="1" ht="16.5" x14ac:dyDescent="0.25">
      <c r="B173" s="42" t="s">
        <v>869</v>
      </c>
      <c r="C173" s="270" t="s">
        <v>249</v>
      </c>
      <c r="D173" s="292" t="s">
        <v>872</v>
      </c>
      <c r="E173" s="272" t="s">
        <v>118</v>
      </c>
      <c r="F173" s="272" t="s">
        <v>873</v>
      </c>
      <c r="G173" s="37">
        <v>2131.9699999999998</v>
      </c>
      <c r="H173" s="37">
        <f t="shared" ref="H173:H230" si="119">(G173*0.1)</f>
        <v>213.197</v>
      </c>
      <c r="I173" s="38">
        <f t="shared" ref="I173:I230" si="120">(G173*0.9)</f>
        <v>1918.7729999999999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54"/>
      <c r="AA173" s="54"/>
      <c r="AB173" s="54"/>
      <c r="AC173" s="54"/>
      <c r="AD173" s="54"/>
      <c r="AE173" s="54"/>
      <c r="AF173" s="38"/>
      <c r="AG173" s="54"/>
      <c r="AH173" s="54"/>
      <c r="AI173" s="54"/>
      <c r="AJ173" s="54"/>
      <c r="AK173" s="54">
        <v>1918.77</v>
      </c>
      <c r="AL173" s="54">
        <v>1918.77</v>
      </c>
      <c r="AM173" s="54">
        <v>1918.77</v>
      </c>
      <c r="AN173" s="54">
        <v>1918.77</v>
      </c>
      <c r="AO173" s="37">
        <v>1918.77</v>
      </c>
    </row>
    <row r="174" spans="2:41" s="293" customFormat="1" ht="8.25" x14ac:dyDescent="0.25">
      <c r="B174" s="55">
        <v>40676</v>
      </c>
      <c r="C174" s="270" t="s">
        <v>874</v>
      </c>
      <c r="D174" s="118" t="s">
        <v>875</v>
      </c>
      <c r="E174" s="272" t="s">
        <v>118</v>
      </c>
      <c r="F174" s="272" t="s">
        <v>876</v>
      </c>
      <c r="G174" s="37">
        <v>2170</v>
      </c>
      <c r="H174" s="37">
        <f t="shared" si="119"/>
        <v>217</v>
      </c>
      <c r="I174" s="38">
        <f t="shared" si="120"/>
        <v>1953</v>
      </c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54">
        <v>1953</v>
      </c>
      <c r="AL174" s="54">
        <v>1953</v>
      </c>
      <c r="AM174" s="54">
        <v>1953</v>
      </c>
      <c r="AN174" s="54">
        <v>1953</v>
      </c>
      <c r="AO174" s="37">
        <v>1953</v>
      </c>
    </row>
    <row r="175" spans="2:41" s="293" customFormat="1" ht="41.25" x14ac:dyDescent="0.25">
      <c r="B175" s="56">
        <v>40905</v>
      </c>
      <c r="C175" s="172" t="s">
        <v>877</v>
      </c>
      <c r="D175" s="282" t="s">
        <v>878</v>
      </c>
      <c r="E175" s="290" t="s">
        <v>180</v>
      </c>
      <c r="F175" s="290" t="s">
        <v>879</v>
      </c>
      <c r="G175" s="38">
        <v>1921</v>
      </c>
      <c r="H175" s="38">
        <f t="shared" si="119"/>
        <v>192.10000000000002</v>
      </c>
      <c r="I175" s="38">
        <f t="shared" si="120"/>
        <v>1728.9</v>
      </c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>
        <v>2.84</v>
      </c>
      <c r="W175" s="38">
        <f>O175+P175+Q175+R175+S175+T175+U175+V175</f>
        <v>2.84</v>
      </c>
      <c r="X175" s="38">
        <f>ROUND((I175/5/365*31),2)</f>
        <v>29.37</v>
      </c>
      <c r="Y175" s="38">
        <f>ROUND((I175/5/365*29),2)</f>
        <v>27.47</v>
      </c>
      <c r="Z175" s="38">
        <f>ROUND((I175/5/365*31),2)</f>
        <v>29.37</v>
      </c>
      <c r="AA175" s="38">
        <f>ROUND((I175/5/365*30),2)</f>
        <v>28.42</v>
      </c>
      <c r="AB175" s="38">
        <f>ROUND((I175/5/365*31),2)</f>
        <v>29.37</v>
      </c>
      <c r="AC175" s="38">
        <f>ROUND((I175/5/365*30),2)</f>
        <v>28.42</v>
      </c>
      <c r="AD175" s="38">
        <f>ROUND((I175/5/365*31),2)</f>
        <v>29.37</v>
      </c>
      <c r="AE175" s="38">
        <f>ROUND((I175/5/365*31),2)</f>
        <v>29.37</v>
      </c>
      <c r="AF175" s="38">
        <f t="shared" ref="AF175:AF184" si="121">ROUND((I175/5/365*30),2)</f>
        <v>28.42</v>
      </c>
      <c r="AG175" s="38">
        <f t="shared" ref="AG175:AG184" si="122">ROUND((I175/5/365*31),2)</f>
        <v>29.37</v>
      </c>
      <c r="AH175" s="38">
        <f t="shared" ref="AH175:AH184" si="123">ROUND((I175/5/365*30),2)</f>
        <v>28.42</v>
      </c>
      <c r="AI175" s="38">
        <f t="shared" ref="AI175:AI184" si="124">ROUND((I175/5/365*31),2)</f>
        <v>29.37</v>
      </c>
      <c r="AJ175" s="38"/>
      <c r="AK175" s="38">
        <v>1728.9</v>
      </c>
      <c r="AL175" s="38">
        <v>1728.9</v>
      </c>
      <c r="AM175" s="38">
        <v>1728.9</v>
      </c>
      <c r="AN175" s="38">
        <v>1728.9</v>
      </c>
      <c r="AO175" s="38">
        <v>1728.9</v>
      </c>
    </row>
    <row r="176" spans="2:41" s="293" customFormat="1" ht="41.25" x14ac:dyDescent="0.25">
      <c r="B176" s="56">
        <v>40905</v>
      </c>
      <c r="C176" s="172" t="s">
        <v>877</v>
      </c>
      <c r="D176" s="282" t="s">
        <v>878</v>
      </c>
      <c r="E176" s="290" t="s">
        <v>180</v>
      </c>
      <c r="F176" s="290" t="s">
        <v>880</v>
      </c>
      <c r="G176" s="38">
        <v>1921</v>
      </c>
      <c r="H176" s="38">
        <f t="shared" si="119"/>
        <v>192.10000000000002</v>
      </c>
      <c r="I176" s="38">
        <f t="shared" si="120"/>
        <v>1728.9</v>
      </c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>
        <v>2.84</v>
      </c>
      <c r="W176" s="38">
        <f>O176+P176+Q176+R176+S176+T176+U176+V176</f>
        <v>2.84</v>
      </c>
      <c r="X176" s="38">
        <f>ROUND((I176/5/365*31),2)</f>
        <v>29.37</v>
      </c>
      <c r="Y176" s="38">
        <f>ROUND((I176/5/365*29),2)</f>
        <v>27.47</v>
      </c>
      <c r="Z176" s="38">
        <f>ROUND((I176/5/365*31),2)</f>
        <v>29.37</v>
      </c>
      <c r="AA176" s="38">
        <f>ROUND((I176/5/365*30),2)</f>
        <v>28.42</v>
      </c>
      <c r="AB176" s="38">
        <f>ROUND((I176/5/365*31),2)</f>
        <v>29.37</v>
      </c>
      <c r="AC176" s="38">
        <f>ROUND((I176/5/365*30),2)</f>
        <v>28.42</v>
      </c>
      <c r="AD176" s="38">
        <f>ROUND((I176/5/365*31),2)</f>
        <v>29.37</v>
      </c>
      <c r="AE176" s="38">
        <f>ROUND((I176/5/365*31),2)</f>
        <v>29.37</v>
      </c>
      <c r="AF176" s="38">
        <f t="shared" si="121"/>
        <v>28.42</v>
      </c>
      <c r="AG176" s="38">
        <f t="shared" si="122"/>
        <v>29.37</v>
      </c>
      <c r="AH176" s="38">
        <f t="shared" si="123"/>
        <v>28.42</v>
      </c>
      <c r="AI176" s="38">
        <f t="shared" si="124"/>
        <v>29.37</v>
      </c>
      <c r="AJ176" s="38"/>
      <c r="AK176" s="38">
        <v>1728.9</v>
      </c>
      <c r="AL176" s="38">
        <v>1728.9</v>
      </c>
      <c r="AM176" s="38">
        <v>1728.9</v>
      </c>
      <c r="AN176" s="38">
        <v>1728.9</v>
      </c>
      <c r="AO176" s="38">
        <v>1728.9</v>
      </c>
    </row>
    <row r="177" spans="2:41" s="137" customFormat="1" ht="148.5" x14ac:dyDescent="0.15">
      <c r="B177" s="56">
        <v>41144</v>
      </c>
      <c r="C177" s="172" t="s">
        <v>244</v>
      </c>
      <c r="D177" s="204" t="s">
        <v>881</v>
      </c>
      <c r="E177" s="223" t="s">
        <v>602</v>
      </c>
      <c r="F177" s="204" t="s">
        <v>882</v>
      </c>
      <c r="G177" s="38">
        <v>1462.22</v>
      </c>
      <c r="H177" s="38">
        <f t="shared" si="119"/>
        <v>146.22200000000001</v>
      </c>
      <c r="I177" s="38">
        <f t="shared" si="120"/>
        <v>1315.998</v>
      </c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f t="shared" ref="AE177:AE184" si="125">ROUND((I177/5/365*8),2)</f>
        <v>5.77</v>
      </c>
      <c r="AF177" s="38">
        <f t="shared" si="121"/>
        <v>21.63</v>
      </c>
      <c r="AG177" s="38">
        <f t="shared" si="122"/>
        <v>22.35</v>
      </c>
      <c r="AH177" s="38">
        <f t="shared" si="123"/>
        <v>21.63</v>
      </c>
      <c r="AI177" s="38">
        <f t="shared" si="124"/>
        <v>22.35</v>
      </c>
      <c r="AJ177" s="38"/>
      <c r="AK177" s="38">
        <v>1316</v>
      </c>
      <c r="AL177" s="38">
        <v>1316</v>
      </c>
      <c r="AM177" s="38">
        <v>1316</v>
      </c>
      <c r="AN177" s="38">
        <v>1316</v>
      </c>
      <c r="AO177" s="38">
        <v>1316</v>
      </c>
    </row>
    <row r="178" spans="2:41" s="137" customFormat="1" ht="148.5" x14ac:dyDescent="0.15">
      <c r="B178" s="56">
        <v>41144</v>
      </c>
      <c r="C178" s="172" t="s">
        <v>244</v>
      </c>
      <c r="D178" s="204" t="s">
        <v>883</v>
      </c>
      <c r="E178" s="223" t="s">
        <v>187</v>
      </c>
      <c r="F178" s="204" t="s">
        <v>884</v>
      </c>
      <c r="G178" s="38">
        <v>1462.22</v>
      </c>
      <c r="H178" s="38">
        <f t="shared" si="119"/>
        <v>146.22200000000001</v>
      </c>
      <c r="I178" s="38">
        <f t="shared" si="120"/>
        <v>1315.998</v>
      </c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>
        <v>0</v>
      </c>
      <c r="X178" s="38">
        <v>0</v>
      </c>
      <c r="Y178" s="38">
        <v>0</v>
      </c>
      <c r="Z178" s="38">
        <v>0</v>
      </c>
      <c r="AA178" s="38">
        <v>0</v>
      </c>
      <c r="AB178" s="38">
        <v>0</v>
      </c>
      <c r="AC178" s="38">
        <v>0</v>
      </c>
      <c r="AD178" s="38">
        <v>0</v>
      </c>
      <c r="AE178" s="38">
        <f t="shared" si="125"/>
        <v>5.77</v>
      </c>
      <c r="AF178" s="38">
        <f t="shared" si="121"/>
        <v>21.63</v>
      </c>
      <c r="AG178" s="38">
        <f t="shared" si="122"/>
        <v>22.35</v>
      </c>
      <c r="AH178" s="38">
        <f t="shared" si="123"/>
        <v>21.63</v>
      </c>
      <c r="AI178" s="38">
        <f t="shared" si="124"/>
        <v>22.35</v>
      </c>
      <c r="AJ178" s="38"/>
      <c r="AK178" s="38">
        <v>1316</v>
      </c>
      <c r="AL178" s="38">
        <v>1316</v>
      </c>
      <c r="AM178" s="38">
        <v>1316</v>
      </c>
      <c r="AN178" s="38">
        <v>1316</v>
      </c>
      <c r="AO178" s="38">
        <v>1316</v>
      </c>
    </row>
    <row r="179" spans="2:41" s="137" customFormat="1" ht="148.5" x14ac:dyDescent="0.15">
      <c r="B179" s="56">
        <v>41144</v>
      </c>
      <c r="C179" s="172" t="s">
        <v>244</v>
      </c>
      <c r="D179" s="204" t="s">
        <v>885</v>
      </c>
      <c r="E179" s="223" t="s">
        <v>173</v>
      </c>
      <c r="F179" s="204" t="s">
        <v>886</v>
      </c>
      <c r="G179" s="38">
        <v>1462.22</v>
      </c>
      <c r="H179" s="38">
        <f t="shared" si="119"/>
        <v>146.22200000000001</v>
      </c>
      <c r="I179" s="38">
        <f t="shared" si="120"/>
        <v>1315.998</v>
      </c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B179" s="38">
        <v>0</v>
      </c>
      <c r="AC179" s="38">
        <v>0</v>
      </c>
      <c r="AD179" s="38">
        <v>0</v>
      </c>
      <c r="AE179" s="38">
        <f t="shared" si="125"/>
        <v>5.77</v>
      </c>
      <c r="AF179" s="38">
        <f t="shared" si="121"/>
        <v>21.63</v>
      </c>
      <c r="AG179" s="38">
        <f t="shared" si="122"/>
        <v>22.35</v>
      </c>
      <c r="AH179" s="38">
        <f t="shared" si="123"/>
        <v>21.63</v>
      </c>
      <c r="AI179" s="38">
        <f t="shared" si="124"/>
        <v>22.35</v>
      </c>
      <c r="AJ179" s="38"/>
      <c r="AK179" s="38">
        <v>1316</v>
      </c>
      <c r="AL179" s="38">
        <v>1316</v>
      </c>
      <c r="AM179" s="38">
        <v>1316</v>
      </c>
      <c r="AN179" s="38">
        <v>1316</v>
      </c>
      <c r="AO179" s="38">
        <v>1316</v>
      </c>
    </row>
    <row r="180" spans="2:41" s="137" customFormat="1" ht="148.5" x14ac:dyDescent="0.15">
      <c r="B180" s="56">
        <v>41144</v>
      </c>
      <c r="C180" s="172" t="s">
        <v>244</v>
      </c>
      <c r="D180" s="204" t="s">
        <v>887</v>
      </c>
      <c r="E180" s="223" t="s">
        <v>170</v>
      </c>
      <c r="F180" s="204" t="s">
        <v>888</v>
      </c>
      <c r="G180" s="38">
        <v>1462.22</v>
      </c>
      <c r="H180" s="38">
        <f t="shared" si="119"/>
        <v>146.22200000000001</v>
      </c>
      <c r="I180" s="38">
        <f t="shared" si="120"/>
        <v>1315.998</v>
      </c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>
        <v>0</v>
      </c>
      <c r="X180" s="38">
        <v>0</v>
      </c>
      <c r="Y180" s="38">
        <v>0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f t="shared" si="125"/>
        <v>5.77</v>
      </c>
      <c r="AF180" s="38">
        <f t="shared" si="121"/>
        <v>21.63</v>
      </c>
      <c r="AG180" s="38">
        <f t="shared" si="122"/>
        <v>22.35</v>
      </c>
      <c r="AH180" s="38">
        <f t="shared" si="123"/>
        <v>21.63</v>
      </c>
      <c r="AI180" s="38">
        <f t="shared" si="124"/>
        <v>22.35</v>
      </c>
      <c r="AJ180" s="38"/>
      <c r="AK180" s="38">
        <v>1316</v>
      </c>
      <c r="AL180" s="38">
        <v>1316</v>
      </c>
      <c r="AM180" s="38">
        <v>1316</v>
      </c>
      <c r="AN180" s="38">
        <v>1316</v>
      </c>
      <c r="AO180" s="38">
        <v>1316</v>
      </c>
    </row>
    <row r="181" spans="2:41" s="137" customFormat="1" ht="148.5" x14ac:dyDescent="0.15">
      <c r="B181" s="56">
        <v>41144</v>
      </c>
      <c r="C181" s="172" t="s">
        <v>244</v>
      </c>
      <c r="D181" s="204" t="s">
        <v>889</v>
      </c>
      <c r="E181" s="223" t="s">
        <v>122</v>
      </c>
      <c r="F181" s="204" t="s">
        <v>890</v>
      </c>
      <c r="G181" s="38">
        <v>1462.22</v>
      </c>
      <c r="H181" s="38">
        <f t="shared" si="119"/>
        <v>146.22200000000001</v>
      </c>
      <c r="I181" s="38">
        <f t="shared" si="120"/>
        <v>1315.998</v>
      </c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38">
        <v>0</v>
      </c>
      <c r="AE181" s="38">
        <f t="shared" si="125"/>
        <v>5.77</v>
      </c>
      <c r="AF181" s="38">
        <f t="shared" si="121"/>
        <v>21.63</v>
      </c>
      <c r="AG181" s="38">
        <f t="shared" si="122"/>
        <v>22.35</v>
      </c>
      <c r="AH181" s="38">
        <f t="shared" si="123"/>
        <v>21.63</v>
      </c>
      <c r="AI181" s="38">
        <f t="shared" si="124"/>
        <v>22.35</v>
      </c>
      <c r="AJ181" s="38"/>
      <c r="AK181" s="38">
        <v>1316</v>
      </c>
      <c r="AL181" s="38">
        <v>1316</v>
      </c>
      <c r="AM181" s="38">
        <v>1316</v>
      </c>
      <c r="AN181" s="38">
        <v>1316</v>
      </c>
      <c r="AO181" s="38">
        <v>1316</v>
      </c>
    </row>
    <row r="182" spans="2:41" s="137" customFormat="1" ht="148.5" x14ac:dyDescent="0.15">
      <c r="B182" s="56">
        <v>41144</v>
      </c>
      <c r="C182" s="172" t="s">
        <v>244</v>
      </c>
      <c r="D182" s="204" t="s">
        <v>891</v>
      </c>
      <c r="E182" s="223" t="s">
        <v>139</v>
      </c>
      <c r="F182" s="204" t="s">
        <v>892</v>
      </c>
      <c r="G182" s="38">
        <v>1462.22</v>
      </c>
      <c r="H182" s="38">
        <f t="shared" si="119"/>
        <v>146.22200000000001</v>
      </c>
      <c r="I182" s="38">
        <f t="shared" si="120"/>
        <v>1315.998</v>
      </c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8">
        <v>0</v>
      </c>
      <c r="AE182" s="38">
        <f t="shared" si="125"/>
        <v>5.77</v>
      </c>
      <c r="AF182" s="38">
        <f t="shared" si="121"/>
        <v>21.63</v>
      </c>
      <c r="AG182" s="38">
        <f t="shared" si="122"/>
        <v>22.35</v>
      </c>
      <c r="AH182" s="38">
        <f t="shared" si="123"/>
        <v>21.63</v>
      </c>
      <c r="AI182" s="38">
        <f t="shared" si="124"/>
        <v>22.35</v>
      </c>
      <c r="AJ182" s="38"/>
      <c r="AK182" s="38">
        <v>1316</v>
      </c>
      <c r="AL182" s="38">
        <v>1316</v>
      </c>
      <c r="AM182" s="38">
        <v>1316</v>
      </c>
      <c r="AN182" s="38">
        <v>1316</v>
      </c>
      <c r="AO182" s="38">
        <v>1316</v>
      </c>
    </row>
    <row r="183" spans="2:41" s="137" customFormat="1" ht="148.5" x14ac:dyDescent="0.15">
      <c r="B183" s="56">
        <v>41144</v>
      </c>
      <c r="C183" s="172" t="s">
        <v>244</v>
      </c>
      <c r="D183" s="204" t="s">
        <v>893</v>
      </c>
      <c r="E183" s="223" t="s">
        <v>139</v>
      </c>
      <c r="F183" s="204" t="s">
        <v>894</v>
      </c>
      <c r="G183" s="38">
        <v>1462.22</v>
      </c>
      <c r="H183" s="38">
        <f t="shared" si="119"/>
        <v>146.22200000000001</v>
      </c>
      <c r="I183" s="38">
        <f t="shared" si="120"/>
        <v>1315.998</v>
      </c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38">
        <v>0</v>
      </c>
      <c r="AE183" s="38">
        <f t="shared" si="125"/>
        <v>5.77</v>
      </c>
      <c r="AF183" s="38">
        <f t="shared" si="121"/>
        <v>21.63</v>
      </c>
      <c r="AG183" s="38">
        <f t="shared" si="122"/>
        <v>22.35</v>
      </c>
      <c r="AH183" s="38">
        <f t="shared" si="123"/>
        <v>21.63</v>
      </c>
      <c r="AI183" s="38">
        <f t="shared" si="124"/>
        <v>22.35</v>
      </c>
      <c r="AJ183" s="38"/>
      <c r="AK183" s="38">
        <v>1316</v>
      </c>
      <c r="AL183" s="38">
        <v>1316</v>
      </c>
      <c r="AM183" s="38">
        <v>1316</v>
      </c>
      <c r="AN183" s="38">
        <v>1316</v>
      </c>
      <c r="AO183" s="38">
        <v>1316</v>
      </c>
    </row>
    <row r="184" spans="2:41" s="137" customFormat="1" ht="148.5" x14ac:dyDescent="0.15">
      <c r="B184" s="56">
        <v>41144</v>
      </c>
      <c r="C184" s="172" t="s">
        <v>244</v>
      </c>
      <c r="D184" s="204" t="s">
        <v>895</v>
      </c>
      <c r="E184" s="223" t="s">
        <v>896</v>
      </c>
      <c r="F184" s="204" t="s">
        <v>897</v>
      </c>
      <c r="G184" s="38">
        <v>1462.22</v>
      </c>
      <c r="H184" s="38">
        <f t="shared" si="119"/>
        <v>146.22200000000001</v>
      </c>
      <c r="I184" s="38">
        <f t="shared" si="120"/>
        <v>1315.998</v>
      </c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f t="shared" si="125"/>
        <v>5.77</v>
      </c>
      <c r="AF184" s="38">
        <f t="shared" si="121"/>
        <v>21.63</v>
      </c>
      <c r="AG184" s="38">
        <f t="shared" si="122"/>
        <v>22.35</v>
      </c>
      <c r="AH184" s="38">
        <f t="shared" si="123"/>
        <v>21.63</v>
      </c>
      <c r="AI184" s="38">
        <f t="shared" si="124"/>
        <v>22.35</v>
      </c>
      <c r="AJ184" s="38"/>
      <c r="AK184" s="38">
        <v>1316</v>
      </c>
      <c r="AL184" s="38">
        <v>1316</v>
      </c>
      <c r="AM184" s="38">
        <v>1316</v>
      </c>
      <c r="AN184" s="38">
        <v>1316</v>
      </c>
      <c r="AO184" s="38">
        <v>1316</v>
      </c>
    </row>
    <row r="185" spans="2:41" s="137" customFormat="1" ht="156.75" x14ac:dyDescent="0.15">
      <c r="B185" s="56">
        <v>41173</v>
      </c>
      <c r="C185" s="172" t="s">
        <v>272</v>
      </c>
      <c r="D185" s="294" t="s">
        <v>898</v>
      </c>
      <c r="E185" s="204" t="s">
        <v>158</v>
      </c>
      <c r="F185" s="204" t="s">
        <v>899</v>
      </c>
      <c r="G185" s="38">
        <v>2370</v>
      </c>
      <c r="H185" s="38">
        <f t="shared" si="119"/>
        <v>237</v>
      </c>
      <c r="I185" s="38">
        <f t="shared" si="120"/>
        <v>2133</v>
      </c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>
        <v>0</v>
      </c>
      <c r="W185" s="38"/>
      <c r="X185" s="38"/>
      <c r="Y185" s="38"/>
      <c r="Z185" s="38"/>
      <c r="AA185" s="38"/>
      <c r="AB185" s="38"/>
      <c r="AC185" s="38"/>
      <c r="AD185" s="38"/>
      <c r="AE185" s="38">
        <f>ROUND((H185/5/365*9),2)</f>
        <v>1.17</v>
      </c>
      <c r="AF185" s="38">
        <v>118.04</v>
      </c>
      <c r="AG185" s="38">
        <v>426.58</v>
      </c>
      <c r="AH185" s="38">
        <v>426.58</v>
      </c>
      <c r="AI185" s="38">
        <v>426.58</v>
      </c>
      <c r="AJ185" s="38">
        <v>427.74</v>
      </c>
      <c r="AK185" s="38">
        <v>2133</v>
      </c>
      <c r="AL185" s="38">
        <v>2133</v>
      </c>
      <c r="AM185" s="38">
        <v>2133</v>
      </c>
      <c r="AN185" s="38">
        <v>2133</v>
      </c>
      <c r="AO185" s="38">
        <v>2133</v>
      </c>
    </row>
    <row r="186" spans="2:41" s="137" customFormat="1" ht="156.75" x14ac:dyDescent="0.15">
      <c r="B186" s="297">
        <v>41173</v>
      </c>
      <c r="C186" s="172" t="s">
        <v>272</v>
      </c>
      <c r="D186" s="294" t="s">
        <v>900</v>
      </c>
      <c r="E186" s="204" t="s">
        <v>259</v>
      </c>
      <c r="F186" s="295" t="s">
        <v>901</v>
      </c>
      <c r="G186" s="38">
        <v>2370</v>
      </c>
      <c r="H186" s="38">
        <f t="shared" si="119"/>
        <v>237</v>
      </c>
      <c r="I186" s="38">
        <f t="shared" si="120"/>
        <v>2133</v>
      </c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>
        <v>0</v>
      </c>
      <c r="W186" s="53"/>
      <c r="X186" s="53"/>
      <c r="Y186" s="53"/>
      <c r="Z186" s="53"/>
      <c r="AA186" s="53"/>
      <c r="AB186" s="53"/>
      <c r="AC186" s="53"/>
      <c r="AD186" s="53"/>
      <c r="AE186" s="53">
        <f>ROUND((H186/5/365*9),2)</f>
        <v>1.17</v>
      </c>
      <c r="AF186" s="53">
        <f>ROUND((H186/5/365*31),2)</f>
        <v>4.03</v>
      </c>
      <c r="AG186" s="53">
        <f>ROUND((H186/5/365*30),2)</f>
        <v>3.9</v>
      </c>
      <c r="AH186" s="53">
        <f>ROUND((H186/5/365*31),2)</f>
        <v>4.03</v>
      </c>
      <c r="AI186" s="53"/>
      <c r="AJ186" s="53">
        <f>ROUND((V186+W186+X186+Y186+Z186+AA186+AB186+AC186+AD186+AE186+AF186+AG186+AH186),2)</f>
        <v>13.13</v>
      </c>
      <c r="AK186" s="38">
        <v>2133</v>
      </c>
      <c r="AL186" s="38">
        <v>2133</v>
      </c>
      <c r="AM186" s="38">
        <v>2133</v>
      </c>
      <c r="AN186" s="38">
        <v>2133</v>
      </c>
      <c r="AO186" s="38">
        <v>2133</v>
      </c>
    </row>
    <row r="187" spans="2:41" s="137" customFormat="1" ht="156.75" x14ac:dyDescent="0.15">
      <c r="B187" s="56">
        <v>41173</v>
      </c>
      <c r="C187" s="172" t="s">
        <v>272</v>
      </c>
      <c r="D187" s="294" t="s">
        <v>902</v>
      </c>
      <c r="E187" s="204" t="s">
        <v>370</v>
      </c>
      <c r="F187" s="296" t="s">
        <v>903</v>
      </c>
      <c r="G187" s="38">
        <v>2370</v>
      </c>
      <c r="H187" s="38">
        <f t="shared" si="119"/>
        <v>237</v>
      </c>
      <c r="I187" s="38">
        <f t="shared" si="120"/>
        <v>2133</v>
      </c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>
        <v>0</v>
      </c>
      <c r="W187" s="38"/>
      <c r="X187" s="38"/>
      <c r="Y187" s="38"/>
      <c r="Z187" s="38"/>
      <c r="AA187" s="38"/>
      <c r="AB187" s="38"/>
      <c r="AC187" s="38"/>
      <c r="AD187" s="38"/>
      <c r="AE187" s="38">
        <f>ROUND((H187/5/365*9),2)</f>
        <v>1.17</v>
      </c>
      <c r="AF187" s="38">
        <f>ROUND((H187/5/365*31),2)</f>
        <v>4.03</v>
      </c>
      <c r="AG187" s="38">
        <f>ROUND((H187/5/365*30),2)</f>
        <v>3.9</v>
      </c>
      <c r="AH187" s="38">
        <f>ROUND((H187/5/365*31),2)</f>
        <v>4.03</v>
      </c>
      <c r="AI187" s="38">
        <f>SUM(W187:AH187)</f>
        <v>13.129999999999999</v>
      </c>
      <c r="AJ187" s="38">
        <f>ROUND((V187+W187+X187+Y187+Z187+AA187+AB187+AC187+AD187+AE187+AF187+AG187+AH187),2)</f>
        <v>13.13</v>
      </c>
      <c r="AK187" s="38">
        <v>2133</v>
      </c>
      <c r="AL187" s="38">
        <v>2133</v>
      </c>
      <c r="AM187" s="38">
        <v>2133</v>
      </c>
      <c r="AN187" s="38">
        <v>2133</v>
      </c>
      <c r="AO187" s="38">
        <v>2133</v>
      </c>
    </row>
    <row r="188" spans="2:41" s="137" customFormat="1" ht="156.75" x14ac:dyDescent="0.15">
      <c r="B188" s="56">
        <v>41173</v>
      </c>
      <c r="C188" s="172" t="s">
        <v>272</v>
      </c>
      <c r="D188" s="294" t="s">
        <v>904</v>
      </c>
      <c r="E188" s="204" t="s">
        <v>129</v>
      </c>
      <c r="F188" s="296" t="s">
        <v>905</v>
      </c>
      <c r="G188" s="38">
        <v>2370</v>
      </c>
      <c r="H188" s="38">
        <f t="shared" si="119"/>
        <v>237</v>
      </c>
      <c r="I188" s="38">
        <f t="shared" si="120"/>
        <v>2133</v>
      </c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>
        <v>0</v>
      </c>
      <c r="W188" s="38"/>
      <c r="X188" s="38"/>
      <c r="Y188" s="38"/>
      <c r="Z188" s="38"/>
      <c r="AA188" s="38"/>
      <c r="AB188" s="38"/>
      <c r="AC188" s="38"/>
      <c r="AD188" s="38"/>
      <c r="AE188" s="38">
        <f>ROUND((H188/5/365*9),2)</f>
        <v>1.17</v>
      </c>
      <c r="AF188" s="38">
        <f>ROUND((H188/5/365*31),2)</f>
        <v>4.03</v>
      </c>
      <c r="AG188" s="38">
        <f>ROUND((H188/5/365*30),2)</f>
        <v>3.9</v>
      </c>
      <c r="AH188" s="38">
        <f>ROUND((H188/5/365*31),2)</f>
        <v>4.03</v>
      </c>
      <c r="AI188" s="38">
        <f>SUM(W188:AH188)</f>
        <v>13.129999999999999</v>
      </c>
      <c r="AJ188" s="38">
        <f>ROUND((V188+W188+X188+Y188+Z188+AA188+AB188+AC188+AD188+AE188+AF188+AG188+AH188),2)</f>
        <v>13.13</v>
      </c>
      <c r="AK188" s="38">
        <v>2133</v>
      </c>
      <c r="AL188" s="38">
        <v>2133</v>
      </c>
      <c r="AM188" s="38">
        <v>2133</v>
      </c>
      <c r="AN188" s="38">
        <v>2133</v>
      </c>
      <c r="AO188" s="38">
        <v>2133</v>
      </c>
    </row>
    <row r="189" spans="2:41" s="137" customFormat="1" ht="33" x14ac:dyDescent="0.15">
      <c r="B189" s="297">
        <v>41261</v>
      </c>
      <c r="C189" s="204" t="s">
        <v>244</v>
      </c>
      <c r="D189" s="204" t="s">
        <v>906</v>
      </c>
      <c r="E189" s="223" t="s">
        <v>170</v>
      </c>
      <c r="F189" s="204" t="s">
        <v>907</v>
      </c>
      <c r="G189" s="38">
        <v>1155</v>
      </c>
      <c r="H189" s="38">
        <f t="shared" si="119"/>
        <v>115.5</v>
      </c>
      <c r="I189" s="38">
        <f t="shared" si="120"/>
        <v>1039.5</v>
      </c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>
        <f t="shared" ref="W189:W195" si="126">O189+P189+Q189+R189+S189+T189+U189+V189</f>
        <v>0</v>
      </c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>
        <f t="shared" ref="AI189:AI194" si="127">ROUND((I189/5/365*13),2)</f>
        <v>7.4</v>
      </c>
      <c r="AJ189" s="38">
        <f t="shared" ref="AJ189:AJ201" si="128">SUM(X189:AI189)</f>
        <v>7.4</v>
      </c>
      <c r="AK189" s="38">
        <v>1039.5</v>
      </c>
      <c r="AL189" s="38">
        <v>1039.5</v>
      </c>
      <c r="AM189" s="38">
        <v>1039.5</v>
      </c>
      <c r="AN189" s="38">
        <v>1039.5</v>
      </c>
      <c r="AO189" s="38">
        <v>1039.5</v>
      </c>
    </row>
    <row r="190" spans="2:41" s="137" customFormat="1" ht="33" x14ac:dyDescent="0.15">
      <c r="B190" s="297">
        <v>41261</v>
      </c>
      <c r="C190" s="204" t="s">
        <v>244</v>
      </c>
      <c r="D190" s="204" t="s">
        <v>908</v>
      </c>
      <c r="E190" s="223" t="s">
        <v>143</v>
      </c>
      <c r="F190" s="204" t="s">
        <v>909</v>
      </c>
      <c r="G190" s="38">
        <v>1155</v>
      </c>
      <c r="H190" s="38">
        <f t="shared" si="119"/>
        <v>115.5</v>
      </c>
      <c r="I190" s="38">
        <f t="shared" si="120"/>
        <v>1039.5</v>
      </c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>
        <f t="shared" si="126"/>
        <v>0</v>
      </c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>
        <f t="shared" si="127"/>
        <v>7.4</v>
      </c>
      <c r="AJ190" s="38">
        <f t="shared" si="128"/>
        <v>7.4</v>
      </c>
      <c r="AK190" s="38">
        <v>1039.5</v>
      </c>
      <c r="AL190" s="38">
        <v>1039.5</v>
      </c>
      <c r="AM190" s="38">
        <v>1039.5</v>
      </c>
      <c r="AN190" s="38">
        <v>1039.5</v>
      </c>
      <c r="AO190" s="38">
        <v>1039.5</v>
      </c>
    </row>
    <row r="191" spans="2:41" s="137" customFormat="1" ht="33" x14ac:dyDescent="0.15">
      <c r="B191" s="297">
        <v>41261</v>
      </c>
      <c r="C191" s="204" t="s">
        <v>244</v>
      </c>
      <c r="D191" s="204" t="s">
        <v>910</v>
      </c>
      <c r="E191" s="223" t="s">
        <v>602</v>
      </c>
      <c r="F191" s="204" t="s">
        <v>911</v>
      </c>
      <c r="G191" s="38">
        <v>1155</v>
      </c>
      <c r="H191" s="38">
        <f t="shared" si="119"/>
        <v>115.5</v>
      </c>
      <c r="I191" s="38">
        <f t="shared" si="120"/>
        <v>1039.5</v>
      </c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>
        <f t="shared" si="126"/>
        <v>0</v>
      </c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>
        <f t="shared" si="127"/>
        <v>7.4</v>
      </c>
      <c r="AJ191" s="38">
        <f t="shared" si="128"/>
        <v>7.4</v>
      </c>
      <c r="AK191" s="38">
        <v>1039.5</v>
      </c>
      <c r="AL191" s="38">
        <v>1039.5</v>
      </c>
      <c r="AM191" s="38">
        <v>1039.5</v>
      </c>
      <c r="AN191" s="38">
        <v>1039.5</v>
      </c>
      <c r="AO191" s="38">
        <v>1039.5</v>
      </c>
    </row>
    <row r="192" spans="2:41" s="137" customFormat="1" ht="33" x14ac:dyDescent="0.15">
      <c r="B192" s="297">
        <v>41261</v>
      </c>
      <c r="C192" s="204" t="s">
        <v>244</v>
      </c>
      <c r="D192" s="204" t="s">
        <v>912</v>
      </c>
      <c r="E192" s="223" t="s">
        <v>180</v>
      </c>
      <c r="F192" s="204" t="s">
        <v>913</v>
      </c>
      <c r="G192" s="38">
        <v>1155</v>
      </c>
      <c r="H192" s="38">
        <f t="shared" si="119"/>
        <v>115.5</v>
      </c>
      <c r="I192" s="38">
        <f t="shared" si="120"/>
        <v>1039.5</v>
      </c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>
        <f t="shared" si="126"/>
        <v>0</v>
      </c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>
        <f t="shared" si="127"/>
        <v>7.4</v>
      </c>
      <c r="AJ192" s="38">
        <f t="shared" si="128"/>
        <v>7.4</v>
      </c>
      <c r="AK192" s="38">
        <v>1039.5</v>
      </c>
      <c r="AL192" s="38">
        <v>1039.5</v>
      </c>
      <c r="AM192" s="38">
        <v>1039.5</v>
      </c>
      <c r="AN192" s="38">
        <v>1039.5</v>
      </c>
      <c r="AO192" s="38">
        <v>1039.5</v>
      </c>
    </row>
    <row r="193" spans="2:41" s="137" customFormat="1" ht="33" x14ac:dyDescent="0.15">
      <c r="B193" s="297">
        <v>41261</v>
      </c>
      <c r="C193" s="204" t="s">
        <v>244</v>
      </c>
      <c r="D193" s="204" t="s">
        <v>914</v>
      </c>
      <c r="E193" s="223" t="s">
        <v>227</v>
      </c>
      <c r="F193" s="204" t="s">
        <v>915</v>
      </c>
      <c r="G193" s="38">
        <v>1155</v>
      </c>
      <c r="H193" s="38">
        <f t="shared" si="119"/>
        <v>115.5</v>
      </c>
      <c r="I193" s="38">
        <f t="shared" si="120"/>
        <v>1039.5</v>
      </c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>
        <f t="shared" si="126"/>
        <v>0</v>
      </c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>
        <f t="shared" si="127"/>
        <v>7.4</v>
      </c>
      <c r="AJ193" s="38">
        <f t="shared" si="128"/>
        <v>7.4</v>
      </c>
      <c r="AK193" s="38">
        <v>1039.5</v>
      </c>
      <c r="AL193" s="38">
        <v>1039.5</v>
      </c>
      <c r="AM193" s="38">
        <v>1039.5</v>
      </c>
      <c r="AN193" s="38">
        <v>1039.5</v>
      </c>
      <c r="AO193" s="38">
        <v>1039.5</v>
      </c>
    </row>
    <row r="194" spans="2:41" s="137" customFormat="1" ht="8.25" x14ac:dyDescent="0.15">
      <c r="B194" s="297">
        <v>41261</v>
      </c>
      <c r="C194" s="204" t="s">
        <v>916</v>
      </c>
      <c r="D194" s="223" t="s">
        <v>917</v>
      </c>
      <c r="E194" s="223" t="s">
        <v>520</v>
      </c>
      <c r="F194" s="223" t="s">
        <v>918</v>
      </c>
      <c r="G194" s="38">
        <v>642</v>
      </c>
      <c r="H194" s="38">
        <f t="shared" si="119"/>
        <v>64.2</v>
      </c>
      <c r="I194" s="38">
        <f t="shared" si="120"/>
        <v>577.80000000000007</v>
      </c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>
        <f t="shared" si="126"/>
        <v>0</v>
      </c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>
        <f t="shared" si="127"/>
        <v>4.12</v>
      </c>
      <c r="AJ194" s="38">
        <f t="shared" si="128"/>
        <v>4.12</v>
      </c>
      <c r="AK194" s="38">
        <v>577.79999999999995</v>
      </c>
      <c r="AL194" s="38">
        <v>577.79999999999995</v>
      </c>
      <c r="AM194" s="38">
        <v>577.79999999999995</v>
      </c>
      <c r="AN194" s="38">
        <v>577.79999999999995</v>
      </c>
      <c r="AO194" s="38">
        <v>577.79999999999995</v>
      </c>
    </row>
    <row r="195" spans="2:41" s="137" customFormat="1" ht="16.5" x14ac:dyDescent="0.15">
      <c r="B195" s="297">
        <v>41264</v>
      </c>
      <c r="C195" s="223" t="s">
        <v>919</v>
      </c>
      <c r="D195" s="223" t="s">
        <v>920</v>
      </c>
      <c r="E195" s="223" t="s">
        <v>227</v>
      </c>
      <c r="F195" s="204" t="s">
        <v>921</v>
      </c>
      <c r="G195" s="38">
        <v>10900</v>
      </c>
      <c r="H195" s="38">
        <f t="shared" si="119"/>
        <v>1090</v>
      </c>
      <c r="I195" s="38">
        <f t="shared" si="120"/>
        <v>9810</v>
      </c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>
        <f t="shared" si="126"/>
        <v>0</v>
      </c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>
        <f>ROUND((I195/5/365*10),2)</f>
        <v>53.75</v>
      </c>
      <c r="AJ195" s="38">
        <f t="shared" si="128"/>
        <v>53.75</v>
      </c>
      <c r="AK195" s="38">
        <v>9810</v>
      </c>
      <c r="AL195" s="38">
        <v>9810</v>
      </c>
      <c r="AM195" s="38">
        <v>9810</v>
      </c>
      <c r="AN195" s="38">
        <v>9810</v>
      </c>
      <c r="AO195" s="38">
        <v>9810</v>
      </c>
    </row>
    <row r="196" spans="2:41" s="137" customFormat="1" ht="8.25" x14ac:dyDescent="0.15">
      <c r="B196" s="297">
        <v>41534</v>
      </c>
      <c r="C196" s="204" t="s">
        <v>922</v>
      </c>
      <c r="D196" s="223" t="s">
        <v>923</v>
      </c>
      <c r="E196" s="223" t="s">
        <v>227</v>
      </c>
      <c r="F196" s="204" t="s">
        <v>924</v>
      </c>
      <c r="G196" s="38">
        <v>1132.69</v>
      </c>
      <c r="H196" s="38">
        <f t="shared" si="119"/>
        <v>113.26900000000001</v>
      </c>
      <c r="I196" s="38">
        <f t="shared" si="120"/>
        <v>1019.421</v>
      </c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>
        <f t="shared" si="128"/>
        <v>0</v>
      </c>
      <c r="AK196" s="38">
        <v>0</v>
      </c>
      <c r="AL196" s="38"/>
      <c r="AM196" s="38">
        <v>1019.42</v>
      </c>
      <c r="AN196" s="38">
        <v>1019.42</v>
      </c>
      <c r="AO196" s="38">
        <v>1019.42</v>
      </c>
    </row>
    <row r="197" spans="2:41" s="137" customFormat="1" ht="8.25" x14ac:dyDescent="0.15">
      <c r="B197" s="297">
        <v>41534</v>
      </c>
      <c r="C197" s="204" t="s">
        <v>922</v>
      </c>
      <c r="D197" s="223" t="s">
        <v>925</v>
      </c>
      <c r="E197" s="223" t="s">
        <v>227</v>
      </c>
      <c r="F197" s="204" t="s">
        <v>926</v>
      </c>
      <c r="G197" s="38">
        <v>1132.69</v>
      </c>
      <c r="H197" s="38">
        <f t="shared" si="119"/>
        <v>113.26900000000001</v>
      </c>
      <c r="I197" s="38">
        <f t="shared" si="120"/>
        <v>1019.421</v>
      </c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>
        <f t="shared" si="128"/>
        <v>0</v>
      </c>
      <c r="AK197" s="38">
        <v>0</v>
      </c>
      <c r="AL197" s="38"/>
      <c r="AM197" s="38">
        <v>1019.42</v>
      </c>
      <c r="AN197" s="38">
        <v>1019.42</v>
      </c>
      <c r="AO197" s="38">
        <v>1019.42</v>
      </c>
    </row>
    <row r="198" spans="2:41" s="137" customFormat="1" ht="8.25" x14ac:dyDescent="0.15">
      <c r="B198" s="297">
        <v>41534</v>
      </c>
      <c r="C198" s="204" t="s">
        <v>922</v>
      </c>
      <c r="D198" s="223" t="s">
        <v>927</v>
      </c>
      <c r="E198" s="223" t="s">
        <v>227</v>
      </c>
      <c r="F198" s="204" t="s">
        <v>928</v>
      </c>
      <c r="G198" s="38">
        <v>1132.69</v>
      </c>
      <c r="H198" s="38">
        <f t="shared" si="119"/>
        <v>113.26900000000001</v>
      </c>
      <c r="I198" s="38">
        <f t="shared" si="120"/>
        <v>1019.421</v>
      </c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>
        <f t="shared" si="128"/>
        <v>0</v>
      </c>
      <c r="AK198" s="38">
        <v>0</v>
      </c>
      <c r="AL198" s="38"/>
      <c r="AM198" s="38">
        <v>1019.42</v>
      </c>
      <c r="AN198" s="38">
        <v>1019.42</v>
      </c>
      <c r="AO198" s="38">
        <v>1019.42</v>
      </c>
    </row>
    <row r="199" spans="2:41" s="137" customFormat="1" ht="16.5" x14ac:dyDescent="0.15">
      <c r="B199" s="297">
        <v>41534</v>
      </c>
      <c r="C199" s="204" t="s">
        <v>929</v>
      </c>
      <c r="D199" s="223" t="s">
        <v>930</v>
      </c>
      <c r="E199" s="223" t="s">
        <v>227</v>
      </c>
      <c r="F199" s="204" t="s">
        <v>931</v>
      </c>
      <c r="G199" s="38">
        <v>2558.08</v>
      </c>
      <c r="H199" s="38">
        <f t="shared" si="119"/>
        <v>255.80799999999999</v>
      </c>
      <c r="I199" s="38">
        <f t="shared" si="120"/>
        <v>2302.2719999999999</v>
      </c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>
        <f t="shared" si="128"/>
        <v>0</v>
      </c>
      <c r="AK199" s="38">
        <v>0</v>
      </c>
      <c r="AL199" s="38"/>
      <c r="AM199" s="38">
        <v>2302.27</v>
      </c>
      <c r="AN199" s="38">
        <v>2302.27</v>
      </c>
      <c r="AO199" s="38">
        <v>2302.27</v>
      </c>
    </row>
    <row r="200" spans="2:41" s="137" customFormat="1" ht="107.25" x14ac:dyDescent="0.15">
      <c r="B200" s="297">
        <v>41547</v>
      </c>
      <c r="C200" s="204" t="s">
        <v>244</v>
      </c>
      <c r="D200" s="223" t="s">
        <v>932</v>
      </c>
      <c r="E200" s="223" t="s">
        <v>187</v>
      </c>
      <c r="F200" s="204" t="s">
        <v>933</v>
      </c>
      <c r="G200" s="38">
        <v>1398</v>
      </c>
      <c r="H200" s="38">
        <f t="shared" si="119"/>
        <v>139.80000000000001</v>
      </c>
      <c r="I200" s="38">
        <f t="shared" si="120"/>
        <v>1258.2</v>
      </c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>
        <f t="shared" si="128"/>
        <v>0</v>
      </c>
      <c r="AK200" s="38">
        <v>0</v>
      </c>
      <c r="AL200" s="38"/>
      <c r="AM200" s="38">
        <v>1258.2</v>
      </c>
      <c r="AN200" s="38">
        <v>1258.2</v>
      </c>
      <c r="AO200" s="38">
        <v>1258.2</v>
      </c>
    </row>
    <row r="201" spans="2:41" s="137" customFormat="1" ht="115.5" x14ac:dyDescent="0.15">
      <c r="B201" s="57">
        <v>41547</v>
      </c>
      <c r="C201" s="208" t="s">
        <v>244</v>
      </c>
      <c r="D201" s="283" t="s">
        <v>934</v>
      </c>
      <c r="E201" s="283" t="s">
        <v>180</v>
      </c>
      <c r="F201" s="208" t="s">
        <v>935</v>
      </c>
      <c r="G201" s="44">
        <v>1398</v>
      </c>
      <c r="H201" s="44">
        <f t="shared" si="119"/>
        <v>139.80000000000001</v>
      </c>
      <c r="I201" s="44">
        <f t="shared" si="120"/>
        <v>1258.2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>
        <f t="shared" si="128"/>
        <v>0</v>
      </c>
      <c r="AK201" s="44">
        <v>0</v>
      </c>
      <c r="AL201" s="44"/>
      <c r="AM201" s="44">
        <v>1258.2</v>
      </c>
      <c r="AN201" s="44">
        <v>1258.2</v>
      </c>
      <c r="AO201" s="44">
        <v>1258.2</v>
      </c>
    </row>
    <row r="202" spans="2:41" s="137" customFormat="1" ht="8.25" x14ac:dyDescent="0.15">
      <c r="B202" s="297">
        <v>41628</v>
      </c>
      <c r="C202" s="204" t="s">
        <v>936</v>
      </c>
      <c r="D202" s="223" t="s">
        <v>937</v>
      </c>
      <c r="E202" s="223" t="s">
        <v>227</v>
      </c>
      <c r="F202" s="204" t="s">
        <v>938</v>
      </c>
      <c r="G202" s="38">
        <v>37488</v>
      </c>
      <c r="H202" s="38">
        <f t="shared" si="119"/>
        <v>3748.8</v>
      </c>
      <c r="I202" s="38">
        <f t="shared" si="120"/>
        <v>33739.200000000004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>
        <v>0</v>
      </c>
      <c r="AL202" s="38"/>
      <c r="AM202" s="44">
        <v>33739.199999999997</v>
      </c>
      <c r="AN202" s="38">
        <v>33739.199999999997</v>
      </c>
      <c r="AO202" s="38">
        <v>33739.199999999997</v>
      </c>
    </row>
    <row r="203" spans="2:41" s="137" customFormat="1" ht="8.25" x14ac:dyDescent="0.15">
      <c r="B203" s="297">
        <v>41628</v>
      </c>
      <c r="C203" s="204" t="s">
        <v>936</v>
      </c>
      <c r="D203" s="223" t="s">
        <v>939</v>
      </c>
      <c r="E203" s="223" t="s">
        <v>227</v>
      </c>
      <c r="F203" s="204" t="s">
        <v>940</v>
      </c>
      <c r="G203" s="38">
        <v>37488</v>
      </c>
      <c r="H203" s="38">
        <f t="shared" si="119"/>
        <v>3748.8</v>
      </c>
      <c r="I203" s="38">
        <f t="shared" si="120"/>
        <v>33739.200000000004</v>
      </c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>
        <v>0</v>
      </c>
      <c r="AL203" s="38"/>
      <c r="AM203" s="44">
        <v>33739.199999999997</v>
      </c>
      <c r="AN203" s="38">
        <v>33739.199999999997</v>
      </c>
      <c r="AO203" s="38">
        <v>33739.199999999997</v>
      </c>
    </row>
    <row r="204" spans="2:41" s="137" customFormat="1" ht="16.5" x14ac:dyDescent="0.15">
      <c r="B204" s="297">
        <v>41628</v>
      </c>
      <c r="C204" s="204" t="s">
        <v>941</v>
      </c>
      <c r="D204" s="223" t="s">
        <v>942</v>
      </c>
      <c r="E204" s="223" t="s">
        <v>227</v>
      </c>
      <c r="F204" s="204" t="s">
        <v>943</v>
      </c>
      <c r="G204" s="38">
        <v>21715</v>
      </c>
      <c r="H204" s="38">
        <f t="shared" si="119"/>
        <v>2171.5</v>
      </c>
      <c r="I204" s="38">
        <f t="shared" si="120"/>
        <v>19543.5</v>
      </c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>
        <v>0</v>
      </c>
      <c r="AL204" s="38"/>
      <c r="AM204" s="44">
        <v>19543.5</v>
      </c>
      <c r="AN204" s="38">
        <v>19543.5</v>
      </c>
      <c r="AO204" s="38">
        <v>19543.5</v>
      </c>
    </row>
    <row r="205" spans="2:41" s="137" customFormat="1" ht="8.25" x14ac:dyDescent="0.15">
      <c r="B205" s="297">
        <v>41628</v>
      </c>
      <c r="C205" s="204" t="s">
        <v>944</v>
      </c>
      <c r="D205" s="223" t="s">
        <v>944</v>
      </c>
      <c r="E205" s="223" t="s">
        <v>227</v>
      </c>
      <c r="F205" s="204" t="s">
        <v>945</v>
      </c>
      <c r="G205" s="38">
        <v>15354</v>
      </c>
      <c r="H205" s="38">
        <f t="shared" si="119"/>
        <v>1535.4</v>
      </c>
      <c r="I205" s="38">
        <f t="shared" si="120"/>
        <v>13818.6</v>
      </c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>
        <v>0</v>
      </c>
      <c r="AL205" s="38"/>
      <c r="AM205" s="44">
        <v>13818.6</v>
      </c>
      <c r="AN205" s="38">
        <v>13818.6</v>
      </c>
      <c r="AO205" s="38">
        <v>13818.6</v>
      </c>
    </row>
    <row r="206" spans="2:41" s="137" customFormat="1" ht="8.25" x14ac:dyDescent="0.15">
      <c r="B206" s="297">
        <v>41628</v>
      </c>
      <c r="C206" s="223" t="s">
        <v>946</v>
      </c>
      <c r="D206" s="223" t="s">
        <v>946</v>
      </c>
      <c r="E206" s="223" t="s">
        <v>227</v>
      </c>
      <c r="F206" s="204" t="s">
        <v>947</v>
      </c>
      <c r="G206" s="38">
        <v>1702</v>
      </c>
      <c r="H206" s="38">
        <f t="shared" si="119"/>
        <v>170.20000000000002</v>
      </c>
      <c r="I206" s="38">
        <f t="shared" si="120"/>
        <v>1531.8</v>
      </c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>
        <v>0</v>
      </c>
      <c r="AL206" s="38"/>
      <c r="AM206" s="44">
        <v>1531.8</v>
      </c>
      <c r="AN206" s="38">
        <v>1531.8</v>
      </c>
      <c r="AO206" s="38">
        <v>1531.8</v>
      </c>
    </row>
    <row r="207" spans="2:41" s="137" customFormat="1" ht="8.25" x14ac:dyDescent="0.15">
      <c r="B207" s="297">
        <v>41725</v>
      </c>
      <c r="C207" s="297" t="s">
        <v>948</v>
      </c>
      <c r="D207" s="297" t="s">
        <v>949</v>
      </c>
      <c r="E207" s="297" t="s">
        <v>118</v>
      </c>
      <c r="F207" s="297" t="s">
        <v>950</v>
      </c>
      <c r="G207" s="38">
        <v>750</v>
      </c>
      <c r="H207" s="38">
        <f t="shared" si="119"/>
        <v>75</v>
      </c>
      <c r="I207" s="38">
        <f t="shared" si="120"/>
        <v>675</v>
      </c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38">
        <v>675</v>
      </c>
      <c r="AN207" s="38">
        <v>675</v>
      </c>
      <c r="AO207" s="38">
        <v>675</v>
      </c>
    </row>
    <row r="208" spans="2:41" s="137" customFormat="1" ht="33" x14ac:dyDescent="0.15">
      <c r="B208" s="297">
        <v>41732</v>
      </c>
      <c r="C208" s="297" t="s">
        <v>249</v>
      </c>
      <c r="D208" s="297" t="s">
        <v>951</v>
      </c>
      <c r="E208" s="297" t="s">
        <v>227</v>
      </c>
      <c r="F208" s="297" t="s">
        <v>952</v>
      </c>
      <c r="G208" s="38">
        <v>600.03</v>
      </c>
      <c r="H208" s="38">
        <f t="shared" si="119"/>
        <v>60.003</v>
      </c>
      <c r="I208" s="38">
        <f t="shared" si="120"/>
        <v>540.02700000000004</v>
      </c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38">
        <v>540.03</v>
      </c>
      <c r="AN208" s="37">
        <v>540.03</v>
      </c>
      <c r="AO208" s="38">
        <v>540.03</v>
      </c>
    </row>
    <row r="209" spans="2:157" s="137" customFormat="1" ht="41.25" x14ac:dyDescent="0.15">
      <c r="B209" s="298">
        <v>41949</v>
      </c>
      <c r="C209" s="298" t="s">
        <v>244</v>
      </c>
      <c r="D209" s="298" t="s">
        <v>953</v>
      </c>
      <c r="E209" s="298" t="s">
        <v>187</v>
      </c>
      <c r="F209" s="298" t="s">
        <v>954</v>
      </c>
      <c r="G209" s="35">
        <v>1180</v>
      </c>
      <c r="H209" s="35">
        <f t="shared" si="119"/>
        <v>118</v>
      </c>
      <c r="I209" s="35">
        <f t="shared" si="120"/>
        <v>1062</v>
      </c>
      <c r="J209" s="79"/>
      <c r="K209" s="221"/>
      <c r="L209" s="221"/>
      <c r="M209" s="221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38">
        <v>1062</v>
      </c>
      <c r="AN209" s="35">
        <v>1062</v>
      </c>
      <c r="AO209" s="35">
        <v>1062</v>
      </c>
    </row>
    <row r="210" spans="2:157" s="137" customFormat="1" ht="16.5" x14ac:dyDescent="0.15">
      <c r="B210" s="57">
        <v>41955</v>
      </c>
      <c r="C210" s="283" t="s">
        <v>955</v>
      </c>
      <c r="D210" s="208" t="s">
        <v>956</v>
      </c>
      <c r="E210" s="57" t="s">
        <v>180</v>
      </c>
      <c r="F210" s="283" t="s">
        <v>957</v>
      </c>
      <c r="G210" s="44">
        <v>1921</v>
      </c>
      <c r="H210" s="44">
        <f t="shared" si="119"/>
        <v>192.10000000000002</v>
      </c>
      <c r="I210" s="44">
        <f t="shared" si="120"/>
        <v>1728.9</v>
      </c>
      <c r="J210" s="70"/>
      <c r="K210" s="208"/>
      <c r="L210" s="208"/>
      <c r="M210" s="208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38">
        <v>1728.9</v>
      </c>
      <c r="AN210" s="44">
        <v>1728.9</v>
      </c>
      <c r="AO210" s="44">
        <v>1728.9</v>
      </c>
    </row>
    <row r="211" spans="2:157" s="136" customFormat="1" ht="8.25" x14ac:dyDescent="0.15">
      <c r="B211" s="297">
        <v>41978</v>
      </c>
      <c r="C211" s="204" t="s">
        <v>958</v>
      </c>
      <c r="D211" s="204" t="s">
        <v>959</v>
      </c>
      <c r="E211" s="297" t="s">
        <v>298</v>
      </c>
      <c r="F211" s="223" t="s">
        <v>960</v>
      </c>
      <c r="G211" s="38">
        <v>847.5</v>
      </c>
      <c r="H211" s="38">
        <f t="shared" si="119"/>
        <v>84.75</v>
      </c>
      <c r="I211" s="38">
        <f t="shared" si="120"/>
        <v>762.75</v>
      </c>
      <c r="J211" s="53"/>
      <c r="K211" s="204"/>
      <c r="L211" s="204"/>
      <c r="M211" s="204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38">
        <v>762.75</v>
      </c>
      <c r="AN211" s="38">
        <v>762.75</v>
      </c>
      <c r="AO211" s="38">
        <v>762.75</v>
      </c>
      <c r="AP211" s="72"/>
      <c r="AQ211" s="72"/>
      <c r="AR211" s="72"/>
      <c r="AS211" s="72"/>
      <c r="AT211" s="72"/>
      <c r="AU211" s="72"/>
      <c r="AV211" s="72"/>
      <c r="AW211" s="72"/>
      <c r="AX211" s="72"/>
      <c r="AY211" s="73"/>
      <c r="AZ211" s="72"/>
      <c r="BA211" s="72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>
        <f t="shared" ref="BK211:BK216" si="129">ROUND((I211/5/365*26),2)</f>
        <v>10.87</v>
      </c>
      <c r="BL211" s="73">
        <f t="shared" ref="BL211:BL216" si="130">SUM(AZ211:BK211)</f>
        <v>10.87</v>
      </c>
      <c r="BM211" s="73">
        <f t="shared" ref="BM211:BM216" si="131">ROUND((AY211+BL211),2)</f>
        <v>10.87</v>
      </c>
      <c r="BN211" s="73">
        <f t="shared" ref="BN211:BN216" si="132">ROUND((I211/5/365*31),2)</f>
        <v>12.96</v>
      </c>
      <c r="BO211" s="73">
        <f t="shared" ref="BO211:BO216" si="133">ROUND((I211/5/365*28),2)</f>
        <v>11.7</v>
      </c>
      <c r="BP211" s="73">
        <f t="shared" ref="BP211:BP216" si="134">ROUND((I211/5/365*31),2)</f>
        <v>12.96</v>
      </c>
      <c r="BQ211" s="73">
        <f t="shared" ref="BQ211:BQ216" si="135">ROUND((I211/5/365*30),2)</f>
        <v>12.54</v>
      </c>
      <c r="BR211" s="73">
        <f t="shared" ref="BR211:BR216" si="136">ROUND((I211/5/365*31),2)</f>
        <v>12.96</v>
      </c>
      <c r="BS211" s="73">
        <f t="shared" ref="BS211:BS216" si="137">ROUND((I211/5/365*30),2)</f>
        <v>12.54</v>
      </c>
      <c r="BT211" s="73">
        <f t="shared" ref="BT211:BT230" si="138">ROUND((I211/5/365*31),2)</f>
        <v>12.96</v>
      </c>
      <c r="BU211" s="73">
        <f t="shared" ref="BU211:BU230" si="139">ROUND((I211/5/365*31),2)</f>
        <v>12.96</v>
      </c>
      <c r="BV211" s="73">
        <f t="shared" ref="BV211:BV230" si="140">ROUND((I211/5/365*30),2)</f>
        <v>12.54</v>
      </c>
      <c r="BW211" s="73">
        <f t="shared" ref="BW211:BW230" si="141">ROUND((I211/5/365*31),2)</f>
        <v>12.96</v>
      </c>
      <c r="BX211" s="73">
        <f t="shared" ref="BX211:BX230" si="142">ROUND((I211/5/365*30),2)</f>
        <v>12.54</v>
      </c>
      <c r="BY211" s="73">
        <f t="shared" ref="BY211:BY230" si="143">ROUND((I211/5/365*31),2)</f>
        <v>12.96</v>
      </c>
      <c r="BZ211" s="73">
        <f t="shared" ref="BZ211:BZ230" si="144">SUM(BN211:BY211)</f>
        <v>152.58000000000001</v>
      </c>
      <c r="CA211" s="73">
        <f t="shared" ref="CA211:CA230" si="145">ROUND((BM211+BZ211),2)</f>
        <v>163.44999999999999</v>
      </c>
      <c r="CB211" s="73">
        <f t="shared" ref="CB211:CB230" si="146">ROUND((I211/5/365*31),2)</f>
        <v>12.96</v>
      </c>
      <c r="CC211" s="73">
        <f t="shared" ref="CC211:CC230" si="147">ROUND((I211/5/365*29),2)</f>
        <v>12.12</v>
      </c>
      <c r="CD211" s="73">
        <f t="shared" ref="CD211:CD230" si="148">ROUND((I211/5/365*31),2)</f>
        <v>12.96</v>
      </c>
      <c r="CE211" s="73">
        <f t="shared" ref="CE211:CE230" si="149">ROUND((I211/5/365*30),2)</f>
        <v>12.54</v>
      </c>
      <c r="CF211" s="73">
        <f t="shared" ref="CF211:CF230" si="150">ROUND((I211/5/365*31),2)</f>
        <v>12.96</v>
      </c>
      <c r="CG211" s="73">
        <f t="shared" ref="CG211:CG230" si="151">ROUND((I211/5/365*30),2)</f>
        <v>12.54</v>
      </c>
      <c r="CH211" s="73">
        <f t="shared" ref="CH211:CH230" si="152">ROUND((I211/5/365*31),2)</f>
        <v>12.96</v>
      </c>
      <c r="CI211" s="73">
        <f t="shared" ref="CI211:CI230" si="153">ROUND((I211/5/365*31),2)</f>
        <v>12.96</v>
      </c>
      <c r="CJ211" s="73">
        <f t="shared" ref="CJ211:CJ230" si="154">ROUND((I211/5/365*30),2)</f>
        <v>12.54</v>
      </c>
      <c r="CK211" s="73">
        <f t="shared" ref="CK211:CK230" si="155">ROUND((I211/5/365*31),2)</f>
        <v>12.96</v>
      </c>
      <c r="CL211" s="73">
        <f t="shared" ref="CL211:CL230" si="156">ROUND((I211/5/365*30),2)</f>
        <v>12.54</v>
      </c>
      <c r="CM211" s="73">
        <f t="shared" ref="CM211:CM230" si="157">ROUND((I211/5/365*31),2)</f>
        <v>12.96</v>
      </c>
      <c r="CN211" s="73">
        <f t="shared" ref="CN211:CN230" si="158">SUM(CB211:CM211)</f>
        <v>153</v>
      </c>
      <c r="CO211" s="74">
        <f t="shared" ref="CO211:CO230" si="159">ROUND((CA211+CN211),2)</f>
        <v>316.45</v>
      </c>
      <c r="CP211" s="73">
        <f t="shared" ref="CP211:CP230" si="160">ROUND((I211/5/365*31),2)</f>
        <v>12.96</v>
      </c>
      <c r="CQ211" s="73">
        <f t="shared" ref="CQ211:CQ230" si="161">ROUND((I211/5/365*28),2)</f>
        <v>11.7</v>
      </c>
      <c r="CR211" s="73">
        <f t="shared" ref="CR211:CR230" si="162">ROUND((I211/5/365*31),2)</f>
        <v>12.96</v>
      </c>
      <c r="CS211" s="73">
        <f t="shared" ref="CS211:CS230" si="163">ROUND((I211/5/365*30),2)</f>
        <v>12.54</v>
      </c>
      <c r="CT211" s="75">
        <f t="shared" ref="CT211:CT230" si="164">ROUND((I211/5/365*31),2)</f>
        <v>12.96</v>
      </c>
      <c r="CU211" s="73">
        <f t="shared" ref="CU211:CU230" si="165">ROUND((I211/5/365*30),2)</f>
        <v>12.54</v>
      </c>
      <c r="CV211" s="73">
        <f t="shared" ref="CV211:CV230" si="166">ROUND((I211/5/365*31),2)</f>
        <v>12.96</v>
      </c>
      <c r="CW211" s="73">
        <f t="shared" ref="CW211:CW230" si="167">ROUND((I211/5/365*31),2)</f>
        <v>12.96</v>
      </c>
      <c r="CX211" s="73">
        <f t="shared" ref="CX211:CX230" si="168">ROUND((I211/5/365*30),2)</f>
        <v>12.54</v>
      </c>
      <c r="CY211" s="73">
        <f t="shared" ref="CY211:CY230" si="169">ROUND((I211/5/365*31),2)</f>
        <v>12.96</v>
      </c>
      <c r="CZ211" s="73">
        <f t="shared" ref="CZ211:CZ230" si="170">ROUND((I211/5/365*30),2)</f>
        <v>12.54</v>
      </c>
      <c r="DA211" s="73">
        <f t="shared" ref="DA211:DA230" si="171">ROUND((I211/5/365*31),2)</f>
        <v>12.96</v>
      </c>
      <c r="DB211" s="74">
        <f t="shared" ref="DB211:DB230" si="172">SUM(CP211:DA211)</f>
        <v>152.58000000000001</v>
      </c>
      <c r="DC211" s="74">
        <f t="shared" ref="DC211:DC230" si="173">ROUND((CO211+DB211),2)</f>
        <v>469.03</v>
      </c>
      <c r="DD211" s="73">
        <f t="shared" ref="DD211:DD230" si="174">ROUND((I211/5/365*31),2)</f>
        <v>12.96</v>
      </c>
      <c r="DE211" s="73">
        <f t="shared" ref="DE211:DE230" si="175">ROUND((I211/5/365*28),2)</f>
        <v>11.7</v>
      </c>
      <c r="DF211" s="73">
        <f t="shared" ref="DF211:DF230" si="176">ROUND((I211/5/365*31),2)</f>
        <v>12.96</v>
      </c>
      <c r="DG211" s="73">
        <f t="shared" ref="DG211:DG230" si="177">ROUND((I211/5/365*30),2)</f>
        <v>12.54</v>
      </c>
      <c r="DH211" s="73">
        <f t="shared" ref="DH211:DH230" si="178">ROUND((I211/5/365*31),2)</f>
        <v>12.96</v>
      </c>
      <c r="DI211" s="73">
        <f t="shared" ref="DI211:DI230" si="179">ROUND((I211/5/365*30),2)</f>
        <v>12.54</v>
      </c>
      <c r="DJ211" s="73">
        <f t="shared" ref="DJ211:DJ230" si="180">ROUND((I211/5/365*31),2)</f>
        <v>12.96</v>
      </c>
      <c r="DK211" s="73">
        <f t="shared" ref="DK211:DK230" si="181">ROUND((I211/5/365*31),2)</f>
        <v>12.96</v>
      </c>
      <c r="DL211" s="73">
        <f t="shared" ref="DL211:DL230" si="182">ROUND((I211/5/365*30),2)</f>
        <v>12.54</v>
      </c>
      <c r="DM211" s="73">
        <f t="shared" ref="DM211:DM230" si="183">ROUND((I211/5/365*31),2)</f>
        <v>12.96</v>
      </c>
      <c r="DN211" s="73">
        <f t="shared" ref="DN211:DN230" si="184">ROUND((I211/5/365*30),2)</f>
        <v>12.54</v>
      </c>
      <c r="DO211" s="73">
        <f t="shared" ref="DO211:DO230" si="185">ROUND((I211/5/365*31),2)</f>
        <v>12.96</v>
      </c>
      <c r="DP211" s="74">
        <f t="shared" ref="DP211:DP230" si="186">SUM(DD211:DO211)</f>
        <v>152.58000000000001</v>
      </c>
      <c r="DQ211" s="74">
        <f t="shared" ref="DQ211:DQ230" si="187">ROUND((DC211+DP211),2)</f>
        <v>621.61</v>
      </c>
      <c r="DR211" s="73">
        <f t="shared" ref="DR211:DR230" si="188">ROUND((I211/5/365*31),2)</f>
        <v>12.96</v>
      </c>
      <c r="DS211" s="73">
        <f t="shared" ref="DS211:DS230" si="189">ROUND((I211/5/365*28),2)</f>
        <v>11.7</v>
      </c>
      <c r="DT211" s="73">
        <f t="shared" ref="DT211:DT230" si="190">ROUND((I211/5/365*31),2)</f>
        <v>12.96</v>
      </c>
      <c r="DU211" s="73">
        <f t="shared" ref="DU211:DU230" si="191">ROUND((I211/5/365*30),2)</f>
        <v>12.54</v>
      </c>
      <c r="DV211" s="76">
        <f t="shared" ref="DV211:DV230" si="192">ROUND((I211/5/365*31),2)</f>
        <v>12.96</v>
      </c>
      <c r="DW211" s="76">
        <f t="shared" ref="DW211:DW230" si="193">ROUND((I211/5/365*30),2)</f>
        <v>12.54</v>
      </c>
      <c r="DX211" s="77">
        <f t="shared" ref="DX211:DX230" si="194">ROUND((I211/5/365*31),2)</f>
        <v>12.96</v>
      </c>
      <c r="DY211" s="77">
        <f t="shared" ref="DY211:DY230" si="195">ROUND((I211/5/365*31),2)</f>
        <v>12.96</v>
      </c>
      <c r="DZ211" s="73">
        <f t="shared" ref="DZ211:DZ230" si="196">ROUND((I211/5/365*30),2)</f>
        <v>12.54</v>
      </c>
      <c r="EA211" s="73">
        <f t="shared" ref="EA211:EA230" si="197">ROUND((I211/5/365*31),2)</f>
        <v>12.96</v>
      </c>
      <c r="EB211" s="73">
        <f t="shared" ref="EB211:EB230" si="198">ROUND((I211/5/365*30),2)</f>
        <v>12.54</v>
      </c>
      <c r="EC211" s="73">
        <v>1.52</v>
      </c>
      <c r="ED211" s="78">
        <f t="shared" ref="ED211:ED216" si="199">SUM(DR211:EC211)</f>
        <v>141.14000000000001</v>
      </c>
      <c r="EE211" s="74">
        <f t="shared" ref="EE211:EE230" si="200">ROUND((DQ211+ED211),2)</f>
        <v>762.75</v>
      </c>
    </row>
    <row r="212" spans="2:157" s="136" customFormat="1" ht="8.25" x14ac:dyDescent="0.15">
      <c r="B212" s="297">
        <v>41978</v>
      </c>
      <c r="C212" s="204" t="s">
        <v>958</v>
      </c>
      <c r="D212" s="204" t="s">
        <v>961</v>
      </c>
      <c r="E212" s="297" t="s">
        <v>213</v>
      </c>
      <c r="F212" s="223" t="s">
        <v>962</v>
      </c>
      <c r="G212" s="38">
        <v>847.5</v>
      </c>
      <c r="H212" s="38">
        <f t="shared" si="119"/>
        <v>84.75</v>
      </c>
      <c r="I212" s="38">
        <f t="shared" si="120"/>
        <v>762.75</v>
      </c>
      <c r="J212" s="53"/>
      <c r="K212" s="204"/>
      <c r="L212" s="204"/>
      <c r="M212" s="204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38">
        <v>762.75</v>
      </c>
      <c r="AN212" s="38">
        <v>762.75</v>
      </c>
      <c r="AO212" s="38">
        <v>762.75</v>
      </c>
      <c r="AP212" s="72"/>
      <c r="AQ212" s="72"/>
      <c r="AR212" s="72"/>
      <c r="AS212" s="72"/>
      <c r="AT212" s="72"/>
      <c r="AU212" s="72"/>
      <c r="AV212" s="72"/>
      <c r="AW212" s="72"/>
      <c r="AX212" s="72"/>
      <c r="AY212" s="73"/>
      <c r="AZ212" s="72"/>
      <c r="BA212" s="72"/>
      <c r="BB212" s="73"/>
      <c r="BC212" s="73"/>
      <c r="BD212" s="73"/>
      <c r="BE212" s="73"/>
      <c r="BF212" s="73"/>
      <c r="BG212" s="73"/>
      <c r="BH212" s="73"/>
      <c r="BI212" s="73"/>
      <c r="BJ212" s="73"/>
      <c r="BK212" s="73">
        <f t="shared" si="129"/>
        <v>10.87</v>
      </c>
      <c r="BL212" s="73">
        <f t="shared" si="130"/>
        <v>10.87</v>
      </c>
      <c r="BM212" s="73">
        <f t="shared" si="131"/>
        <v>10.87</v>
      </c>
      <c r="BN212" s="73">
        <f t="shared" si="132"/>
        <v>12.96</v>
      </c>
      <c r="BO212" s="73">
        <f t="shared" si="133"/>
        <v>11.7</v>
      </c>
      <c r="BP212" s="73">
        <f t="shared" si="134"/>
        <v>12.96</v>
      </c>
      <c r="BQ212" s="73">
        <f t="shared" si="135"/>
        <v>12.54</v>
      </c>
      <c r="BR212" s="73">
        <f t="shared" si="136"/>
        <v>12.96</v>
      </c>
      <c r="BS212" s="73">
        <f t="shared" si="137"/>
        <v>12.54</v>
      </c>
      <c r="BT212" s="73">
        <f t="shared" si="138"/>
        <v>12.96</v>
      </c>
      <c r="BU212" s="73">
        <f t="shared" si="139"/>
        <v>12.96</v>
      </c>
      <c r="BV212" s="73">
        <f t="shared" si="140"/>
        <v>12.54</v>
      </c>
      <c r="BW212" s="73">
        <f t="shared" si="141"/>
        <v>12.96</v>
      </c>
      <c r="BX212" s="73">
        <f t="shared" si="142"/>
        <v>12.54</v>
      </c>
      <c r="BY212" s="73">
        <f t="shared" si="143"/>
        <v>12.96</v>
      </c>
      <c r="BZ212" s="73">
        <f t="shared" si="144"/>
        <v>152.58000000000001</v>
      </c>
      <c r="CA212" s="73">
        <f t="shared" si="145"/>
        <v>163.44999999999999</v>
      </c>
      <c r="CB212" s="73">
        <f t="shared" si="146"/>
        <v>12.96</v>
      </c>
      <c r="CC212" s="73">
        <f t="shared" si="147"/>
        <v>12.12</v>
      </c>
      <c r="CD212" s="73">
        <f t="shared" si="148"/>
        <v>12.96</v>
      </c>
      <c r="CE212" s="73">
        <f t="shared" si="149"/>
        <v>12.54</v>
      </c>
      <c r="CF212" s="73">
        <f t="shared" si="150"/>
        <v>12.96</v>
      </c>
      <c r="CG212" s="73">
        <f t="shared" si="151"/>
        <v>12.54</v>
      </c>
      <c r="CH212" s="73">
        <f t="shared" si="152"/>
        <v>12.96</v>
      </c>
      <c r="CI212" s="73">
        <f t="shared" si="153"/>
        <v>12.96</v>
      </c>
      <c r="CJ212" s="73">
        <f t="shared" si="154"/>
        <v>12.54</v>
      </c>
      <c r="CK212" s="73">
        <f t="shared" si="155"/>
        <v>12.96</v>
      </c>
      <c r="CL212" s="73">
        <f t="shared" si="156"/>
        <v>12.54</v>
      </c>
      <c r="CM212" s="73">
        <f t="shared" si="157"/>
        <v>12.96</v>
      </c>
      <c r="CN212" s="73">
        <f t="shared" si="158"/>
        <v>153</v>
      </c>
      <c r="CO212" s="74">
        <f t="shared" si="159"/>
        <v>316.45</v>
      </c>
      <c r="CP212" s="73">
        <f t="shared" si="160"/>
        <v>12.96</v>
      </c>
      <c r="CQ212" s="73">
        <f t="shared" si="161"/>
        <v>11.7</v>
      </c>
      <c r="CR212" s="73">
        <f t="shared" si="162"/>
        <v>12.96</v>
      </c>
      <c r="CS212" s="73">
        <f t="shared" si="163"/>
        <v>12.54</v>
      </c>
      <c r="CT212" s="75">
        <f t="shared" si="164"/>
        <v>12.96</v>
      </c>
      <c r="CU212" s="73">
        <f t="shared" si="165"/>
        <v>12.54</v>
      </c>
      <c r="CV212" s="73">
        <f t="shared" si="166"/>
        <v>12.96</v>
      </c>
      <c r="CW212" s="73">
        <f t="shared" si="167"/>
        <v>12.96</v>
      </c>
      <c r="CX212" s="73">
        <f t="shared" si="168"/>
        <v>12.54</v>
      </c>
      <c r="CY212" s="73">
        <f t="shared" si="169"/>
        <v>12.96</v>
      </c>
      <c r="CZ212" s="73">
        <f t="shared" si="170"/>
        <v>12.54</v>
      </c>
      <c r="DA212" s="73">
        <f t="shared" si="171"/>
        <v>12.96</v>
      </c>
      <c r="DB212" s="74">
        <f t="shared" si="172"/>
        <v>152.58000000000001</v>
      </c>
      <c r="DC212" s="74">
        <f t="shared" si="173"/>
        <v>469.03</v>
      </c>
      <c r="DD212" s="73">
        <f t="shared" si="174"/>
        <v>12.96</v>
      </c>
      <c r="DE212" s="73">
        <f t="shared" si="175"/>
        <v>11.7</v>
      </c>
      <c r="DF212" s="73">
        <f t="shared" si="176"/>
        <v>12.96</v>
      </c>
      <c r="DG212" s="73">
        <f t="shared" si="177"/>
        <v>12.54</v>
      </c>
      <c r="DH212" s="73">
        <f t="shared" si="178"/>
        <v>12.96</v>
      </c>
      <c r="DI212" s="73">
        <f t="shared" si="179"/>
        <v>12.54</v>
      </c>
      <c r="DJ212" s="73">
        <f t="shared" si="180"/>
        <v>12.96</v>
      </c>
      <c r="DK212" s="73">
        <f t="shared" si="181"/>
        <v>12.96</v>
      </c>
      <c r="DL212" s="73">
        <f t="shared" si="182"/>
        <v>12.54</v>
      </c>
      <c r="DM212" s="73">
        <f t="shared" si="183"/>
        <v>12.96</v>
      </c>
      <c r="DN212" s="73">
        <f t="shared" si="184"/>
        <v>12.54</v>
      </c>
      <c r="DO212" s="73">
        <f t="shared" si="185"/>
        <v>12.96</v>
      </c>
      <c r="DP212" s="74">
        <f t="shared" si="186"/>
        <v>152.58000000000001</v>
      </c>
      <c r="DQ212" s="74">
        <f t="shared" si="187"/>
        <v>621.61</v>
      </c>
      <c r="DR212" s="73">
        <f t="shared" si="188"/>
        <v>12.96</v>
      </c>
      <c r="DS212" s="73">
        <f t="shared" si="189"/>
        <v>11.7</v>
      </c>
      <c r="DT212" s="73">
        <f t="shared" si="190"/>
        <v>12.96</v>
      </c>
      <c r="DU212" s="73">
        <f t="shared" si="191"/>
        <v>12.54</v>
      </c>
      <c r="DV212" s="76">
        <f t="shared" si="192"/>
        <v>12.96</v>
      </c>
      <c r="DW212" s="76">
        <f t="shared" si="193"/>
        <v>12.54</v>
      </c>
      <c r="DX212" s="77">
        <f t="shared" si="194"/>
        <v>12.96</v>
      </c>
      <c r="DY212" s="77">
        <f t="shared" si="195"/>
        <v>12.96</v>
      </c>
      <c r="DZ212" s="73">
        <f t="shared" si="196"/>
        <v>12.54</v>
      </c>
      <c r="EA212" s="73">
        <f t="shared" si="197"/>
        <v>12.96</v>
      </c>
      <c r="EB212" s="73">
        <f t="shared" si="198"/>
        <v>12.54</v>
      </c>
      <c r="EC212" s="73">
        <v>1.52</v>
      </c>
      <c r="ED212" s="78">
        <f t="shared" si="199"/>
        <v>141.14000000000001</v>
      </c>
      <c r="EE212" s="74">
        <f t="shared" si="200"/>
        <v>762.75</v>
      </c>
    </row>
    <row r="213" spans="2:157" s="136" customFormat="1" ht="8.25" x14ac:dyDescent="0.15">
      <c r="B213" s="297">
        <v>41978</v>
      </c>
      <c r="C213" s="204" t="s">
        <v>958</v>
      </c>
      <c r="D213" s="204" t="s">
        <v>963</v>
      </c>
      <c r="E213" s="297" t="s">
        <v>303</v>
      </c>
      <c r="F213" s="223" t="s">
        <v>964</v>
      </c>
      <c r="G213" s="38">
        <v>847.5</v>
      </c>
      <c r="H213" s="38">
        <f t="shared" si="119"/>
        <v>84.75</v>
      </c>
      <c r="I213" s="38">
        <f t="shared" si="120"/>
        <v>762.75</v>
      </c>
      <c r="J213" s="53"/>
      <c r="K213" s="204"/>
      <c r="L213" s="204"/>
      <c r="M213" s="204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38">
        <v>762.75</v>
      </c>
      <c r="AN213" s="38">
        <v>762.75</v>
      </c>
      <c r="AO213" s="38">
        <v>762.75</v>
      </c>
      <c r="AP213" s="72"/>
      <c r="AQ213" s="72"/>
      <c r="AR213" s="72"/>
      <c r="AS213" s="72"/>
      <c r="AT213" s="72"/>
      <c r="AU213" s="72"/>
      <c r="AV213" s="72"/>
      <c r="AW213" s="72"/>
      <c r="AX213" s="72"/>
      <c r="AY213" s="73"/>
      <c r="AZ213" s="72"/>
      <c r="BA213" s="72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>
        <f t="shared" si="129"/>
        <v>10.87</v>
      </c>
      <c r="BL213" s="73">
        <f t="shared" si="130"/>
        <v>10.87</v>
      </c>
      <c r="BM213" s="73">
        <f t="shared" si="131"/>
        <v>10.87</v>
      </c>
      <c r="BN213" s="73">
        <f t="shared" si="132"/>
        <v>12.96</v>
      </c>
      <c r="BO213" s="73">
        <f t="shared" si="133"/>
        <v>11.7</v>
      </c>
      <c r="BP213" s="73">
        <f t="shared" si="134"/>
        <v>12.96</v>
      </c>
      <c r="BQ213" s="73">
        <f t="shared" si="135"/>
        <v>12.54</v>
      </c>
      <c r="BR213" s="73">
        <f t="shared" si="136"/>
        <v>12.96</v>
      </c>
      <c r="BS213" s="73">
        <f t="shared" si="137"/>
        <v>12.54</v>
      </c>
      <c r="BT213" s="73">
        <f t="shared" si="138"/>
        <v>12.96</v>
      </c>
      <c r="BU213" s="73">
        <f t="shared" si="139"/>
        <v>12.96</v>
      </c>
      <c r="BV213" s="73">
        <f t="shared" si="140"/>
        <v>12.54</v>
      </c>
      <c r="BW213" s="73">
        <f t="shared" si="141"/>
        <v>12.96</v>
      </c>
      <c r="BX213" s="73">
        <f t="shared" si="142"/>
        <v>12.54</v>
      </c>
      <c r="BY213" s="73">
        <f t="shared" si="143"/>
        <v>12.96</v>
      </c>
      <c r="BZ213" s="73">
        <f t="shared" si="144"/>
        <v>152.58000000000001</v>
      </c>
      <c r="CA213" s="73">
        <f t="shared" si="145"/>
        <v>163.44999999999999</v>
      </c>
      <c r="CB213" s="73">
        <f t="shared" si="146"/>
        <v>12.96</v>
      </c>
      <c r="CC213" s="73">
        <f t="shared" si="147"/>
        <v>12.12</v>
      </c>
      <c r="CD213" s="73">
        <f t="shared" si="148"/>
        <v>12.96</v>
      </c>
      <c r="CE213" s="73">
        <f t="shared" si="149"/>
        <v>12.54</v>
      </c>
      <c r="CF213" s="73">
        <f t="shared" si="150"/>
        <v>12.96</v>
      </c>
      <c r="CG213" s="73">
        <f t="shared" si="151"/>
        <v>12.54</v>
      </c>
      <c r="CH213" s="73">
        <f t="shared" si="152"/>
        <v>12.96</v>
      </c>
      <c r="CI213" s="73">
        <f t="shared" si="153"/>
        <v>12.96</v>
      </c>
      <c r="CJ213" s="73">
        <f t="shared" si="154"/>
        <v>12.54</v>
      </c>
      <c r="CK213" s="73">
        <f t="shared" si="155"/>
        <v>12.96</v>
      </c>
      <c r="CL213" s="73">
        <f t="shared" si="156"/>
        <v>12.54</v>
      </c>
      <c r="CM213" s="73">
        <f t="shared" si="157"/>
        <v>12.96</v>
      </c>
      <c r="CN213" s="73">
        <f t="shared" si="158"/>
        <v>153</v>
      </c>
      <c r="CO213" s="74">
        <f t="shared" si="159"/>
        <v>316.45</v>
      </c>
      <c r="CP213" s="73">
        <f t="shared" si="160"/>
        <v>12.96</v>
      </c>
      <c r="CQ213" s="73">
        <f t="shared" si="161"/>
        <v>11.7</v>
      </c>
      <c r="CR213" s="73">
        <f t="shared" si="162"/>
        <v>12.96</v>
      </c>
      <c r="CS213" s="73">
        <f t="shared" si="163"/>
        <v>12.54</v>
      </c>
      <c r="CT213" s="75">
        <f t="shared" si="164"/>
        <v>12.96</v>
      </c>
      <c r="CU213" s="73">
        <f t="shared" si="165"/>
        <v>12.54</v>
      </c>
      <c r="CV213" s="73">
        <f t="shared" si="166"/>
        <v>12.96</v>
      </c>
      <c r="CW213" s="73">
        <f t="shared" si="167"/>
        <v>12.96</v>
      </c>
      <c r="CX213" s="73">
        <f t="shared" si="168"/>
        <v>12.54</v>
      </c>
      <c r="CY213" s="73">
        <f t="shared" si="169"/>
        <v>12.96</v>
      </c>
      <c r="CZ213" s="73">
        <f t="shared" si="170"/>
        <v>12.54</v>
      </c>
      <c r="DA213" s="73">
        <f t="shared" si="171"/>
        <v>12.96</v>
      </c>
      <c r="DB213" s="74">
        <f t="shared" si="172"/>
        <v>152.58000000000001</v>
      </c>
      <c r="DC213" s="74">
        <f t="shared" si="173"/>
        <v>469.03</v>
      </c>
      <c r="DD213" s="73">
        <f t="shared" si="174"/>
        <v>12.96</v>
      </c>
      <c r="DE213" s="73">
        <f t="shared" si="175"/>
        <v>11.7</v>
      </c>
      <c r="DF213" s="73">
        <f t="shared" si="176"/>
        <v>12.96</v>
      </c>
      <c r="DG213" s="73">
        <f t="shared" si="177"/>
        <v>12.54</v>
      </c>
      <c r="DH213" s="73">
        <f t="shared" si="178"/>
        <v>12.96</v>
      </c>
      <c r="DI213" s="73">
        <f t="shared" si="179"/>
        <v>12.54</v>
      </c>
      <c r="DJ213" s="73">
        <f t="shared" si="180"/>
        <v>12.96</v>
      </c>
      <c r="DK213" s="73">
        <f t="shared" si="181"/>
        <v>12.96</v>
      </c>
      <c r="DL213" s="73">
        <f t="shared" si="182"/>
        <v>12.54</v>
      </c>
      <c r="DM213" s="73">
        <f t="shared" si="183"/>
        <v>12.96</v>
      </c>
      <c r="DN213" s="73">
        <f t="shared" si="184"/>
        <v>12.54</v>
      </c>
      <c r="DO213" s="73">
        <f t="shared" si="185"/>
        <v>12.96</v>
      </c>
      <c r="DP213" s="74">
        <f t="shared" si="186"/>
        <v>152.58000000000001</v>
      </c>
      <c r="DQ213" s="74">
        <f t="shared" si="187"/>
        <v>621.61</v>
      </c>
      <c r="DR213" s="73">
        <f t="shared" si="188"/>
        <v>12.96</v>
      </c>
      <c r="DS213" s="73">
        <f t="shared" si="189"/>
        <v>11.7</v>
      </c>
      <c r="DT213" s="73">
        <f t="shared" si="190"/>
        <v>12.96</v>
      </c>
      <c r="DU213" s="73">
        <f t="shared" si="191"/>
        <v>12.54</v>
      </c>
      <c r="DV213" s="76">
        <f t="shared" si="192"/>
        <v>12.96</v>
      </c>
      <c r="DW213" s="76">
        <f t="shared" si="193"/>
        <v>12.54</v>
      </c>
      <c r="DX213" s="77">
        <f t="shared" si="194"/>
        <v>12.96</v>
      </c>
      <c r="DY213" s="77">
        <f t="shared" si="195"/>
        <v>12.96</v>
      </c>
      <c r="DZ213" s="73">
        <f t="shared" si="196"/>
        <v>12.54</v>
      </c>
      <c r="EA213" s="73">
        <f t="shared" si="197"/>
        <v>12.96</v>
      </c>
      <c r="EB213" s="73">
        <f t="shared" si="198"/>
        <v>12.54</v>
      </c>
      <c r="EC213" s="73">
        <v>1.52</v>
      </c>
      <c r="ED213" s="78">
        <f t="shared" si="199"/>
        <v>141.14000000000001</v>
      </c>
      <c r="EE213" s="74">
        <f t="shared" si="200"/>
        <v>762.75</v>
      </c>
    </row>
    <row r="214" spans="2:157" s="136" customFormat="1" ht="8.25" x14ac:dyDescent="0.15">
      <c r="B214" s="297">
        <v>41978</v>
      </c>
      <c r="C214" s="204" t="s">
        <v>958</v>
      </c>
      <c r="D214" s="204" t="s">
        <v>965</v>
      </c>
      <c r="E214" s="297" t="s">
        <v>197</v>
      </c>
      <c r="F214" s="223" t="s">
        <v>966</v>
      </c>
      <c r="G214" s="38">
        <v>847.5</v>
      </c>
      <c r="H214" s="38">
        <f t="shared" si="119"/>
        <v>84.75</v>
      </c>
      <c r="I214" s="38">
        <f t="shared" si="120"/>
        <v>762.75</v>
      </c>
      <c r="J214" s="53"/>
      <c r="K214" s="204"/>
      <c r="L214" s="204"/>
      <c r="M214" s="204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38">
        <v>762.75</v>
      </c>
      <c r="AN214" s="38">
        <v>762.75</v>
      </c>
      <c r="AO214" s="38">
        <v>762.75</v>
      </c>
      <c r="AP214" s="72"/>
      <c r="AQ214" s="72"/>
      <c r="AR214" s="72"/>
      <c r="AS214" s="72"/>
      <c r="AT214" s="72"/>
      <c r="AU214" s="72"/>
      <c r="AV214" s="72"/>
      <c r="AW214" s="72"/>
      <c r="AX214" s="72"/>
      <c r="AY214" s="73"/>
      <c r="AZ214" s="72"/>
      <c r="BA214" s="72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>
        <f t="shared" si="129"/>
        <v>10.87</v>
      </c>
      <c r="BL214" s="73">
        <f t="shared" si="130"/>
        <v>10.87</v>
      </c>
      <c r="BM214" s="73">
        <f t="shared" si="131"/>
        <v>10.87</v>
      </c>
      <c r="BN214" s="73">
        <f t="shared" si="132"/>
        <v>12.96</v>
      </c>
      <c r="BO214" s="73">
        <f t="shared" si="133"/>
        <v>11.7</v>
      </c>
      <c r="BP214" s="73">
        <f t="shared" si="134"/>
        <v>12.96</v>
      </c>
      <c r="BQ214" s="73">
        <f t="shared" si="135"/>
        <v>12.54</v>
      </c>
      <c r="BR214" s="73">
        <f t="shared" si="136"/>
        <v>12.96</v>
      </c>
      <c r="BS214" s="73">
        <f t="shared" si="137"/>
        <v>12.54</v>
      </c>
      <c r="BT214" s="73">
        <f t="shared" si="138"/>
        <v>12.96</v>
      </c>
      <c r="BU214" s="73">
        <f t="shared" si="139"/>
        <v>12.96</v>
      </c>
      <c r="BV214" s="73">
        <f t="shared" si="140"/>
        <v>12.54</v>
      </c>
      <c r="BW214" s="73">
        <f t="shared" si="141"/>
        <v>12.96</v>
      </c>
      <c r="BX214" s="73">
        <f t="shared" si="142"/>
        <v>12.54</v>
      </c>
      <c r="BY214" s="73">
        <f t="shared" si="143"/>
        <v>12.96</v>
      </c>
      <c r="BZ214" s="73">
        <f t="shared" si="144"/>
        <v>152.58000000000001</v>
      </c>
      <c r="CA214" s="73">
        <f t="shared" si="145"/>
        <v>163.44999999999999</v>
      </c>
      <c r="CB214" s="73">
        <f t="shared" si="146"/>
        <v>12.96</v>
      </c>
      <c r="CC214" s="73">
        <f t="shared" si="147"/>
        <v>12.12</v>
      </c>
      <c r="CD214" s="73">
        <f t="shared" si="148"/>
        <v>12.96</v>
      </c>
      <c r="CE214" s="73">
        <f t="shared" si="149"/>
        <v>12.54</v>
      </c>
      <c r="CF214" s="73">
        <f t="shared" si="150"/>
        <v>12.96</v>
      </c>
      <c r="CG214" s="73">
        <f t="shared" si="151"/>
        <v>12.54</v>
      </c>
      <c r="CH214" s="73">
        <f t="shared" si="152"/>
        <v>12.96</v>
      </c>
      <c r="CI214" s="73">
        <f t="shared" si="153"/>
        <v>12.96</v>
      </c>
      <c r="CJ214" s="73">
        <f t="shared" si="154"/>
        <v>12.54</v>
      </c>
      <c r="CK214" s="73">
        <f t="shared" si="155"/>
        <v>12.96</v>
      </c>
      <c r="CL214" s="73">
        <f t="shared" si="156"/>
        <v>12.54</v>
      </c>
      <c r="CM214" s="73">
        <f t="shared" si="157"/>
        <v>12.96</v>
      </c>
      <c r="CN214" s="73">
        <f t="shared" si="158"/>
        <v>153</v>
      </c>
      <c r="CO214" s="74">
        <f t="shared" si="159"/>
        <v>316.45</v>
      </c>
      <c r="CP214" s="73">
        <f t="shared" si="160"/>
        <v>12.96</v>
      </c>
      <c r="CQ214" s="73">
        <f t="shared" si="161"/>
        <v>11.7</v>
      </c>
      <c r="CR214" s="73">
        <f t="shared" si="162"/>
        <v>12.96</v>
      </c>
      <c r="CS214" s="73">
        <f t="shared" si="163"/>
        <v>12.54</v>
      </c>
      <c r="CT214" s="75">
        <f t="shared" si="164"/>
        <v>12.96</v>
      </c>
      <c r="CU214" s="73">
        <f t="shared" si="165"/>
        <v>12.54</v>
      </c>
      <c r="CV214" s="73">
        <f t="shared" si="166"/>
        <v>12.96</v>
      </c>
      <c r="CW214" s="73">
        <f t="shared" si="167"/>
        <v>12.96</v>
      </c>
      <c r="CX214" s="73">
        <f t="shared" si="168"/>
        <v>12.54</v>
      </c>
      <c r="CY214" s="73">
        <f t="shared" si="169"/>
        <v>12.96</v>
      </c>
      <c r="CZ214" s="73">
        <f t="shared" si="170"/>
        <v>12.54</v>
      </c>
      <c r="DA214" s="73">
        <f t="shared" si="171"/>
        <v>12.96</v>
      </c>
      <c r="DB214" s="74">
        <f t="shared" si="172"/>
        <v>152.58000000000001</v>
      </c>
      <c r="DC214" s="74">
        <f t="shared" si="173"/>
        <v>469.03</v>
      </c>
      <c r="DD214" s="73">
        <f t="shared" si="174"/>
        <v>12.96</v>
      </c>
      <c r="DE214" s="73">
        <f t="shared" si="175"/>
        <v>11.7</v>
      </c>
      <c r="DF214" s="73">
        <f t="shared" si="176"/>
        <v>12.96</v>
      </c>
      <c r="DG214" s="73">
        <f t="shared" si="177"/>
        <v>12.54</v>
      </c>
      <c r="DH214" s="73">
        <f t="shared" si="178"/>
        <v>12.96</v>
      </c>
      <c r="DI214" s="73">
        <f t="shared" si="179"/>
        <v>12.54</v>
      </c>
      <c r="DJ214" s="73">
        <f t="shared" si="180"/>
        <v>12.96</v>
      </c>
      <c r="DK214" s="73">
        <f t="shared" si="181"/>
        <v>12.96</v>
      </c>
      <c r="DL214" s="73">
        <f t="shared" si="182"/>
        <v>12.54</v>
      </c>
      <c r="DM214" s="73">
        <f t="shared" si="183"/>
        <v>12.96</v>
      </c>
      <c r="DN214" s="73">
        <f t="shared" si="184"/>
        <v>12.54</v>
      </c>
      <c r="DO214" s="73">
        <f t="shared" si="185"/>
        <v>12.96</v>
      </c>
      <c r="DP214" s="74">
        <f t="shared" si="186"/>
        <v>152.58000000000001</v>
      </c>
      <c r="DQ214" s="74">
        <f t="shared" si="187"/>
        <v>621.61</v>
      </c>
      <c r="DR214" s="73">
        <f t="shared" si="188"/>
        <v>12.96</v>
      </c>
      <c r="DS214" s="73">
        <f t="shared" si="189"/>
        <v>11.7</v>
      </c>
      <c r="DT214" s="73">
        <f t="shared" si="190"/>
        <v>12.96</v>
      </c>
      <c r="DU214" s="73">
        <f t="shared" si="191"/>
        <v>12.54</v>
      </c>
      <c r="DV214" s="76">
        <f t="shared" si="192"/>
        <v>12.96</v>
      </c>
      <c r="DW214" s="76">
        <f t="shared" si="193"/>
        <v>12.54</v>
      </c>
      <c r="DX214" s="77">
        <f t="shared" si="194"/>
        <v>12.96</v>
      </c>
      <c r="DY214" s="77">
        <f t="shared" si="195"/>
        <v>12.96</v>
      </c>
      <c r="DZ214" s="73">
        <f t="shared" si="196"/>
        <v>12.54</v>
      </c>
      <c r="EA214" s="73">
        <f t="shared" si="197"/>
        <v>12.96</v>
      </c>
      <c r="EB214" s="73">
        <f t="shared" si="198"/>
        <v>12.54</v>
      </c>
      <c r="EC214" s="73">
        <v>1.52</v>
      </c>
      <c r="ED214" s="78">
        <f t="shared" si="199"/>
        <v>141.14000000000001</v>
      </c>
      <c r="EE214" s="74">
        <f t="shared" si="200"/>
        <v>762.75</v>
      </c>
    </row>
    <row r="215" spans="2:157" s="136" customFormat="1" ht="8.25" x14ac:dyDescent="0.15">
      <c r="B215" s="297">
        <v>41978</v>
      </c>
      <c r="C215" s="204" t="s">
        <v>958</v>
      </c>
      <c r="D215" s="204" t="s">
        <v>967</v>
      </c>
      <c r="E215" s="297" t="s">
        <v>322</v>
      </c>
      <c r="F215" s="223" t="s">
        <v>968</v>
      </c>
      <c r="G215" s="38">
        <v>847.5</v>
      </c>
      <c r="H215" s="38">
        <f t="shared" si="119"/>
        <v>84.75</v>
      </c>
      <c r="I215" s="38">
        <f t="shared" si="120"/>
        <v>762.75</v>
      </c>
      <c r="J215" s="53"/>
      <c r="K215" s="204"/>
      <c r="L215" s="204"/>
      <c r="M215" s="204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38">
        <v>762.75</v>
      </c>
      <c r="AN215" s="38">
        <v>762.75</v>
      </c>
      <c r="AO215" s="38">
        <v>762.75</v>
      </c>
      <c r="AP215" s="72"/>
      <c r="AQ215" s="72"/>
      <c r="AR215" s="72"/>
      <c r="AS215" s="72"/>
      <c r="AT215" s="72"/>
      <c r="AU215" s="72"/>
      <c r="AV215" s="72"/>
      <c r="AW215" s="72"/>
      <c r="AX215" s="72"/>
      <c r="AY215" s="73"/>
      <c r="AZ215" s="72"/>
      <c r="BA215" s="72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>
        <f t="shared" si="129"/>
        <v>10.87</v>
      </c>
      <c r="BL215" s="73">
        <f t="shared" si="130"/>
        <v>10.87</v>
      </c>
      <c r="BM215" s="73">
        <f t="shared" si="131"/>
        <v>10.87</v>
      </c>
      <c r="BN215" s="73">
        <f t="shared" si="132"/>
        <v>12.96</v>
      </c>
      <c r="BO215" s="73">
        <f t="shared" si="133"/>
        <v>11.7</v>
      </c>
      <c r="BP215" s="73">
        <f t="shared" si="134"/>
        <v>12.96</v>
      </c>
      <c r="BQ215" s="73">
        <f t="shared" si="135"/>
        <v>12.54</v>
      </c>
      <c r="BR215" s="73">
        <f t="shared" si="136"/>
        <v>12.96</v>
      </c>
      <c r="BS215" s="73">
        <f t="shared" si="137"/>
        <v>12.54</v>
      </c>
      <c r="BT215" s="73">
        <f t="shared" si="138"/>
        <v>12.96</v>
      </c>
      <c r="BU215" s="73">
        <f t="shared" si="139"/>
        <v>12.96</v>
      </c>
      <c r="BV215" s="73">
        <f t="shared" si="140"/>
        <v>12.54</v>
      </c>
      <c r="BW215" s="73">
        <f t="shared" si="141"/>
        <v>12.96</v>
      </c>
      <c r="BX215" s="73">
        <f t="shared" si="142"/>
        <v>12.54</v>
      </c>
      <c r="BY215" s="73">
        <f t="shared" si="143"/>
        <v>12.96</v>
      </c>
      <c r="BZ215" s="73">
        <f t="shared" si="144"/>
        <v>152.58000000000001</v>
      </c>
      <c r="CA215" s="73">
        <f t="shared" si="145"/>
        <v>163.44999999999999</v>
      </c>
      <c r="CB215" s="73">
        <f t="shared" si="146"/>
        <v>12.96</v>
      </c>
      <c r="CC215" s="73">
        <f t="shared" si="147"/>
        <v>12.12</v>
      </c>
      <c r="CD215" s="73">
        <f t="shared" si="148"/>
        <v>12.96</v>
      </c>
      <c r="CE215" s="73">
        <f t="shared" si="149"/>
        <v>12.54</v>
      </c>
      <c r="CF215" s="73">
        <f t="shared" si="150"/>
        <v>12.96</v>
      </c>
      <c r="CG215" s="73">
        <f t="shared" si="151"/>
        <v>12.54</v>
      </c>
      <c r="CH215" s="73">
        <f t="shared" si="152"/>
        <v>12.96</v>
      </c>
      <c r="CI215" s="73">
        <f t="shared" si="153"/>
        <v>12.96</v>
      </c>
      <c r="CJ215" s="73">
        <f t="shared" si="154"/>
        <v>12.54</v>
      </c>
      <c r="CK215" s="73">
        <f t="shared" si="155"/>
        <v>12.96</v>
      </c>
      <c r="CL215" s="73">
        <f t="shared" si="156"/>
        <v>12.54</v>
      </c>
      <c r="CM215" s="73">
        <f t="shared" si="157"/>
        <v>12.96</v>
      </c>
      <c r="CN215" s="73">
        <f t="shared" si="158"/>
        <v>153</v>
      </c>
      <c r="CO215" s="74">
        <f t="shared" si="159"/>
        <v>316.45</v>
      </c>
      <c r="CP215" s="73">
        <f t="shared" si="160"/>
        <v>12.96</v>
      </c>
      <c r="CQ215" s="73">
        <f t="shared" si="161"/>
        <v>11.7</v>
      </c>
      <c r="CR215" s="73">
        <f t="shared" si="162"/>
        <v>12.96</v>
      </c>
      <c r="CS215" s="73">
        <f t="shared" si="163"/>
        <v>12.54</v>
      </c>
      <c r="CT215" s="75">
        <f t="shared" si="164"/>
        <v>12.96</v>
      </c>
      <c r="CU215" s="73">
        <f t="shared" si="165"/>
        <v>12.54</v>
      </c>
      <c r="CV215" s="73">
        <f t="shared" si="166"/>
        <v>12.96</v>
      </c>
      <c r="CW215" s="73">
        <f t="shared" si="167"/>
        <v>12.96</v>
      </c>
      <c r="CX215" s="73">
        <f t="shared" si="168"/>
        <v>12.54</v>
      </c>
      <c r="CY215" s="73">
        <f t="shared" si="169"/>
        <v>12.96</v>
      </c>
      <c r="CZ215" s="73">
        <f t="shared" si="170"/>
        <v>12.54</v>
      </c>
      <c r="DA215" s="73">
        <f t="shared" si="171"/>
        <v>12.96</v>
      </c>
      <c r="DB215" s="74">
        <f t="shared" si="172"/>
        <v>152.58000000000001</v>
      </c>
      <c r="DC215" s="74">
        <f t="shared" si="173"/>
        <v>469.03</v>
      </c>
      <c r="DD215" s="73">
        <f t="shared" si="174"/>
        <v>12.96</v>
      </c>
      <c r="DE215" s="73">
        <f t="shared" si="175"/>
        <v>11.7</v>
      </c>
      <c r="DF215" s="73">
        <f t="shared" si="176"/>
        <v>12.96</v>
      </c>
      <c r="DG215" s="73">
        <f t="shared" si="177"/>
        <v>12.54</v>
      </c>
      <c r="DH215" s="73">
        <f t="shared" si="178"/>
        <v>12.96</v>
      </c>
      <c r="DI215" s="73">
        <f t="shared" si="179"/>
        <v>12.54</v>
      </c>
      <c r="DJ215" s="73">
        <f t="shared" si="180"/>
        <v>12.96</v>
      </c>
      <c r="DK215" s="73">
        <f t="shared" si="181"/>
        <v>12.96</v>
      </c>
      <c r="DL215" s="73">
        <f t="shared" si="182"/>
        <v>12.54</v>
      </c>
      <c r="DM215" s="73">
        <f t="shared" si="183"/>
        <v>12.96</v>
      </c>
      <c r="DN215" s="73">
        <f t="shared" si="184"/>
        <v>12.54</v>
      </c>
      <c r="DO215" s="73">
        <f t="shared" si="185"/>
        <v>12.96</v>
      </c>
      <c r="DP215" s="74">
        <f t="shared" si="186"/>
        <v>152.58000000000001</v>
      </c>
      <c r="DQ215" s="74">
        <f t="shared" si="187"/>
        <v>621.61</v>
      </c>
      <c r="DR215" s="73">
        <f t="shared" si="188"/>
        <v>12.96</v>
      </c>
      <c r="DS215" s="73">
        <f t="shared" si="189"/>
        <v>11.7</v>
      </c>
      <c r="DT215" s="73">
        <f t="shared" si="190"/>
        <v>12.96</v>
      </c>
      <c r="DU215" s="73">
        <f t="shared" si="191"/>
        <v>12.54</v>
      </c>
      <c r="DV215" s="76">
        <f t="shared" si="192"/>
        <v>12.96</v>
      </c>
      <c r="DW215" s="76">
        <f t="shared" si="193"/>
        <v>12.54</v>
      </c>
      <c r="DX215" s="77">
        <f t="shared" si="194"/>
        <v>12.96</v>
      </c>
      <c r="DY215" s="77">
        <f t="shared" si="195"/>
        <v>12.96</v>
      </c>
      <c r="DZ215" s="73">
        <f t="shared" si="196"/>
        <v>12.54</v>
      </c>
      <c r="EA215" s="73">
        <f t="shared" si="197"/>
        <v>12.96</v>
      </c>
      <c r="EB215" s="73">
        <f t="shared" si="198"/>
        <v>12.54</v>
      </c>
      <c r="EC215" s="73">
        <v>1.52</v>
      </c>
      <c r="ED215" s="78">
        <f t="shared" si="199"/>
        <v>141.14000000000001</v>
      </c>
      <c r="EE215" s="74">
        <f t="shared" si="200"/>
        <v>762.75</v>
      </c>
    </row>
    <row r="216" spans="2:157" s="136" customFormat="1" ht="8.25" x14ac:dyDescent="0.15">
      <c r="B216" s="297">
        <v>41978</v>
      </c>
      <c r="C216" s="204" t="s">
        <v>958</v>
      </c>
      <c r="D216" s="204" t="s">
        <v>969</v>
      </c>
      <c r="E216" s="297" t="s">
        <v>325</v>
      </c>
      <c r="F216" s="223" t="s">
        <v>970</v>
      </c>
      <c r="G216" s="38">
        <v>847.5</v>
      </c>
      <c r="H216" s="38">
        <f t="shared" si="119"/>
        <v>84.75</v>
      </c>
      <c r="I216" s="38">
        <f t="shared" si="120"/>
        <v>762.75</v>
      </c>
      <c r="J216" s="53"/>
      <c r="K216" s="204"/>
      <c r="L216" s="204"/>
      <c r="M216" s="204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38">
        <v>762.75</v>
      </c>
      <c r="AN216" s="38">
        <v>762.75</v>
      </c>
      <c r="AO216" s="38">
        <v>762.75</v>
      </c>
      <c r="AP216" s="72"/>
      <c r="AQ216" s="72"/>
      <c r="AR216" s="72"/>
      <c r="AS216" s="72"/>
      <c r="AT216" s="72"/>
      <c r="AU216" s="72"/>
      <c r="AV216" s="72"/>
      <c r="AW216" s="72"/>
      <c r="AX216" s="72"/>
      <c r="AY216" s="73"/>
      <c r="AZ216" s="72"/>
      <c r="BA216" s="72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>
        <f t="shared" si="129"/>
        <v>10.87</v>
      </c>
      <c r="BL216" s="73">
        <f t="shared" si="130"/>
        <v>10.87</v>
      </c>
      <c r="BM216" s="73">
        <f t="shared" si="131"/>
        <v>10.87</v>
      </c>
      <c r="BN216" s="73">
        <f t="shared" si="132"/>
        <v>12.96</v>
      </c>
      <c r="BO216" s="73">
        <f t="shared" si="133"/>
        <v>11.7</v>
      </c>
      <c r="BP216" s="73">
        <f t="shared" si="134"/>
        <v>12.96</v>
      </c>
      <c r="BQ216" s="73">
        <f t="shared" si="135"/>
        <v>12.54</v>
      </c>
      <c r="BR216" s="73">
        <f t="shared" si="136"/>
        <v>12.96</v>
      </c>
      <c r="BS216" s="73">
        <f t="shared" si="137"/>
        <v>12.54</v>
      </c>
      <c r="BT216" s="73">
        <f t="shared" si="138"/>
        <v>12.96</v>
      </c>
      <c r="BU216" s="73">
        <f t="shared" si="139"/>
        <v>12.96</v>
      </c>
      <c r="BV216" s="73">
        <f t="shared" si="140"/>
        <v>12.54</v>
      </c>
      <c r="BW216" s="73">
        <f t="shared" si="141"/>
        <v>12.96</v>
      </c>
      <c r="BX216" s="73">
        <f t="shared" si="142"/>
        <v>12.54</v>
      </c>
      <c r="BY216" s="73">
        <f t="shared" si="143"/>
        <v>12.96</v>
      </c>
      <c r="BZ216" s="73">
        <f t="shared" si="144"/>
        <v>152.58000000000001</v>
      </c>
      <c r="CA216" s="73">
        <f t="shared" si="145"/>
        <v>163.44999999999999</v>
      </c>
      <c r="CB216" s="73">
        <f t="shared" si="146"/>
        <v>12.96</v>
      </c>
      <c r="CC216" s="73">
        <f t="shared" si="147"/>
        <v>12.12</v>
      </c>
      <c r="CD216" s="73">
        <f t="shared" si="148"/>
        <v>12.96</v>
      </c>
      <c r="CE216" s="73">
        <f t="shared" si="149"/>
        <v>12.54</v>
      </c>
      <c r="CF216" s="73">
        <f t="shared" si="150"/>
        <v>12.96</v>
      </c>
      <c r="CG216" s="73">
        <f t="shared" si="151"/>
        <v>12.54</v>
      </c>
      <c r="CH216" s="73">
        <f t="shared" si="152"/>
        <v>12.96</v>
      </c>
      <c r="CI216" s="73">
        <f t="shared" si="153"/>
        <v>12.96</v>
      </c>
      <c r="CJ216" s="73">
        <f t="shared" si="154"/>
        <v>12.54</v>
      </c>
      <c r="CK216" s="73">
        <f t="shared" si="155"/>
        <v>12.96</v>
      </c>
      <c r="CL216" s="73">
        <f t="shared" si="156"/>
        <v>12.54</v>
      </c>
      <c r="CM216" s="73">
        <f t="shared" si="157"/>
        <v>12.96</v>
      </c>
      <c r="CN216" s="73">
        <f t="shared" si="158"/>
        <v>153</v>
      </c>
      <c r="CO216" s="74">
        <f t="shared" si="159"/>
        <v>316.45</v>
      </c>
      <c r="CP216" s="73">
        <f t="shared" si="160"/>
        <v>12.96</v>
      </c>
      <c r="CQ216" s="73">
        <f t="shared" si="161"/>
        <v>11.7</v>
      </c>
      <c r="CR216" s="73">
        <f t="shared" si="162"/>
        <v>12.96</v>
      </c>
      <c r="CS216" s="73">
        <f t="shared" si="163"/>
        <v>12.54</v>
      </c>
      <c r="CT216" s="75">
        <f t="shared" si="164"/>
        <v>12.96</v>
      </c>
      <c r="CU216" s="73">
        <f t="shared" si="165"/>
        <v>12.54</v>
      </c>
      <c r="CV216" s="73">
        <f t="shared" si="166"/>
        <v>12.96</v>
      </c>
      <c r="CW216" s="73">
        <f t="shared" si="167"/>
        <v>12.96</v>
      </c>
      <c r="CX216" s="73">
        <f t="shared" si="168"/>
        <v>12.54</v>
      </c>
      <c r="CY216" s="73">
        <f t="shared" si="169"/>
        <v>12.96</v>
      </c>
      <c r="CZ216" s="73">
        <f t="shared" si="170"/>
        <v>12.54</v>
      </c>
      <c r="DA216" s="73">
        <f t="shared" si="171"/>
        <v>12.96</v>
      </c>
      <c r="DB216" s="74">
        <f t="shared" si="172"/>
        <v>152.58000000000001</v>
      </c>
      <c r="DC216" s="74">
        <f t="shared" si="173"/>
        <v>469.03</v>
      </c>
      <c r="DD216" s="73">
        <f t="shared" si="174"/>
        <v>12.96</v>
      </c>
      <c r="DE216" s="73">
        <f t="shared" si="175"/>
        <v>11.7</v>
      </c>
      <c r="DF216" s="73">
        <f t="shared" si="176"/>
        <v>12.96</v>
      </c>
      <c r="DG216" s="73">
        <f t="shared" si="177"/>
        <v>12.54</v>
      </c>
      <c r="DH216" s="73">
        <f t="shared" si="178"/>
        <v>12.96</v>
      </c>
      <c r="DI216" s="73">
        <f t="shared" si="179"/>
        <v>12.54</v>
      </c>
      <c r="DJ216" s="73">
        <f t="shared" si="180"/>
        <v>12.96</v>
      </c>
      <c r="DK216" s="73">
        <f t="shared" si="181"/>
        <v>12.96</v>
      </c>
      <c r="DL216" s="73">
        <f t="shared" si="182"/>
        <v>12.54</v>
      </c>
      <c r="DM216" s="73">
        <f t="shared" si="183"/>
        <v>12.96</v>
      </c>
      <c r="DN216" s="73">
        <f t="shared" si="184"/>
        <v>12.54</v>
      </c>
      <c r="DO216" s="73">
        <f t="shared" si="185"/>
        <v>12.96</v>
      </c>
      <c r="DP216" s="74">
        <f t="shared" si="186"/>
        <v>152.58000000000001</v>
      </c>
      <c r="DQ216" s="74">
        <f t="shared" si="187"/>
        <v>621.61</v>
      </c>
      <c r="DR216" s="73">
        <f t="shared" si="188"/>
        <v>12.96</v>
      </c>
      <c r="DS216" s="73">
        <f t="shared" si="189"/>
        <v>11.7</v>
      </c>
      <c r="DT216" s="73">
        <f t="shared" si="190"/>
        <v>12.96</v>
      </c>
      <c r="DU216" s="73">
        <f t="shared" si="191"/>
        <v>12.54</v>
      </c>
      <c r="DV216" s="76">
        <f t="shared" si="192"/>
        <v>12.96</v>
      </c>
      <c r="DW216" s="76">
        <f t="shared" si="193"/>
        <v>12.54</v>
      </c>
      <c r="DX216" s="77">
        <f t="shared" si="194"/>
        <v>12.96</v>
      </c>
      <c r="DY216" s="77">
        <f t="shared" si="195"/>
        <v>12.96</v>
      </c>
      <c r="DZ216" s="73">
        <f t="shared" si="196"/>
        <v>12.54</v>
      </c>
      <c r="EA216" s="73">
        <f t="shared" si="197"/>
        <v>12.96</v>
      </c>
      <c r="EB216" s="73">
        <f t="shared" si="198"/>
        <v>12.54</v>
      </c>
      <c r="EC216" s="73">
        <v>1.52</v>
      </c>
      <c r="ED216" s="78">
        <f t="shared" si="199"/>
        <v>141.14000000000001</v>
      </c>
      <c r="EE216" s="74">
        <f t="shared" si="200"/>
        <v>762.75</v>
      </c>
    </row>
    <row r="217" spans="2:157" s="137" customFormat="1" ht="16.5" x14ac:dyDescent="0.15">
      <c r="B217" s="297">
        <v>42031</v>
      </c>
      <c r="C217" s="204" t="s">
        <v>971</v>
      </c>
      <c r="D217" s="204" t="s">
        <v>972</v>
      </c>
      <c r="E217" s="297" t="s">
        <v>227</v>
      </c>
      <c r="F217" s="223" t="s">
        <v>973</v>
      </c>
      <c r="G217" s="38">
        <v>11200</v>
      </c>
      <c r="H217" s="38">
        <f t="shared" si="119"/>
        <v>1120</v>
      </c>
      <c r="I217" s="38">
        <f t="shared" si="120"/>
        <v>10080</v>
      </c>
      <c r="J217" s="53"/>
      <c r="K217" s="204"/>
      <c r="L217" s="204"/>
      <c r="M217" s="204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38">
        <v>10080</v>
      </c>
      <c r="AN217" s="38">
        <v>10080</v>
      </c>
      <c r="AO217" s="38">
        <v>10080</v>
      </c>
      <c r="AP217" s="53"/>
      <c r="AQ217" s="53"/>
      <c r="AR217" s="53"/>
      <c r="AS217" s="53"/>
      <c r="AT217" s="53"/>
      <c r="AU217" s="53"/>
      <c r="AV217" s="53"/>
      <c r="AW217" s="53"/>
      <c r="AX217" s="53"/>
      <c r="AY217" s="38"/>
      <c r="AZ217" s="53"/>
      <c r="BA217" s="53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>
        <v>0</v>
      </c>
      <c r="BL217" s="38">
        <v>0</v>
      </c>
      <c r="BM217" s="38">
        <f>ROUND((AY217+BL217),2)</f>
        <v>0</v>
      </c>
      <c r="BN217" s="38">
        <f>ROUND((I217/5/365*4),2)</f>
        <v>22.09</v>
      </c>
      <c r="BO217" s="38">
        <f>ROUND((I217/5/365*28),2)</f>
        <v>154.65</v>
      </c>
      <c r="BP217" s="38">
        <f>ROUND((I217/5/365*31),2)</f>
        <v>171.22</v>
      </c>
      <c r="BQ217" s="38">
        <f>ROUND((I217/5/365*30),2)</f>
        <v>165.7</v>
      </c>
      <c r="BR217" s="38">
        <f>ROUND((I217/5/365*31),2)</f>
        <v>171.22</v>
      </c>
      <c r="BS217" s="38">
        <f>ROUND((I217/5/365*30),2)</f>
        <v>165.7</v>
      </c>
      <c r="BT217" s="38">
        <f t="shared" si="138"/>
        <v>171.22</v>
      </c>
      <c r="BU217" s="38">
        <f t="shared" si="139"/>
        <v>171.22</v>
      </c>
      <c r="BV217" s="38">
        <f t="shared" si="140"/>
        <v>165.7</v>
      </c>
      <c r="BW217" s="38">
        <f t="shared" si="141"/>
        <v>171.22</v>
      </c>
      <c r="BX217" s="38">
        <f t="shared" si="142"/>
        <v>165.7</v>
      </c>
      <c r="BY217" s="38">
        <f t="shared" si="143"/>
        <v>171.22</v>
      </c>
      <c r="BZ217" s="38">
        <f t="shared" si="144"/>
        <v>1866.8600000000004</v>
      </c>
      <c r="CA217" s="38">
        <f t="shared" si="145"/>
        <v>1866.86</v>
      </c>
      <c r="CB217" s="38">
        <f t="shared" si="146"/>
        <v>171.22</v>
      </c>
      <c r="CC217" s="38">
        <f t="shared" si="147"/>
        <v>160.18</v>
      </c>
      <c r="CD217" s="38">
        <f t="shared" si="148"/>
        <v>171.22</v>
      </c>
      <c r="CE217" s="38">
        <f t="shared" si="149"/>
        <v>165.7</v>
      </c>
      <c r="CF217" s="38">
        <f t="shared" si="150"/>
        <v>171.22</v>
      </c>
      <c r="CG217" s="38">
        <f t="shared" si="151"/>
        <v>165.7</v>
      </c>
      <c r="CH217" s="38">
        <f t="shared" si="152"/>
        <v>171.22</v>
      </c>
      <c r="CI217" s="38">
        <f t="shared" si="153"/>
        <v>171.22</v>
      </c>
      <c r="CJ217" s="38">
        <f t="shared" si="154"/>
        <v>165.7</v>
      </c>
      <c r="CK217" s="38">
        <f t="shared" si="155"/>
        <v>171.22</v>
      </c>
      <c r="CL217" s="38">
        <f t="shared" si="156"/>
        <v>165.7</v>
      </c>
      <c r="CM217" s="38">
        <f t="shared" si="157"/>
        <v>171.22</v>
      </c>
      <c r="CN217" s="38">
        <f t="shared" si="158"/>
        <v>2021.5200000000002</v>
      </c>
      <c r="CO217" s="37">
        <f t="shared" si="159"/>
        <v>3888.38</v>
      </c>
      <c r="CP217" s="38">
        <f t="shared" si="160"/>
        <v>171.22</v>
      </c>
      <c r="CQ217" s="38">
        <f t="shared" si="161"/>
        <v>154.65</v>
      </c>
      <c r="CR217" s="38">
        <f t="shared" si="162"/>
        <v>171.22</v>
      </c>
      <c r="CS217" s="38">
        <f t="shared" si="163"/>
        <v>165.7</v>
      </c>
      <c r="CT217" s="80">
        <f t="shared" si="164"/>
        <v>171.22</v>
      </c>
      <c r="CU217" s="38">
        <f t="shared" si="165"/>
        <v>165.7</v>
      </c>
      <c r="CV217" s="38">
        <f t="shared" si="166"/>
        <v>171.22</v>
      </c>
      <c r="CW217" s="38">
        <f t="shared" si="167"/>
        <v>171.22</v>
      </c>
      <c r="CX217" s="38">
        <f t="shared" si="168"/>
        <v>165.7</v>
      </c>
      <c r="CY217" s="38">
        <f t="shared" si="169"/>
        <v>171.22</v>
      </c>
      <c r="CZ217" s="38">
        <f t="shared" si="170"/>
        <v>165.7</v>
      </c>
      <c r="DA217" s="38">
        <f t="shared" si="171"/>
        <v>171.22</v>
      </c>
      <c r="DB217" s="37">
        <f t="shared" si="172"/>
        <v>2015.9900000000002</v>
      </c>
      <c r="DC217" s="37">
        <f t="shared" si="173"/>
        <v>5904.37</v>
      </c>
      <c r="DD217" s="38">
        <f t="shared" si="174"/>
        <v>171.22</v>
      </c>
      <c r="DE217" s="38">
        <f t="shared" si="175"/>
        <v>154.65</v>
      </c>
      <c r="DF217" s="38">
        <f t="shared" si="176"/>
        <v>171.22</v>
      </c>
      <c r="DG217" s="38">
        <f t="shared" si="177"/>
        <v>165.7</v>
      </c>
      <c r="DH217" s="38">
        <f t="shared" si="178"/>
        <v>171.22</v>
      </c>
      <c r="DI217" s="38">
        <f t="shared" si="179"/>
        <v>165.7</v>
      </c>
      <c r="DJ217" s="38">
        <f t="shared" si="180"/>
        <v>171.22</v>
      </c>
      <c r="DK217" s="38">
        <f t="shared" si="181"/>
        <v>171.22</v>
      </c>
      <c r="DL217" s="38">
        <f t="shared" si="182"/>
        <v>165.7</v>
      </c>
      <c r="DM217" s="38">
        <f t="shared" si="183"/>
        <v>171.22</v>
      </c>
      <c r="DN217" s="38">
        <f t="shared" si="184"/>
        <v>165.7</v>
      </c>
      <c r="DO217" s="38">
        <f t="shared" si="185"/>
        <v>171.22</v>
      </c>
      <c r="DP217" s="37">
        <f t="shared" si="186"/>
        <v>2015.9900000000002</v>
      </c>
      <c r="DQ217" s="37">
        <f t="shared" si="187"/>
        <v>7920.36</v>
      </c>
      <c r="DR217" s="38">
        <f t="shared" si="188"/>
        <v>171.22</v>
      </c>
      <c r="DS217" s="38">
        <f t="shared" si="189"/>
        <v>154.65</v>
      </c>
      <c r="DT217" s="38">
        <f t="shared" si="190"/>
        <v>171.22</v>
      </c>
      <c r="DU217" s="38">
        <f t="shared" si="191"/>
        <v>165.7</v>
      </c>
      <c r="DV217" s="81">
        <f t="shared" si="192"/>
        <v>171.22</v>
      </c>
      <c r="DW217" s="81">
        <f t="shared" si="193"/>
        <v>165.7</v>
      </c>
      <c r="DX217" s="82">
        <f t="shared" si="194"/>
        <v>171.22</v>
      </c>
      <c r="DY217" s="82">
        <f t="shared" si="195"/>
        <v>171.22</v>
      </c>
      <c r="DZ217" s="38">
        <f t="shared" si="196"/>
        <v>165.7</v>
      </c>
      <c r="EA217" s="38">
        <f t="shared" si="197"/>
        <v>171.22</v>
      </c>
      <c r="EB217" s="38">
        <f t="shared" si="198"/>
        <v>165.7</v>
      </c>
      <c r="EC217" s="38">
        <f t="shared" ref="EC217:EC230" si="201">ROUND((I217/5/365*31),2)</f>
        <v>171.22</v>
      </c>
      <c r="ED217" s="83">
        <f t="shared" ref="ED217:ED230" si="202">SUM(DR217:EC217)</f>
        <v>2015.9900000000002</v>
      </c>
      <c r="EE217" s="34">
        <f t="shared" si="200"/>
        <v>9936.35</v>
      </c>
      <c r="EF217" s="136"/>
      <c r="EG217" s="136"/>
      <c r="EH217" s="136"/>
      <c r="EI217" s="136"/>
      <c r="EJ217" s="136"/>
    </row>
    <row r="218" spans="2:157" s="137" customFormat="1" ht="8.25" x14ac:dyDescent="0.15">
      <c r="B218" s="297">
        <v>42051</v>
      </c>
      <c r="C218" s="223" t="s">
        <v>974</v>
      </c>
      <c r="D218" s="204" t="s">
        <v>975</v>
      </c>
      <c r="E218" s="297" t="s">
        <v>976</v>
      </c>
      <c r="F218" s="204" t="s">
        <v>977</v>
      </c>
      <c r="G218" s="38">
        <v>12784</v>
      </c>
      <c r="H218" s="38">
        <f t="shared" si="119"/>
        <v>1278.4000000000001</v>
      </c>
      <c r="I218" s="38">
        <f t="shared" si="120"/>
        <v>11505.6</v>
      </c>
      <c r="J218" s="53"/>
      <c r="K218" s="204"/>
      <c r="L218" s="204"/>
      <c r="M218" s="204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38">
        <v>11505.6</v>
      </c>
      <c r="AO218" s="38">
        <v>11505.6</v>
      </c>
      <c r="AP218" s="53"/>
      <c r="AQ218" s="53"/>
      <c r="AR218" s="53"/>
      <c r="AS218" s="53"/>
      <c r="AT218" s="53"/>
      <c r="AU218" s="53"/>
      <c r="AV218" s="53"/>
      <c r="AW218" s="53"/>
      <c r="AX218" s="53"/>
      <c r="AY218" s="38"/>
      <c r="AZ218" s="53"/>
      <c r="BA218" s="53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>
        <v>0</v>
      </c>
      <c r="BO218" s="38">
        <f>ROUND((I218/5/365*12),2)</f>
        <v>75.650000000000006</v>
      </c>
      <c r="BP218" s="38">
        <f>ROUND((I218/5/365*31),2)</f>
        <v>195.44</v>
      </c>
      <c r="BQ218" s="38">
        <f>ROUND((I218/5/365*30),2)</f>
        <v>189.13</v>
      </c>
      <c r="BR218" s="38">
        <f>ROUND((I218/5/365*31),2)</f>
        <v>195.44</v>
      </c>
      <c r="BS218" s="38">
        <f>ROUND((I218/5/365*30),2)</f>
        <v>189.13</v>
      </c>
      <c r="BT218" s="38">
        <f t="shared" si="138"/>
        <v>195.44</v>
      </c>
      <c r="BU218" s="38">
        <f t="shared" si="139"/>
        <v>195.44</v>
      </c>
      <c r="BV218" s="38">
        <f t="shared" si="140"/>
        <v>189.13</v>
      </c>
      <c r="BW218" s="38">
        <f t="shared" si="141"/>
        <v>195.44</v>
      </c>
      <c r="BX218" s="38">
        <f t="shared" si="142"/>
        <v>189.13</v>
      </c>
      <c r="BY218" s="38">
        <f t="shared" si="143"/>
        <v>195.44</v>
      </c>
      <c r="BZ218" s="38">
        <f t="shared" si="144"/>
        <v>2004.8100000000004</v>
      </c>
      <c r="CA218" s="38">
        <f t="shared" si="145"/>
        <v>2004.81</v>
      </c>
      <c r="CB218" s="38">
        <f t="shared" si="146"/>
        <v>195.44</v>
      </c>
      <c r="CC218" s="38">
        <f t="shared" si="147"/>
        <v>182.83</v>
      </c>
      <c r="CD218" s="38">
        <f t="shared" si="148"/>
        <v>195.44</v>
      </c>
      <c r="CE218" s="38">
        <f t="shared" si="149"/>
        <v>189.13</v>
      </c>
      <c r="CF218" s="38">
        <f t="shared" si="150"/>
        <v>195.44</v>
      </c>
      <c r="CG218" s="38">
        <f t="shared" si="151"/>
        <v>189.13</v>
      </c>
      <c r="CH218" s="38">
        <f t="shared" si="152"/>
        <v>195.44</v>
      </c>
      <c r="CI218" s="38">
        <f t="shared" si="153"/>
        <v>195.44</v>
      </c>
      <c r="CJ218" s="38">
        <f t="shared" si="154"/>
        <v>189.13</v>
      </c>
      <c r="CK218" s="38">
        <f t="shared" si="155"/>
        <v>195.44</v>
      </c>
      <c r="CL218" s="38">
        <f t="shared" si="156"/>
        <v>189.13</v>
      </c>
      <c r="CM218" s="38">
        <f t="shared" si="157"/>
        <v>195.44</v>
      </c>
      <c r="CN218" s="38">
        <f t="shared" si="158"/>
        <v>2307.4300000000003</v>
      </c>
      <c r="CO218" s="37">
        <f t="shared" si="159"/>
        <v>4312.24</v>
      </c>
      <c r="CP218" s="38">
        <f t="shared" si="160"/>
        <v>195.44</v>
      </c>
      <c r="CQ218" s="38">
        <f t="shared" si="161"/>
        <v>176.52</v>
      </c>
      <c r="CR218" s="38">
        <f t="shared" si="162"/>
        <v>195.44</v>
      </c>
      <c r="CS218" s="38">
        <f t="shared" si="163"/>
        <v>189.13</v>
      </c>
      <c r="CT218" s="80">
        <f t="shared" si="164"/>
        <v>195.44</v>
      </c>
      <c r="CU218" s="38">
        <f t="shared" si="165"/>
        <v>189.13</v>
      </c>
      <c r="CV218" s="38">
        <f t="shared" si="166"/>
        <v>195.44</v>
      </c>
      <c r="CW218" s="38">
        <f t="shared" si="167"/>
        <v>195.44</v>
      </c>
      <c r="CX218" s="38">
        <f t="shared" si="168"/>
        <v>189.13</v>
      </c>
      <c r="CY218" s="38">
        <f t="shared" si="169"/>
        <v>195.44</v>
      </c>
      <c r="CZ218" s="38">
        <f t="shared" si="170"/>
        <v>189.13</v>
      </c>
      <c r="DA218" s="38">
        <f t="shared" si="171"/>
        <v>195.44</v>
      </c>
      <c r="DB218" s="37">
        <f t="shared" si="172"/>
        <v>2301.1200000000003</v>
      </c>
      <c r="DC218" s="37">
        <f t="shared" si="173"/>
        <v>6613.36</v>
      </c>
      <c r="DD218" s="38">
        <f t="shared" si="174"/>
        <v>195.44</v>
      </c>
      <c r="DE218" s="38">
        <f t="shared" si="175"/>
        <v>176.52</v>
      </c>
      <c r="DF218" s="38">
        <f t="shared" si="176"/>
        <v>195.44</v>
      </c>
      <c r="DG218" s="38">
        <f t="shared" si="177"/>
        <v>189.13</v>
      </c>
      <c r="DH218" s="38">
        <f t="shared" si="178"/>
        <v>195.44</v>
      </c>
      <c r="DI218" s="38">
        <f t="shared" si="179"/>
        <v>189.13</v>
      </c>
      <c r="DJ218" s="38">
        <f t="shared" si="180"/>
        <v>195.44</v>
      </c>
      <c r="DK218" s="38">
        <f t="shared" si="181"/>
        <v>195.44</v>
      </c>
      <c r="DL218" s="38">
        <f t="shared" si="182"/>
        <v>189.13</v>
      </c>
      <c r="DM218" s="38">
        <f t="shared" si="183"/>
        <v>195.44</v>
      </c>
      <c r="DN218" s="38">
        <f t="shared" si="184"/>
        <v>189.13</v>
      </c>
      <c r="DO218" s="38">
        <f t="shared" si="185"/>
        <v>195.44</v>
      </c>
      <c r="DP218" s="37">
        <f t="shared" si="186"/>
        <v>2301.1200000000003</v>
      </c>
      <c r="DQ218" s="37">
        <f t="shared" si="187"/>
        <v>8914.48</v>
      </c>
      <c r="DR218" s="38">
        <f t="shared" si="188"/>
        <v>195.44</v>
      </c>
      <c r="DS218" s="38">
        <f t="shared" si="189"/>
        <v>176.52</v>
      </c>
      <c r="DT218" s="38">
        <f t="shared" si="190"/>
        <v>195.44</v>
      </c>
      <c r="DU218" s="38">
        <f t="shared" si="191"/>
        <v>189.13</v>
      </c>
      <c r="DV218" s="81">
        <f t="shared" si="192"/>
        <v>195.44</v>
      </c>
      <c r="DW218" s="81">
        <f t="shared" si="193"/>
        <v>189.13</v>
      </c>
      <c r="DX218" s="82">
        <f t="shared" si="194"/>
        <v>195.44</v>
      </c>
      <c r="DY218" s="82">
        <f t="shared" si="195"/>
        <v>195.44</v>
      </c>
      <c r="DZ218" s="38">
        <f t="shared" si="196"/>
        <v>189.13</v>
      </c>
      <c r="EA218" s="38">
        <f t="shared" si="197"/>
        <v>195.44</v>
      </c>
      <c r="EB218" s="38">
        <f t="shared" si="198"/>
        <v>189.13</v>
      </c>
      <c r="EC218" s="38">
        <f t="shared" si="201"/>
        <v>195.44</v>
      </c>
      <c r="ED218" s="83">
        <f t="shared" si="202"/>
        <v>2301.1200000000003</v>
      </c>
      <c r="EE218" s="34">
        <f t="shared" si="200"/>
        <v>11215.6</v>
      </c>
      <c r="EF218" s="136"/>
      <c r="EG218" s="136"/>
      <c r="EH218" s="136"/>
      <c r="EI218" s="136"/>
      <c r="EJ218" s="136"/>
    </row>
    <row r="219" spans="2:157" s="137" customFormat="1" ht="66" x14ac:dyDescent="0.15">
      <c r="B219" s="297">
        <v>42163</v>
      </c>
      <c r="C219" s="223" t="s">
        <v>244</v>
      </c>
      <c r="D219" s="223" t="s">
        <v>978</v>
      </c>
      <c r="E219" s="204" t="s">
        <v>292</v>
      </c>
      <c r="F219" s="71" t="s">
        <v>979</v>
      </c>
      <c r="G219" s="38">
        <v>1220</v>
      </c>
      <c r="H219" s="38">
        <f t="shared" si="119"/>
        <v>122</v>
      </c>
      <c r="I219" s="38">
        <f t="shared" si="120"/>
        <v>1098</v>
      </c>
      <c r="J219" s="53"/>
      <c r="K219" s="204"/>
      <c r="L219" s="204"/>
      <c r="M219" s="204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38">
        <v>1098</v>
      </c>
      <c r="AO219" s="38">
        <v>1098</v>
      </c>
      <c r="AP219" s="53"/>
      <c r="AQ219" s="53"/>
      <c r="AR219" s="53"/>
      <c r="AS219" s="53"/>
      <c r="AT219" s="53"/>
      <c r="AU219" s="53"/>
      <c r="AV219" s="53"/>
      <c r="AW219" s="53"/>
      <c r="AX219" s="53"/>
      <c r="AY219" s="38"/>
      <c r="AZ219" s="53"/>
      <c r="BA219" s="53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>
        <v>0</v>
      </c>
      <c r="BS219" s="38">
        <f t="shared" ref="BS219:BS230" si="203">ROUND((I219/5/365*22),2)</f>
        <v>13.24</v>
      </c>
      <c r="BT219" s="38">
        <f t="shared" si="138"/>
        <v>18.649999999999999</v>
      </c>
      <c r="BU219" s="38">
        <f t="shared" si="139"/>
        <v>18.649999999999999</v>
      </c>
      <c r="BV219" s="38">
        <f t="shared" si="140"/>
        <v>18.05</v>
      </c>
      <c r="BW219" s="38">
        <f t="shared" si="141"/>
        <v>18.649999999999999</v>
      </c>
      <c r="BX219" s="38">
        <f t="shared" si="142"/>
        <v>18.05</v>
      </c>
      <c r="BY219" s="38">
        <f t="shared" si="143"/>
        <v>18.649999999999999</v>
      </c>
      <c r="BZ219" s="38">
        <f t="shared" si="144"/>
        <v>123.94</v>
      </c>
      <c r="CA219" s="38">
        <f t="shared" si="145"/>
        <v>123.94</v>
      </c>
      <c r="CB219" s="38">
        <f t="shared" si="146"/>
        <v>18.649999999999999</v>
      </c>
      <c r="CC219" s="38">
        <f t="shared" si="147"/>
        <v>17.45</v>
      </c>
      <c r="CD219" s="38">
        <f t="shared" si="148"/>
        <v>18.649999999999999</v>
      </c>
      <c r="CE219" s="38">
        <f t="shared" si="149"/>
        <v>18.05</v>
      </c>
      <c r="CF219" s="38">
        <f t="shared" si="150"/>
        <v>18.649999999999999</v>
      </c>
      <c r="CG219" s="38">
        <f t="shared" si="151"/>
        <v>18.05</v>
      </c>
      <c r="CH219" s="38">
        <f t="shared" si="152"/>
        <v>18.649999999999999</v>
      </c>
      <c r="CI219" s="38">
        <f t="shared" si="153"/>
        <v>18.649999999999999</v>
      </c>
      <c r="CJ219" s="38">
        <f t="shared" si="154"/>
        <v>18.05</v>
      </c>
      <c r="CK219" s="38">
        <f t="shared" si="155"/>
        <v>18.649999999999999</v>
      </c>
      <c r="CL219" s="38">
        <f t="shared" si="156"/>
        <v>18.05</v>
      </c>
      <c r="CM219" s="38">
        <f t="shared" si="157"/>
        <v>18.649999999999999</v>
      </c>
      <c r="CN219" s="38">
        <f t="shared" si="158"/>
        <v>220.20000000000002</v>
      </c>
      <c r="CO219" s="37">
        <f t="shared" si="159"/>
        <v>344.14</v>
      </c>
      <c r="CP219" s="38">
        <f t="shared" si="160"/>
        <v>18.649999999999999</v>
      </c>
      <c r="CQ219" s="38">
        <f t="shared" si="161"/>
        <v>16.850000000000001</v>
      </c>
      <c r="CR219" s="38">
        <f t="shared" si="162"/>
        <v>18.649999999999999</v>
      </c>
      <c r="CS219" s="38">
        <f t="shared" si="163"/>
        <v>18.05</v>
      </c>
      <c r="CT219" s="80">
        <f t="shared" si="164"/>
        <v>18.649999999999999</v>
      </c>
      <c r="CU219" s="38">
        <f t="shared" si="165"/>
        <v>18.05</v>
      </c>
      <c r="CV219" s="38">
        <f t="shared" si="166"/>
        <v>18.649999999999999</v>
      </c>
      <c r="CW219" s="38">
        <f t="shared" si="167"/>
        <v>18.649999999999999</v>
      </c>
      <c r="CX219" s="38">
        <f t="shared" si="168"/>
        <v>18.05</v>
      </c>
      <c r="CY219" s="38">
        <f t="shared" si="169"/>
        <v>18.649999999999999</v>
      </c>
      <c r="CZ219" s="38">
        <f t="shared" si="170"/>
        <v>18.05</v>
      </c>
      <c r="DA219" s="38">
        <f t="shared" si="171"/>
        <v>18.649999999999999</v>
      </c>
      <c r="DB219" s="37">
        <f t="shared" si="172"/>
        <v>219.60000000000002</v>
      </c>
      <c r="DC219" s="37">
        <f t="shared" si="173"/>
        <v>563.74</v>
      </c>
      <c r="DD219" s="38">
        <f t="shared" si="174"/>
        <v>18.649999999999999</v>
      </c>
      <c r="DE219" s="38">
        <f t="shared" si="175"/>
        <v>16.850000000000001</v>
      </c>
      <c r="DF219" s="38">
        <f t="shared" si="176"/>
        <v>18.649999999999999</v>
      </c>
      <c r="DG219" s="38">
        <f t="shared" si="177"/>
        <v>18.05</v>
      </c>
      <c r="DH219" s="38">
        <f t="shared" si="178"/>
        <v>18.649999999999999</v>
      </c>
      <c r="DI219" s="38">
        <f t="shared" si="179"/>
        <v>18.05</v>
      </c>
      <c r="DJ219" s="38">
        <f t="shared" si="180"/>
        <v>18.649999999999999</v>
      </c>
      <c r="DK219" s="38">
        <f t="shared" si="181"/>
        <v>18.649999999999999</v>
      </c>
      <c r="DL219" s="38">
        <f t="shared" si="182"/>
        <v>18.05</v>
      </c>
      <c r="DM219" s="38">
        <f t="shared" si="183"/>
        <v>18.649999999999999</v>
      </c>
      <c r="DN219" s="38">
        <f t="shared" si="184"/>
        <v>18.05</v>
      </c>
      <c r="DO219" s="38">
        <f t="shared" si="185"/>
        <v>18.649999999999999</v>
      </c>
      <c r="DP219" s="37">
        <f t="shared" si="186"/>
        <v>219.60000000000002</v>
      </c>
      <c r="DQ219" s="37">
        <f t="shared" si="187"/>
        <v>783.34</v>
      </c>
      <c r="DR219" s="38">
        <f t="shared" si="188"/>
        <v>18.649999999999999</v>
      </c>
      <c r="DS219" s="38">
        <f t="shared" si="189"/>
        <v>16.850000000000001</v>
      </c>
      <c r="DT219" s="38">
        <f t="shared" si="190"/>
        <v>18.649999999999999</v>
      </c>
      <c r="DU219" s="38">
        <f t="shared" si="191"/>
        <v>18.05</v>
      </c>
      <c r="DV219" s="81">
        <f t="shared" si="192"/>
        <v>18.649999999999999</v>
      </c>
      <c r="DW219" s="81">
        <f t="shared" si="193"/>
        <v>18.05</v>
      </c>
      <c r="DX219" s="82">
        <f t="shared" si="194"/>
        <v>18.649999999999999</v>
      </c>
      <c r="DY219" s="82">
        <f t="shared" si="195"/>
        <v>18.649999999999999</v>
      </c>
      <c r="DZ219" s="38">
        <f t="shared" si="196"/>
        <v>18.05</v>
      </c>
      <c r="EA219" s="38">
        <f t="shared" si="197"/>
        <v>18.649999999999999</v>
      </c>
      <c r="EB219" s="38">
        <f t="shared" si="198"/>
        <v>18.05</v>
      </c>
      <c r="EC219" s="38">
        <f t="shared" si="201"/>
        <v>18.649999999999999</v>
      </c>
      <c r="ED219" s="83">
        <f t="shared" si="202"/>
        <v>219.60000000000002</v>
      </c>
      <c r="EE219" s="34">
        <f t="shared" si="200"/>
        <v>1002.94</v>
      </c>
      <c r="EF219" s="38">
        <f t="shared" ref="EF219:EF230" si="204">ROUND((I219/5/365*31),2)</f>
        <v>18.649999999999999</v>
      </c>
      <c r="EG219" s="38">
        <f t="shared" ref="EG219:EG230" si="205">ROUND((I219/5/365*29),2)</f>
        <v>17.45</v>
      </c>
      <c r="EH219" s="38">
        <f t="shared" ref="EH219:EH230" si="206">ROUND((I219/5/365*31),2)</f>
        <v>18.649999999999999</v>
      </c>
      <c r="EI219" s="38">
        <f t="shared" ref="EI219:EI230" si="207">ROUND((I219/5/365*30),2)</f>
        <v>18.05</v>
      </c>
      <c r="EJ219" s="38">
        <f t="shared" ref="EJ219:EJ230" si="208">ROUND((I219/5/365*31),2)</f>
        <v>18.649999999999999</v>
      </c>
      <c r="EK219" s="38">
        <v>3.61</v>
      </c>
      <c r="EL219" s="35">
        <f t="shared" ref="EL219:EL230" si="209">ROUND((I219/5/365*31),2)</f>
        <v>18.649999999999999</v>
      </c>
      <c r="EM219" s="34"/>
      <c r="EN219" s="34"/>
      <c r="EO219" s="34"/>
      <c r="EP219" s="34"/>
      <c r="EQ219" s="34"/>
      <c r="ER219" s="34">
        <f t="shared" ref="ER219:ER230" si="210">SUM(EF219:EQ219)</f>
        <v>113.70999999999998</v>
      </c>
      <c r="ES219" s="34">
        <f t="shared" ref="ES219:ES230" si="211">ROUND((EE219+ER219),2)</f>
        <v>1116.6500000000001</v>
      </c>
      <c r="ET219" s="38">
        <f t="shared" ref="ET219:ET230" si="212">SUM(G219-ES219)</f>
        <v>103.34999999999991</v>
      </c>
      <c r="EU219" s="136"/>
      <c r="EV219" s="136"/>
      <c r="EW219" s="136"/>
      <c r="EX219" s="136"/>
      <c r="EY219" s="136"/>
      <c r="EZ219" s="136"/>
      <c r="FA219" s="136"/>
    </row>
    <row r="220" spans="2:157" s="137" customFormat="1" ht="66" x14ac:dyDescent="0.15">
      <c r="B220" s="297">
        <v>42163</v>
      </c>
      <c r="C220" s="223" t="s">
        <v>244</v>
      </c>
      <c r="D220" s="223" t="s">
        <v>980</v>
      </c>
      <c r="E220" s="204" t="s">
        <v>295</v>
      </c>
      <c r="F220" s="71" t="s">
        <v>981</v>
      </c>
      <c r="G220" s="38">
        <v>1220</v>
      </c>
      <c r="H220" s="38">
        <f t="shared" si="119"/>
        <v>122</v>
      </c>
      <c r="I220" s="38">
        <f t="shared" si="120"/>
        <v>1098</v>
      </c>
      <c r="J220" s="53"/>
      <c r="K220" s="204"/>
      <c r="L220" s="204"/>
      <c r="M220" s="204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38">
        <v>1098</v>
      </c>
      <c r="AO220" s="38">
        <v>1098</v>
      </c>
      <c r="AP220" s="53"/>
      <c r="AQ220" s="53"/>
      <c r="AR220" s="53"/>
      <c r="AS220" s="53"/>
      <c r="AT220" s="53"/>
      <c r="AU220" s="53"/>
      <c r="AV220" s="53"/>
      <c r="AW220" s="53"/>
      <c r="AX220" s="53"/>
      <c r="AY220" s="38"/>
      <c r="AZ220" s="53"/>
      <c r="BA220" s="53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>
        <v>0</v>
      </c>
      <c r="BS220" s="38">
        <f t="shared" si="203"/>
        <v>13.24</v>
      </c>
      <c r="BT220" s="38">
        <f t="shared" si="138"/>
        <v>18.649999999999999</v>
      </c>
      <c r="BU220" s="38">
        <f t="shared" si="139"/>
        <v>18.649999999999999</v>
      </c>
      <c r="BV220" s="38">
        <f t="shared" si="140"/>
        <v>18.05</v>
      </c>
      <c r="BW220" s="38">
        <f t="shared" si="141"/>
        <v>18.649999999999999</v>
      </c>
      <c r="BX220" s="38">
        <f t="shared" si="142"/>
        <v>18.05</v>
      </c>
      <c r="BY220" s="38">
        <f t="shared" si="143"/>
        <v>18.649999999999999</v>
      </c>
      <c r="BZ220" s="38">
        <f t="shared" si="144"/>
        <v>123.94</v>
      </c>
      <c r="CA220" s="38">
        <f t="shared" si="145"/>
        <v>123.94</v>
      </c>
      <c r="CB220" s="38">
        <f t="shared" si="146"/>
        <v>18.649999999999999</v>
      </c>
      <c r="CC220" s="38">
        <f t="shared" si="147"/>
        <v>17.45</v>
      </c>
      <c r="CD220" s="38">
        <f t="shared" si="148"/>
        <v>18.649999999999999</v>
      </c>
      <c r="CE220" s="38">
        <f t="shared" si="149"/>
        <v>18.05</v>
      </c>
      <c r="CF220" s="38">
        <f t="shared" si="150"/>
        <v>18.649999999999999</v>
      </c>
      <c r="CG220" s="38">
        <f t="shared" si="151"/>
        <v>18.05</v>
      </c>
      <c r="CH220" s="38">
        <f t="shared" si="152"/>
        <v>18.649999999999999</v>
      </c>
      <c r="CI220" s="38">
        <f t="shared" si="153"/>
        <v>18.649999999999999</v>
      </c>
      <c r="CJ220" s="38">
        <f t="shared" si="154"/>
        <v>18.05</v>
      </c>
      <c r="CK220" s="38">
        <f t="shared" si="155"/>
        <v>18.649999999999999</v>
      </c>
      <c r="CL220" s="38">
        <f t="shared" si="156"/>
        <v>18.05</v>
      </c>
      <c r="CM220" s="38">
        <f t="shared" si="157"/>
        <v>18.649999999999999</v>
      </c>
      <c r="CN220" s="38">
        <f t="shared" si="158"/>
        <v>220.20000000000002</v>
      </c>
      <c r="CO220" s="37">
        <f t="shared" si="159"/>
        <v>344.14</v>
      </c>
      <c r="CP220" s="38">
        <f t="shared" si="160"/>
        <v>18.649999999999999</v>
      </c>
      <c r="CQ220" s="38">
        <f t="shared" si="161"/>
        <v>16.850000000000001</v>
      </c>
      <c r="CR220" s="38">
        <f t="shared" si="162"/>
        <v>18.649999999999999</v>
      </c>
      <c r="CS220" s="38">
        <f t="shared" si="163"/>
        <v>18.05</v>
      </c>
      <c r="CT220" s="80">
        <f t="shared" si="164"/>
        <v>18.649999999999999</v>
      </c>
      <c r="CU220" s="38">
        <f t="shared" si="165"/>
        <v>18.05</v>
      </c>
      <c r="CV220" s="38">
        <f t="shared" si="166"/>
        <v>18.649999999999999</v>
      </c>
      <c r="CW220" s="38">
        <f t="shared" si="167"/>
        <v>18.649999999999999</v>
      </c>
      <c r="CX220" s="38">
        <f t="shared" si="168"/>
        <v>18.05</v>
      </c>
      <c r="CY220" s="38">
        <f t="shared" si="169"/>
        <v>18.649999999999999</v>
      </c>
      <c r="CZ220" s="38">
        <f t="shared" si="170"/>
        <v>18.05</v>
      </c>
      <c r="DA220" s="38">
        <f t="shared" si="171"/>
        <v>18.649999999999999</v>
      </c>
      <c r="DB220" s="37">
        <f t="shared" si="172"/>
        <v>219.60000000000002</v>
      </c>
      <c r="DC220" s="37">
        <f t="shared" si="173"/>
        <v>563.74</v>
      </c>
      <c r="DD220" s="38">
        <f t="shared" si="174"/>
        <v>18.649999999999999</v>
      </c>
      <c r="DE220" s="38">
        <f t="shared" si="175"/>
        <v>16.850000000000001</v>
      </c>
      <c r="DF220" s="38">
        <f t="shared" si="176"/>
        <v>18.649999999999999</v>
      </c>
      <c r="DG220" s="38">
        <f t="shared" si="177"/>
        <v>18.05</v>
      </c>
      <c r="DH220" s="38">
        <f t="shared" si="178"/>
        <v>18.649999999999999</v>
      </c>
      <c r="DI220" s="38">
        <f t="shared" si="179"/>
        <v>18.05</v>
      </c>
      <c r="DJ220" s="38">
        <f t="shared" si="180"/>
        <v>18.649999999999999</v>
      </c>
      <c r="DK220" s="38">
        <f t="shared" si="181"/>
        <v>18.649999999999999</v>
      </c>
      <c r="DL220" s="38">
        <f t="shared" si="182"/>
        <v>18.05</v>
      </c>
      <c r="DM220" s="38">
        <f t="shared" si="183"/>
        <v>18.649999999999999</v>
      </c>
      <c r="DN220" s="38">
        <f t="shared" si="184"/>
        <v>18.05</v>
      </c>
      <c r="DO220" s="38">
        <f t="shared" si="185"/>
        <v>18.649999999999999</v>
      </c>
      <c r="DP220" s="37">
        <f t="shared" si="186"/>
        <v>219.60000000000002</v>
      </c>
      <c r="DQ220" s="37">
        <f t="shared" si="187"/>
        <v>783.34</v>
      </c>
      <c r="DR220" s="38">
        <f t="shared" si="188"/>
        <v>18.649999999999999</v>
      </c>
      <c r="DS220" s="38">
        <f t="shared" si="189"/>
        <v>16.850000000000001</v>
      </c>
      <c r="DT220" s="38">
        <f t="shared" si="190"/>
        <v>18.649999999999999</v>
      </c>
      <c r="DU220" s="38">
        <f t="shared" si="191"/>
        <v>18.05</v>
      </c>
      <c r="DV220" s="81">
        <f t="shared" si="192"/>
        <v>18.649999999999999</v>
      </c>
      <c r="DW220" s="81">
        <f t="shared" si="193"/>
        <v>18.05</v>
      </c>
      <c r="DX220" s="82">
        <f t="shared" si="194"/>
        <v>18.649999999999999</v>
      </c>
      <c r="DY220" s="82">
        <f t="shared" si="195"/>
        <v>18.649999999999999</v>
      </c>
      <c r="DZ220" s="38">
        <f t="shared" si="196"/>
        <v>18.05</v>
      </c>
      <c r="EA220" s="38">
        <f t="shared" si="197"/>
        <v>18.649999999999999</v>
      </c>
      <c r="EB220" s="38">
        <f t="shared" si="198"/>
        <v>18.05</v>
      </c>
      <c r="EC220" s="38">
        <f t="shared" si="201"/>
        <v>18.649999999999999</v>
      </c>
      <c r="ED220" s="83">
        <f t="shared" si="202"/>
        <v>219.60000000000002</v>
      </c>
      <c r="EE220" s="34">
        <f t="shared" si="200"/>
        <v>1002.94</v>
      </c>
      <c r="EF220" s="38">
        <f t="shared" si="204"/>
        <v>18.649999999999999</v>
      </c>
      <c r="EG220" s="38">
        <f t="shared" si="205"/>
        <v>17.45</v>
      </c>
      <c r="EH220" s="38">
        <f t="shared" si="206"/>
        <v>18.649999999999999</v>
      </c>
      <c r="EI220" s="38">
        <f t="shared" si="207"/>
        <v>18.05</v>
      </c>
      <c r="EJ220" s="38">
        <f t="shared" si="208"/>
        <v>18.649999999999999</v>
      </c>
      <c r="EK220" s="38">
        <v>3.61</v>
      </c>
      <c r="EL220" s="35">
        <f t="shared" si="209"/>
        <v>18.649999999999999</v>
      </c>
      <c r="EM220" s="34"/>
      <c r="EN220" s="34"/>
      <c r="EO220" s="34"/>
      <c r="EP220" s="34"/>
      <c r="EQ220" s="34"/>
      <c r="ER220" s="34">
        <f t="shared" si="210"/>
        <v>113.70999999999998</v>
      </c>
      <c r="ES220" s="34">
        <f t="shared" si="211"/>
        <v>1116.6500000000001</v>
      </c>
      <c r="ET220" s="38">
        <f t="shared" si="212"/>
        <v>103.34999999999991</v>
      </c>
      <c r="EU220" s="136"/>
      <c r="EV220" s="136"/>
      <c r="EW220" s="136"/>
      <c r="EX220" s="136"/>
      <c r="EY220" s="136"/>
      <c r="EZ220" s="136"/>
      <c r="FA220" s="136"/>
    </row>
    <row r="221" spans="2:157" s="137" customFormat="1" ht="66" x14ac:dyDescent="0.15">
      <c r="B221" s="297">
        <v>42163</v>
      </c>
      <c r="C221" s="223" t="s">
        <v>244</v>
      </c>
      <c r="D221" s="223" t="s">
        <v>982</v>
      </c>
      <c r="E221" s="204" t="s">
        <v>298</v>
      </c>
      <c r="F221" s="71" t="s">
        <v>983</v>
      </c>
      <c r="G221" s="38">
        <v>1220</v>
      </c>
      <c r="H221" s="38">
        <f t="shared" si="119"/>
        <v>122</v>
      </c>
      <c r="I221" s="38">
        <f t="shared" si="120"/>
        <v>1098</v>
      </c>
      <c r="J221" s="53"/>
      <c r="K221" s="204"/>
      <c r="L221" s="204"/>
      <c r="M221" s="204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38">
        <v>1098</v>
      </c>
      <c r="AO221" s="38">
        <v>1098</v>
      </c>
      <c r="AP221" s="53"/>
      <c r="AQ221" s="53"/>
      <c r="AR221" s="53"/>
      <c r="AS221" s="53"/>
      <c r="AT221" s="53"/>
      <c r="AU221" s="53"/>
      <c r="AV221" s="53"/>
      <c r="AW221" s="53"/>
      <c r="AX221" s="53"/>
      <c r="AY221" s="38"/>
      <c r="AZ221" s="53"/>
      <c r="BA221" s="53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>
        <v>0</v>
      </c>
      <c r="BS221" s="38">
        <f t="shared" si="203"/>
        <v>13.24</v>
      </c>
      <c r="BT221" s="38">
        <f t="shared" si="138"/>
        <v>18.649999999999999</v>
      </c>
      <c r="BU221" s="38">
        <f t="shared" si="139"/>
        <v>18.649999999999999</v>
      </c>
      <c r="BV221" s="38">
        <f t="shared" si="140"/>
        <v>18.05</v>
      </c>
      <c r="BW221" s="38">
        <f t="shared" si="141"/>
        <v>18.649999999999999</v>
      </c>
      <c r="BX221" s="38">
        <f t="shared" si="142"/>
        <v>18.05</v>
      </c>
      <c r="BY221" s="38">
        <f t="shared" si="143"/>
        <v>18.649999999999999</v>
      </c>
      <c r="BZ221" s="38">
        <f t="shared" si="144"/>
        <v>123.94</v>
      </c>
      <c r="CA221" s="38">
        <f t="shared" si="145"/>
        <v>123.94</v>
      </c>
      <c r="CB221" s="38">
        <f t="shared" si="146"/>
        <v>18.649999999999999</v>
      </c>
      <c r="CC221" s="38">
        <f t="shared" si="147"/>
        <v>17.45</v>
      </c>
      <c r="CD221" s="38">
        <f t="shared" si="148"/>
        <v>18.649999999999999</v>
      </c>
      <c r="CE221" s="38">
        <f t="shared" si="149"/>
        <v>18.05</v>
      </c>
      <c r="CF221" s="38">
        <f t="shared" si="150"/>
        <v>18.649999999999999</v>
      </c>
      <c r="CG221" s="38">
        <f t="shared" si="151"/>
        <v>18.05</v>
      </c>
      <c r="CH221" s="38">
        <f t="shared" si="152"/>
        <v>18.649999999999999</v>
      </c>
      <c r="CI221" s="38">
        <f t="shared" si="153"/>
        <v>18.649999999999999</v>
      </c>
      <c r="CJ221" s="38">
        <f t="shared" si="154"/>
        <v>18.05</v>
      </c>
      <c r="CK221" s="38">
        <f t="shared" si="155"/>
        <v>18.649999999999999</v>
      </c>
      <c r="CL221" s="38">
        <f t="shared" si="156"/>
        <v>18.05</v>
      </c>
      <c r="CM221" s="38">
        <f t="shared" si="157"/>
        <v>18.649999999999999</v>
      </c>
      <c r="CN221" s="38">
        <f t="shared" si="158"/>
        <v>220.20000000000002</v>
      </c>
      <c r="CO221" s="37">
        <f t="shared" si="159"/>
        <v>344.14</v>
      </c>
      <c r="CP221" s="38">
        <f t="shared" si="160"/>
        <v>18.649999999999999</v>
      </c>
      <c r="CQ221" s="38">
        <f t="shared" si="161"/>
        <v>16.850000000000001</v>
      </c>
      <c r="CR221" s="38">
        <f t="shared" si="162"/>
        <v>18.649999999999999</v>
      </c>
      <c r="CS221" s="38">
        <f t="shared" si="163"/>
        <v>18.05</v>
      </c>
      <c r="CT221" s="80">
        <f t="shared" si="164"/>
        <v>18.649999999999999</v>
      </c>
      <c r="CU221" s="38">
        <f t="shared" si="165"/>
        <v>18.05</v>
      </c>
      <c r="CV221" s="38">
        <f t="shared" si="166"/>
        <v>18.649999999999999</v>
      </c>
      <c r="CW221" s="38">
        <f t="shared" si="167"/>
        <v>18.649999999999999</v>
      </c>
      <c r="CX221" s="38">
        <f t="shared" si="168"/>
        <v>18.05</v>
      </c>
      <c r="CY221" s="38">
        <f t="shared" si="169"/>
        <v>18.649999999999999</v>
      </c>
      <c r="CZ221" s="38">
        <f t="shared" si="170"/>
        <v>18.05</v>
      </c>
      <c r="DA221" s="38">
        <f t="shared" si="171"/>
        <v>18.649999999999999</v>
      </c>
      <c r="DB221" s="37">
        <f t="shared" si="172"/>
        <v>219.60000000000002</v>
      </c>
      <c r="DC221" s="37">
        <f t="shared" si="173"/>
        <v>563.74</v>
      </c>
      <c r="DD221" s="38">
        <f t="shared" si="174"/>
        <v>18.649999999999999</v>
      </c>
      <c r="DE221" s="38">
        <f t="shared" si="175"/>
        <v>16.850000000000001</v>
      </c>
      <c r="DF221" s="38">
        <f t="shared" si="176"/>
        <v>18.649999999999999</v>
      </c>
      <c r="DG221" s="38">
        <f t="shared" si="177"/>
        <v>18.05</v>
      </c>
      <c r="DH221" s="38">
        <f t="shared" si="178"/>
        <v>18.649999999999999</v>
      </c>
      <c r="DI221" s="38">
        <f t="shared" si="179"/>
        <v>18.05</v>
      </c>
      <c r="DJ221" s="38">
        <f t="shared" si="180"/>
        <v>18.649999999999999</v>
      </c>
      <c r="DK221" s="38">
        <f t="shared" si="181"/>
        <v>18.649999999999999</v>
      </c>
      <c r="DL221" s="38">
        <f t="shared" si="182"/>
        <v>18.05</v>
      </c>
      <c r="DM221" s="38">
        <f t="shared" si="183"/>
        <v>18.649999999999999</v>
      </c>
      <c r="DN221" s="38">
        <f t="shared" si="184"/>
        <v>18.05</v>
      </c>
      <c r="DO221" s="38">
        <f t="shared" si="185"/>
        <v>18.649999999999999</v>
      </c>
      <c r="DP221" s="37">
        <f t="shared" si="186"/>
        <v>219.60000000000002</v>
      </c>
      <c r="DQ221" s="37">
        <f t="shared" si="187"/>
        <v>783.34</v>
      </c>
      <c r="DR221" s="38">
        <f t="shared" si="188"/>
        <v>18.649999999999999</v>
      </c>
      <c r="DS221" s="38">
        <f t="shared" si="189"/>
        <v>16.850000000000001</v>
      </c>
      <c r="DT221" s="38">
        <f t="shared" si="190"/>
        <v>18.649999999999999</v>
      </c>
      <c r="DU221" s="38">
        <f t="shared" si="191"/>
        <v>18.05</v>
      </c>
      <c r="DV221" s="81">
        <f t="shared" si="192"/>
        <v>18.649999999999999</v>
      </c>
      <c r="DW221" s="81">
        <f t="shared" si="193"/>
        <v>18.05</v>
      </c>
      <c r="DX221" s="82">
        <f t="shared" si="194"/>
        <v>18.649999999999999</v>
      </c>
      <c r="DY221" s="82">
        <f t="shared" si="195"/>
        <v>18.649999999999999</v>
      </c>
      <c r="DZ221" s="38">
        <f t="shared" si="196"/>
        <v>18.05</v>
      </c>
      <c r="EA221" s="38">
        <f t="shared" si="197"/>
        <v>18.649999999999999</v>
      </c>
      <c r="EB221" s="38">
        <f t="shared" si="198"/>
        <v>18.05</v>
      </c>
      <c r="EC221" s="38">
        <f t="shared" si="201"/>
        <v>18.649999999999999</v>
      </c>
      <c r="ED221" s="83">
        <f t="shared" si="202"/>
        <v>219.60000000000002</v>
      </c>
      <c r="EE221" s="34">
        <f t="shared" si="200"/>
        <v>1002.94</v>
      </c>
      <c r="EF221" s="38">
        <f t="shared" si="204"/>
        <v>18.649999999999999</v>
      </c>
      <c r="EG221" s="38">
        <f t="shared" si="205"/>
        <v>17.45</v>
      </c>
      <c r="EH221" s="38">
        <f t="shared" si="206"/>
        <v>18.649999999999999</v>
      </c>
      <c r="EI221" s="38">
        <f t="shared" si="207"/>
        <v>18.05</v>
      </c>
      <c r="EJ221" s="38">
        <f t="shared" si="208"/>
        <v>18.649999999999999</v>
      </c>
      <c r="EK221" s="38">
        <v>3.61</v>
      </c>
      <c r="EL221" s="35">
        <f t="shared" si="209"/>
        <v>18.649999999999999</v>
      </c>
      <c r="EM221" s="34"/>
      <c r="EN221" s="34"/>
      <c r="EO221" s="34"/>
      <c r="EP221" s="34"/>
      <c r="EQ221" s="34"/>
      <c r="ER221" s="34">
        <f t="shared" si="210"/>
        <v>113.70999999999998</v>
      </c>
      <c r="ES221" s="34">
        <f t="shared" si="211"/>
        <v>1116.6500000000001</v>
      </c>
      <c r="ET221" s="38">
        <f t="shared" si="212"/>
        <v>103.34999999999991</v>
      </c>
      <c r="EU221" s="136"/>
      <c r="EV221" s="136"/>
      <c r="EW221" s="136"/>
      <c r="EX221" s="136"/>
      <c r="EY221" s="136"/>
      <c r="EZ221" s="136"/>
      <c r="FA221" s="136"/>
    </row>
    <row r="222" spans="2:157" s="137" customFormat="1" ht="66" x14ac:dyDescent="0.15">
      <c r="B222" s="297">
        <v>42163</v>
      </c>
      <c r="C222" s="223" t="s">
        <v>244</v>
      </c>
      <c r="D222" s="223" t="s">
        <v>984</v>
      </c>
      <c r="E222" s="204" t="s">
        <v>213</v>
      </c>
      <c r="F222" s="71" t="s">
        <v>985</v>
      </c>
      <c r="G222" s="38">
        <v>1220</v>
      </c>
      <c r="H222" s="38">
        <f t="shared" si="119"/>
        <v>122</v>
      </c>
      <c r="I222" s="38">
        <f t="shared" si="120"/>
        <v>1098</v>
      </c>
      <c r="J222" s="53"/>
      <c r="K222" s="204"/>
      <c r="L222" s="204"/>
      <c r="M222" s="204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38">
        <v>1098</v>
      </c>
      <c r="AO222" s="38">
        <v>1098</v>
      </c>
      <c r="AP222" s="53"/>
      <c r="AQ222" s="53"/>
      <c r="AR222" s="53"/>
      <c r="AS222" s="53"/>
      <c r="AT222" s="53"/>
      <c r="AU222" s="53"/>
      <c r="AV222" s="53"/>
      <c r="AW222" s="53"/>
      <c r="AX222" s="53"/>
      <c r="AY222" s="38"/>
      <c r="AZ222" s="53"/>
      <c r="BA222" s="53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>
        <v>0</v>
      </c>
      <c r="BS222" s="38">
        <f t="shared" si="203"/>
        <v>13.24</v>
      </c>
      <c r="BT222" s="38">
        <f t="shared" si="138"/>
        <v>18.649999999999999</v>
      </c>
      <c r="BU222" s="38">
        <f t="shared" si="139"/>
        <v>18.649999999999999</v>
      </c>
      <c r="BV222" s="38">
        <f t="shared" si="140"/>
        <v>18.05</v>
      </c>
      <c r="BW222" s="38">
        <f t="shared" si="141"/>
        <v>18.649999999999999</v>
      </c>
      <c r="BX222" s="38">
        <f t="shared" si="142"/>
        <v>18.05</v>
      </c>
      <c r="BY222" s="38">
        <f t="shared" si="143"/>
        <v>18.649999999999999</v>
      </c>
      <c r="BZ222" s="38">
        <f t="shared" si="144"/>
        <v>123.94</v>
      </c>
      <c r="CA222" s="38">
        <f t="shared" si="145"/>
        <v>123.94</v>
      </c>
      <c r="CB222" s="38">
        <f t="shared" si="146"/>
        <v>18.649999999999999</v>
      </c>
      <c r="CC222" s="38">
        <f t="shared" si="147"/>
        <v>17.45</v>
      </c>
      <c r="CD222" s="38">
        <f t="shared" si="148"/>
        <v>18.649999999999999</v>
      </c>
      <c r="CE222" s="38">
        <f t="shared" si="149"/>
        <v>18.05</v>
      </c>
      <c r="CF222" s="38">
        <f t="shared" si="150"/>
        <v>18.649999999999999</v>
      </c>
      <c r="CG222" s="38">
        <f t="shared" si="151"/>
        <v>18.05</v>
      </c>
      <c r="CH222" s="38">
        <f t="shared" si="152"/>
        <v>18.649999999999999</v>
      </c>
      <c r="CI222" s="38">
        <f t="shared" si="153"/>
        <v>18.649999999999999</v>
      </c>
      <c r="CJ222" s="38">
        <f t="shared" si="154"/>
        <v>18.05</v>
      </c>
      <c r="CK222" s="38">
        <f t="shared" si="155"/>
        <v>18.649999999999999</v>
      </c>
      <c r="CL222" s="38">
        <f t="shared" si="156"/>
        <v>18.05</v>
      </c>
      <c r="CM222" s="38">
        <f t="shared" si="157"/>
        <v>18.649999999999999</v>
      </c>
      <c r="CN222" s="38">
        <f t="shared" si="158"/>
        <v>220.20000000000002</v>
      </c>
      <c r="CO222" s="37">
        <f t="shared" si="159"/>
        <v>344.14</v>
      </c>
      <c r="CP222" s="38">
        <f t="shared" si="160"/>
        <v>18.649999999999999</v>
      </c>
      <c r="CQ222" s="38">
        <f t="shared" si="161"/>
        <v>16.850000000000001</v>
      </c>
      <c r="CR222" s="38">
        <f t="shared" si="162"/>
        <v>18.649999999999999</v>
      </c>
      <c r="CS222" s="38">
        <f t="shared" si="163"/>
        <v>18.05</v>
      </c>
      <c r="CT222" s="80">
        <f t="shared" si="164"/>
        <v>18.649999999999999</v>
      </c>
      <c r="CU222" s="38">
        <f t="shared" si="165"/>
        <v>18.05</v>
      </c>
      <c r="CV222" s="38">
        <f t="shared" si="166"/>
        <v>18.649999999999999</v>
      </c>
      <c r="CW222" s="38">
        <f t="shared" si="167"/>
        <v>18.649999999999999</v>
      </c>
      <c r="CX222" s="38">
        <f t="shared" si="168"/>
        <v>18.05</v>
      </c>
      <c r="CY222" s="38">
        <f t="shared" si="169"/>
        <v>18.649999999999999</v>
      </c>
      <c r="CZ222" s="38">
        <f t="shared" si="170"/>
        <v>18.05</v>
      </c>
      <c r="DA222" s="38">
        <f t="shared" si="171"/>
        <v>18.649999999999999</v>
      </c>
      <c r="DB222" s="37">
        <f t="shared" si="172"/>
        <v>219.60000000000002</v>
      </c>
      <c r="DC222" s="37">
        <f t="shared" si="173"/>
        <v>563.74</v>
      </c>
      <c r="DD222" s="38">
        <f t="shared" si="174"/>
        <v>18.649999999999999</v>
      </c>
      <c r="DE222" s="38">
        <f t="shared" si="175"/>
        <v>16.850000000000001</v>
      </c>
      <c r="DF222" s="38">
        <f t="shared" si="176"/>
        <v>18.649999999999999</v>
      </c>
      <c r="DG222" s="38">
        <f t="shared" si="177"/>
        <v>18.05</v>
      </c>
      <c r="DH222" s="38">
        <f t="shared" si="178"/>
        <v>18.649999999999999</v>
      </c>
      <c r="DI222" s="38">
        <f t="shared" si="179"/>
        <v>18.05</v>
      </c>
      <c r="DJ222" s="38">
        <f t="shared" si="180"/>
        <v>18.649999999999999</v>
      </c>
      <c r="DK222" s="38">
        <f t="shared" si="181"/>
        <v>18.649999999999999</v>
      </c>
      <c r="DL222" s="38">
        <f t="shared" si="182"/>
        <v>18.05</v>
      </c>
      <c r="DM222" s="38">
        <f t="shared" si="183"/>
        <v>18.649999999999999</v>
      </c>
      <c r="DN222" s="38">
        <f t="shared" si="184"/>
        <v>18.05</v>
      </c>
      <c r="DO222" s="38">
        <f t="shared" si="185"/>
        <v>18.649999999999999</v>
      </c>
      <c r="DP222" s="37">
        <f t="shared" si="186"/>
        <v>219.60000000000002</v>
      </c>
      <c r="DQ222" s="37">
        <f t="shared" si="187"/>
        <v>783.34</v>
      </c>
      <c r="DR222" s="38">
        <f t="shared" si="188"/>
        <v>18.649999999999999</v>
      </c>
      <c r="DS222" s="38">
        <f t="shared" si="189"/>
        <v>16.850000000000001</v>
      </c>
      <c r="DT222" s="38">
        <f t="shared" si="190"/>
        <v>18.649999999999999</v>
      </c>
      <c r="DU222" s="38">
        <f t="shared" si="191"/>
        <v>18.05</v>
      </c>
      <c r="DV222" s="81">
        <f t="shared" si="192"/>
        <v>18.649999999999999</v>
      </c>
      <c r="DW222" s="81">
        <f t="shared" si="193"/>
        <v>18.05</v>
      </c>
      <c r="DX222" s="82">
        <f t="shared" si="194"/>
        <v>18.649999999999999</v>
      </c>
      <c r="DY222" s="82">
        <f t="shared" si="195"/>
        <v>18.649999999999999</v>
      </c>
      <c r="DZ222" s="38">
        <f t="shared" si="196"/>
        <v>18.05</v>
      </c>
      <c r="EA222" s="38">
        <f t="shared" si="197"/>
        <v>18.649999999999999</v>
      </c>
      <c r="EB222" s="38">
        <f t="shared" si="198"/>
        <v>18.05</v>
      </c>
      <c r="EC222" s="38">
        <f t="shared" si="201"/>
        <v>18.649999999999999</v>
      </c>
      <c r="ED222" s="83">
        <f t="shared" si="202"/>
        <v>219.60000000000002</v>
      </c>
      <c r="EE222" s="34">
        <f t="shared" si="200"/>
        <v>1002.94</v>
      </c>
      <c r="EF222" s="38">
        <f t="shared" si="204"/>
        <v>18.649999999999999</v>
      </c>
      <c r="EG222" s="38">
        <f t="shared" si="205"/>
        <v>17.45</v>
      </c>
      <c r="EH222" s="38">
        <f t="shared" si="206"/>
        <v>18.649999999999999</v>
      </c>
      <c r="EI222" s="38">
        <f t="shared" si="207"/>
        <v>18.05</v>
      </c>
      <c r="EJ222" s="38">
        <f t="shared" si="208"/>
        <v>18.649999999999999</v>
      </c>
      <c r="EK222" s="38">
        <v>3.61</v>
      </c>
      <c r="EL222" s="35">
        <f t="shared" si="209"/>
        <v>18.649999999999999</v>
      </c>
      <c r="EM222" s="34"/>
      <c r="EN222" s="34"/>
      <c r="EO222" s="34"/>
      <c r="EP222" s="34"/>
      <c r="EQ222" s="34"/>
      <c r="ER222" s="34">
        <f t="shared" si="210"/>
        <v>113.70999999999998</v>
      </c>
      <c r="ES222" s="34">
        <f t="shared" si="211"/>
        <v>1116.6500000000001</v>
      </c>
      <c r="ET222" s="38">
        <f t="shared" si="212"/>
        <v>103.34999999999991</v>
      </c>
      <c r="EU222" s="136"/>
      <c r="EV222" s="136"/>
      <c r="EW222" s="136"/>
      <c r="EX222" s="136"/>
      <c r="EY222" s="136"/>
      <c r="EZ222" s="136"/>
      <c r="FA222" s="136"/>
    </row>
    <row r="223" spans="2:157" s="137" customFormat="1" ht="66" x14ac:dyDescent="0.15">
      <c r="B223" s="297">
        <v>42163</v>
      </c>
      <c r="C223" s="223" t="s">
        <v>244</v>
      </c>
      <c r="D223" s="223" t="s">
        <v>986</v>
      </c>
      <c r="E223" s="204" t="s">
        <v>303</v>
      </c>
      <c r="F223" s="71" t="s">
        <v>987</v>
      </c>
      <c r="G223" s="38">
        <v>1220</v>
      </c>
      <c r="H223" s="38">
        <f t="shared" si="119"/>
        <v>122</v>
      </c>
      <c r="I223" s="38">
        <f t="shared" si="120"/>
        <v>1098</v>
      </c>
      <c r="J223" s="53"/>
      <c r="K223" s="204"/>
      <c r="L223" s="204"/>
      <c r="M223" s="204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38">
        <v>1098</v>
      </c>
      <c r="AO223" s="38">
        <v>1098</v>
      </c>
      <c r="AP223" s="53"/>
      <c r="AQ223" s="53"/>
      <c r="AR223" s="53"/>
      <c r="AS223" s="53"/>
      <c r="AT223" s="53"/>
      <c r="AU223" s="53"/>
      <c r="AV223" s="53"/>
      <c r="AW223" s="53"/>
      <c r="AX223" s="53"/>
      <c r="AY223" s="38"/>
      <c r="AZ223" s="53"/>
      <c r="BA223" s="53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>
        <v>0</v>
      </c>
      <c r="BS223" s="38">
        <f t="shared" si="203"/>
        <v>13.24</v>
      </c>
      <c r="BT223" s="38">
        <f t="shared" si="138"/>
        <v>18.649999999999999</v>
      </c>
      <c r="BU223" s="38">
        <f t="shared" si="139"/>
        <v>18.649999999999999</v>
      </c>
      <c r="BV223" s="38">
        <f t="shared" si="140"/>
        <v>18.05</v>
      </c>
      <c r="BW223" s="38">
        <f t="shared" si="141"/>
        <v>18.649999999999999</v>
      </c>
      <c r="BX223" s="38">
        <f t="shared" si="142"/>
        <v>18.05</v>
      </c>
      <c r="BY223" s="38">
        <f t="shared" si="143"/>
        <v>18.649999999999999</v>
      </c>
      <c r="BZ223" s="38">
        <f t="shared" si="144"/>
        <v>123.94</v>
      </c>
      <c r="CA223" s="38">
        <f t="shared" si="145"/>
        <v>123.94</v>
      </c>
      <c r="CB223" s="38">
        <f t="shared" si="146"/>
        <v>18.649999999999999</v>
      </c>
      <c r="CC223" s="38">
        <f t="shared" si="147"/>
        <v>17.45</v>
      </c>
      <c r="CD223" s="38">
        <f t="shared" si="148"/>
        <v>18.649999999999999</v>
      </c>
      <c r="CE223" s="38">
        <f t="shared" si="149"/>
        <v>18.05</v>
      </c>
      <c r="CF223" s="38">
        <f t="shared" si="150"/>
        <v>18.649999999999999</v>
      </c>
      <c r="CG223" s="38">
        <f t="shared" si="151"/>
        <v>18.05</v>
      </c>
      <c r="CH223" s="38">
        <f t="shared" si="152"/>
        <v>18.649999999999999</v>
      </c>
      <c r="CI223" s="38">
        <f t="shared" si="153"/>
        <v>18.649999999999999</v>
      </c>
      <c r="CJ223" s="38">
        <f t="shared" si="154"/>
        <v>18.05</v>
      </c>
      <c r="CK223" s="38">
        <f t="shared" si="155"/>
        <v>18.649999999999999</v>
      </c>
      <c r="CL223" s="38">
        <f t="shared" si="156"/>
        <v>18.05</v>
      </c>
      <c r="CM223" s="38">
        <f t="shared" si="157"/>
        <v>18.649999999999999</v>
      </c>
      <c r="CN223" s="38">
        <f t="shared" si="158"/>
        <v>220.20000000000002</v>
      </c>
      <c r="CO223" s="37">
        <f t="shared" si="159"/>
        <v>344.14</v>
      </c>
      <c r="CP223" s="38">
        <f t="shared" si="160"/>
        <v>18.649999999999999</v>
      </c>
      <c r="CQ223" s="38">
        <f t="shared" si="161"/>
        <v>16.850000000000001</v>
      </c>
      <c r="CR223" s="38">
        <f t="shared" si="162"/>
        <v>18.649999999999999</v>
      </c>
      <c r="CS223" s="38">
        <f t="shared" si="163"/>
        <v>18.05</v>
      </c>
      <c r="CT223" s="80">
        <f t="shared" si="164"/>
        <v>18.649999999999999</v>
      </c>
      <c r="CU223" s="38">
        <f t="shared" si="165"/>
        <v>18.05</v>
      </c>
      <c r="CV223" s="38">
        <f t="shared" si="166"/>
        <v>18.649999999999999</v>
      </c>
      <c r="CW223" s="38">
        <f t="shared" si="167"/>
        <v>18.649999999999999</v>
      </c>
      <c r="CX223" s="38">
        <f t="shared" si="168"/>
        <v>18.05</v>
      </c>
      <c r="CY223" s="38">
        <f t="shared" si="169"/>
        <v>18.649999999999999</v>
      </c>
      <c r="CZ223" s="38">
        <f t="shared" si="170"/>
        <v>18.05</v>
      </c>
      <c r="DA223" s="38">
        <f t="shared" si="171"/>
        <v>18.649999999999999</v>
      </c>
      <c r="DB223" s="37">
        <f t="shared" si="172"/>
        <v>219.60000000000002</v>
      </c>
      <c r="DC223" s="37">
        <f t="shared" si="173"/>
        <v>563.74</v>
      </c>
      <c r="DD223" s="38">
        <f t="shared" si="174"/>
        <v>18.649999999999999</v>
      </c>
      <c r="DE223" s="38">
        <f t="shared" si="175"/>
        <v>16.850000000000001</v>
      </c>
      <c r="DF223" s="38">
        <f t="shared" si="176"/>
        <v>18.649999999999999</v>
      </c>
      <c r="DG223" s="38">
        <f t="shared" si="177"/>
        <v>18.05</v>
      </c>
      <c r="DH223" s="38">
        <f t="shared" si="178"/>
        <v>18.649999999999999</v>
      </c>
      <c r="DI223" s="38">
        <f t="shared" si="179"/>
        <v>18.05</v>
      </c>
      <c r="DJ223" s="38">
        <f t="shared" si="180"/>
        <v>18.649999999999999</v>
      </c>
      <c r="DK223" s="38">
        <f t="shared" si="181"/>
        <v>18.649999999999999</v>
      </c>
      <c r="DL223" s="38">
        <f t="shared" si="182"/>
        <v>18.05</v>
      </c>
      <c r="DM223" s="38">
        <f t="shared" si="183"/>
        <v>18.649999999999999</v>
      </c>
      <c r="DN223" s="38">
        <f t="shared" si="184"/>
        <v>18.05</v>
      </c>
      <c r="DO223" s="38">
        <f t="shared" si="185"/>
        <v>18.649999999999999</v>
      </c>
      <c r="DP223" s="37">
        <f t="shared" si="186"/>
        <v>219.60000000000002</v>
      </c>
      <c r="DQ223" s="37">
        <f t="shared" si="187"/>
        <v>783.34</v>
      </c>
      <c r="DR223" s="38">
        <f t="shared" si="188"/>
        <v>18.649999999999999</v>
      </c>
      <c r="DS223" s="38">
        <f t="shared" si="189"/>
        <v>16.850000000000001</v>
      </c>
      <c r="DT223" s="38">
        <f t="shared" si="190"/>
        <v>18.649999999999999</v>
      </c>
      <c r="DU223" s="38">
        <f t="shared" si="191"/>
        <v>18.05</v>
      </c>
      <c r="DV223" s="81">
        <f t="shared" si="192"/>
        <v>18.649999999999999</v>
      </c>
      <c r="DW223" s="81">
        <f t="shared" si="193"/>
        <v>18.05</v>
      </c>
      <c r="DX223" s="82">
        <f t="shared" si="194"/>
        <v>18.649999999999999</v>
      </c>
      <c r="DY223" s="82">
        <f t="shared" si="195"/>
        <v>18.649999999999999</v>
      </c>
      <c r="DZ223" s="38">
        <f t="shared" si="196"/>
        <v>18.05</v>
      </c>
      <c r="EA223" s="38">
        <f t="shared" si="197"/>
        <v>18.649999999999999</v>
      </c>
      <c r="EB223" s="38">
        <f t="shared" si="198"/>
        <v>18.05</v>
      </c>
      <c r="EC223" s="38">
        <f t="shared" si="201"/>
        <v>18.649999999999999</v>
      </c>
      <c r="ED223" s="83">
        <f t="shared" si="202"/>
        <v>219.60000000000002</v>
      </c>
      <c r="EE223" s="34">
        <f t="shared" si="200"/>
        <v>1002.94</v>
      </c>
      <c r="EF223" s="38">
        <f t="shared" si="204"/>
        <v>18.649999999999999</v>
      </c>
      <c r="EG223" s="38">
        <f t="shared" si="205"/>
        <v>17.45</v>
      </c>
      <c r="EH223" s="38">
        <f t="shared" si="206"/>
        <v>18.649999999999999</v>
      </c>
      <c r="EI223" s="38">
        <f t="shared" si="207"/>
        <v>18.05</v>
      </c>
      <c r="EJ223" s="38">
        <f t="shared" si="208"/>
        <v>18.649999999999999</v>
      </c>
      <c r="EK223" s="38">
        <v>3.61</v>
      </c>
      <c r="EL223" s="35">
        <f t="shared" si="209"/>
        <v>18.649999999999999</v>
      </c>
      <c r="EM223" s="34"/>
      <c r="EN223" s="34"/>
      <c r="EO223" s="34"/>
      <c r="EP223" s="34"/>
      <c r="EQ223" s="34"/>
      <c r="ER223" s="34">
        <f t="shared" si="210"/>
        <v>113.70999999999998</v>
      </c>
      <c r="ES223" s="34">
        <f t="shared" si="211"/>
        <v>1116.6500000000001</v>
      </c>
      <c r="ET223" s="38">
        <f t="shared" si="212"/>
        <v>103.34999999999991</v>
      </c>
      <c r="EU223" s="136"/>
      <c r="EV223" s="136"/>
      <c r="EW223" s="136"/>
      <c r="EX223" s="136"/>
      <c r="EY223" s="136"/>
      <c r="EZ223" s="136"/>
      <c r="FA223" s="136"/>
    </row>
    <row r="224" spans="2:157" s="137" customFormat="1" ht="66" x14ac:dyDescent="0.15">
      <c r="B224" s="297">
        <v>42163</v>
      </c>
      <c r="C224" s="223" t="s">
        <v>244</v>
      </c>
      <c r="D224" s="223" t="s">
        <v>988</v>
      </c>
      <c r="E224" s="204" t="s">
        <v>154</v>
      </c>
      <c r="F224" s="71" t="s">
        <v>989</v>
      </c>
      <c r="G224" s="38">
        <v>1220</v>
      </c>
      <c r="H224" s="38">
        <f t="shared" si="119"/>
        <v>122</v>
      </c>
      <c r="I224" s="38">
        <f t="shared" si="120"/>
        <v>1098</v>
      </c>
      <c r="J224" s="53"/>
      <c r="K224" s="204"/>
      <c r="L224" s="204"/>
      <c r="M224" s="204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38">
        <v>1098</v>
      </c>
      <c r="AO224" s="38">
        <v>1098</v>
      </c>
      <c r="AP224" s="53"/>
      <c r="AQ224" s="53"/>
      <c r="AR224" s="53"/>
      <c r="AS224" s="53"/>
      <c r="AT224" s="53"/>
      <c r="AU224" s="53"/>
      <c r="AV224" s="53"/>
      <c r="AW224" s="53"/>
      <c r="AX224" s="53"/>
      <c r="AY224" s="38"/>
      <c r="AZ224" s="53"/>
      <c r="BA224" s="53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>
        <v>0</v>
      </c>
      <c r="BS224" s="38">
        <f t="shared" si="203"/>
        <v>13.24</v>
      </c>
      <c r="BT224" s="38">
        <f t="shared" si="138"/>
        <v>18.649999999999999</v>
      </c>
      <c r="BU224" s="38">
        <f t="shared" si="139"/>
        <v>18.649999999999999</v>
      </c>
      <c r="BV224" s="38">
        <f t="shared" si="140"/>
        <v>18.05</v>
      </c>
      <c r="BW224" s="38">
        <f t="shared" si="141"/>
        <v>18.649999999999999</v>
      </c>
      <c r="BX224" s="38">
        <f t="shared" si="142"/>
        <v>18.05</v>
      </c>
      <c r="BY224" s="38">
        <f t="shared" si="143"/>
        <v>18.649999999999999</v>
      </c>
      <c r="BZ224" s="38">
        <f t="shared" si="144"/>
        <v>123.94</v>
      </c>
      <c r="CA224" s="38">
        <f t="shared" si="145"/>
        <v>123.94</v>
      </c>
      <c r="CB224" s="38">
        <f t="shared" si="146"/>
        <v>18.649999999999999</v>
      </c>
      <c r="CC224" s="38">
        <f t="shared" si="147"/>
        <v>17.45</v>
      </c>
      <c r="CD224" s="38">
        <f t="shared" si="148"/>
        <v>18.649999999999999</v>
      </c>
      <c r="CE224" s="38">
        <f t="shared" si="149"/>
        <v>18.05</v>
      </c>
      <c r="CF224" s="38">
        <f t="shared" si="150"/>
        <v>18.649999999999999</v>
      </c>
      <c r="CG224" s="38">
        <f t="shared" si="151"/>
        <v>18.05</v>
      </c>
      <c r="CH224" s="38">
        <f t="shared" si="152"/>
        <v>18.649999999999999</v>
      </c>
      <c r="CI224" s="38">
        <f t="shared" si="153"/>
        <v>18.649999999999999</v>
      </c>
      <c r="CJ224" s="38">
        <f t="shared" si="154"/>
        <v>18.05</v>
      </c>
      <c r="CK224" s="38">
        <f t="shared" si="155"/>
        <v>18.649999999999999</v>
      </c>
      <c r="CL224" s="38">
        <f t="shared" si="156"/>
        <v>18.05</v>
      </c>
      <c r="CM224" s="38">
        <f t="shared" si="157"/>
        <v>18.649999999999999</v>
      </c>
      <c r="CN224" s="38">
        <f t="shared" si="158"/>
        <v>220.20000000000002</v>
      </c>
      <c r="CO224" s="37">
        <f t="shared" si="159"/>
        <v>344.14</v>
      </c>
      <c r="CP224" s="38">
        <f t="shared" si="160"/>
        <v>18.649999999999999</v>
      </c>
      <c r="CQ224" s="38">
        <f t="shared" si="161"/>
        <v>16.850000000000001</v>
      </c>
      <c r="CR224" s="38">
        <f t="shared" si="162"/>
        <v>18.649999999999999</v>
      </c>
      <c r="CS224" s="38">
        <f t="shared" si="163"/>
        <v>18.05</v>
      </c>
      <c r="CT224" s="80">
        <f t="shared" si="164"/>
        <v>18.649999999999999</v>
      </c>
      <c r="CU224" s="38">
        <f t="shared" si="165"/>
        <v>18.05</v>
      </c>
      <c r="CV224" s="38">
        <f t="shared" si="166"/>
        <v>18.649999999999999</v>
      </c>
      <c r="CW224" s="38">
        <f t="shared" si="167"/>
        <v>18.649999999999999</v>
      </c>
      <c r="CX224" s="38">
        <f t="shared" si="168"/>
        <v>18.05</v>
      </c>
      <c r="CY224" s="38">
        <f t="shared" si="169"/>
        <v>18.649999999999999</v>
      </c>
      <c r="CZ224" s="38">
        <f t="shared" si="170"/>
        <v>18.05</v>
      </c>
      <c r="DA224" s="38">
        <f t="shared" si="171"/>
        <v>18.649999999999999</v>
      </c>
      <c r="DB224" s="37">
        <f t="shared" si="172"/>
        <v>219.60000000000002</v>
      </c>
      <c r="DC224" s="37">
        <f t="shared" si="173"/>
        <v>563.74</v>
      </c>
      <c r="DD224" s="38">
        <f t="shared" si="174"/>
        <v>18.649999999999999</v>
      </c>
      <c r="DE224" s="38">
        <f t="shared" si="175"/>
        <v>16.850000000000001</v>
      </c>
      <c r="DF224" s="38">
        <f t="shared" si="176"/>
        <v>18.649999999999999</v>
      </c>
      <c r="DG224" s="38">
        <f t="shared" si="177"/>
        <v>18.05</v>
      </c>
      <c r="DH224" s="38">
        <f t="shared" si="178"/>
        <v>18.649999999999999</v>
      </c>
      <c r="DI224" s="38">
        <f t="shared" si="179"/>
        <v>18.05</v>
      </c>
      <c r="DJ224" s="38">
        <f t="shared" si="180"/>
        <v>18.649999999999999</v>
      </c>
      <c r="DK224" s="38">
        <f t="shared" si="181"/>
        <v>18.649999999999999</v>
      </c>
      <c r="DL224" s="38">
        <f t="shared" si="182"/>
        <v>18.05</v>
      </c>
      <c r="DM224" s="38">
        <f t="shared" si="183"/>
        <v>18.649999999999999</v>
      </c>
      <c r="DN224" s="38">
        <f t="shared" si="184"/>
        <v>18.05</v>
      </c>
      <c r="DO224" s="38">
        <f t="shared" si="185"/>
        <v>18.649999999999999</v>
      </c>
      <c r="DP224" s="37">
        <f t="shared" si="186"/>
        <v>219.60000000000002</v>
      </c>
      <c r="DQ224" s="37">
        <f t="shared" si="187"/>
        <v>783.34</v>
      </c>
      <c r="DR224" s="38">
        <f t="shared" si="188"/>
        <v>18.649999999999999</v>
      </c>
      <c r="DS224" s="38">
        <f t="shared" si="189"/>
        <v>16.850000000000001</v>
      </c>
      <c r="DT224" s="38">
        <f t="shared" si="190"/>
        <v>18.649999999999999</v>
      </c>
      <c r="DU224" s="38">
        <f t="shared" si="191"/>
        <v>18.05</v>
      </c>
      <c r="DV224" s="81">
        <f t="shared" si="192"/>
        <v>18.649999999999999</v>
      </c>
      <c r="DW224" s="81">
        <f t="shared" si="193"/>
        <v>18.05</v>
      </c>
      <c r="DX224" s="82">
        <f t="shared" si="194"/>
        <v>18.649999999999999</v>
      </c>
      <c r="DY224" s="82">
        <f t="shared" si="195"/>
        <v>18.649999999999999</v>
      </c>
      <c r="DZ224" s="38">
        <f t="shared" si="196"/>
        <v>18.05</v>
      </c>
      <c r="EA224" s="38">
        <f t="shared" si="197"/>
        <v>18.649999999999999</v>
      </c>
      <c r="EB224" s="38">
        <f t="shared" si="198"/>
        <v>18.05</v>
      </c>
      <c r="EC224" s="38">
        <f t="shared" si="201"/>
        <v>18.649999999999999</v>
      </c>
      <c r="ED224" s="83">
        <f t="shared" si="202"/>
        <v>219.60000000000002</v>
      </c>
      <c r="EE224" s="34">
        <f t="shared" si="200"/>
        <v>1002.94</v>
      </c>
      <c r="EF224" s="38">
        <f t="shared" si="204"/>
        <v>18.649999999999999</v>
      </c>
      <c r="EG224" s="38">
        <f t="shared" si="205"/>
        <v>17.45</v>
      </c>
      <c r="EH224" s="38">
        <f t="shared" si="206"/>
        <v>18.649999999999999</v>
      </c>
      <c r="EI224" s="38">
        <f t="shared" si="207"/>
        <v>18.05</v>
      </c>
      <c r="EJ224" s="38">
        <f t="shared" si="208"/>
        <v>18.649999999999999</v>
      </c>
      <c r="EK224" s="38">
        <v>3.61</v>
      </c>
      <c r="EL224" s="35">
        <f t="shared" si="209"/>
        <v>18.649999999999999</v>
      </c>
      <c r="EM224" s="34"/>
      <c r="EN224" s="34"/>
      <c r="EO224" s="34"/>
      <c r="EP224" s="34"/>
      <c r="EQ224" s="34"/>
      <c r="ER224" s="34">
        <f t="shared" si="210"/>
        <v>113.70999999999998</v>
      </c>
      <c r="ES224" s="34">
        <f t="shared" si="211"/>
        <v>1116.6500000000001</v>
      </c>
      <c r="ET224" s="38">
        <f t="shared" si="212"/>
        <v>103.34999999999991</v>
      </c>
      <c r="EU224" s="136"/>
      <c r="EV224" s="136"/>
      <c r="EW224" s="136"/>
      <c r="EX224" s="136"/>
      <c r="EY224" s="136"/>
      <c r="EZ224" s="136"/>
      <c r="FA224" s="136"/>
    </row>
    <row r="225" spans="2:157" s="137" customFormat="1" ht="66" x14ac:dyDescent="0.15">
      <c r="B225" s="297">
        <v>42163</v>
      </c>
      <c r="C225" s="223" t="s">
        <v>244</v>
      </c>
      <c r="D225" s="223" t="s">
        <v>990</v>
      </c>
      <c r="E225" s="204" t="s">
        <v>308</v>
      </c>
      <c r="F225" s="71" t="s">
        <v>991</v>
      </c>
      <c r="G225" s="38">
        <v>1220</v>
      </c>
      <c r="H225" s="38">
        <f t="shared" si="119"/>
        <v>122</v>
      </c>
      <c r="I225" s="38">
        <f t="shared" si="120"/>
        <v>1098</v>
      </c>
      <c r="J225" s="53"/>
      <c r="K225" s="204"/>
      <c r="L225" s="204"/>
      <c r="M225" s="204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38">
        <v>1098</v>
      </c>
      <c r="AO225" s="38">
        <v>1098</v>
      </c>
      <c r="AP225" s="53"/>
      <c r="AQ225" s="53"/>
      <c r="AR225" s="53"/>
      <c r="AS225" s="53"/>
      <c r="AT225" s="53"/>
      <c r="AU225" s="53"/>
      <c r="AV225" s="53"/>
      <c r="AW225" s="53"/>
      <c r="AX225" s="53"/>
      <c r="AY225" s="38"/>
      <c r="AZ225" s="53"/>
      <c r="BA225" s="53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>
        <v>0</v>
      </c>
      <c r="BS225" s="38">
        <f t="shared" si="203"/>
        <v>13.24</v>
      </c>
      <c r="BT225" s="38">
        <f t="shared" si="138"/>
        <v>18.649999999999999</v>
      </c>
      <c r="BU225" s="38">
        <f t="shared" si="139"/>
        <v>18.649999999999999</v>
      </c>
      <c r="BV225" s="38">
        <f t="shared" si="140"/>
        <v>18.05</v>
      </c>
      <c r="BW225" s="38">
        <f t="shared" si="141"/>
        <v>18.649999999999999</v>
      </c>
      <c r="BX225" s="38">
        <f t="shared" si="142"/>
        <v>18.05</v>
      </c>
      <c r="BY225" s="38">
        <f t="shared" si="143"/>
        <v>18.649999999999999</v>
      </c>
      <c r="BZ225" s="38">
        <f t="shared" si="144"/>
        <v>123.94</v>
      </c>
      <c r="CA225" s="38">
        <f t="shared" si="145"/>
        <v>123.94</v>
      </c>
      <c r="CB225" s="38">
        <f t="shared" si="146"/>
        <v>18.649999999999999</v>
      </c>
      <c r="CC225" s="38">
        <f t="shared" si="147"/>
        <v>17.45</v>
      </c>
      <c r="CD225" s="38">
        <f t="shared" si="148"/>
        <v>18.649999999999999</v>
      </c>
      <c r="CE225" s="38">
        <f t="shared" si="149"/>
        <v>18.05</v>
      </c>
      <c r="CF225" s="38">
        <f t="shared" si="150"/>
        <v>18.649999999999999</v>
      </c>
      <c r="CG225" s="38">
        <f t="shared" si="151"/>
        <v>18.05</v>
      </c>
      <c r="CH225" s="38">
        <f t="shared" si="152"/>
        <v>18.649999999999999</v>
      </c>
      <c r="CI225" s="38">
        <f t="shared" si="153"/>
        <v>18.649999999999999</v>
      </c>
      <c r="CJ225" s="38">
        <f t="shared" si="154"/>
        <v>18.05</v>
      </c>
      <c r="CK225" s="38">
        <f t="shared" si="155"/>
        <v>18.649999999999999</v>
      </c>
      <c r="CL225" s="38">
        <f t="shared" si="156"/>
        <v>18.05</v>
      </c>
      <c r="CM225" s="38">
        <f t="shared" si="157"/>
        <v>18.649999999999999</v>
      </c>
      <c r="CN225" s="38">
        <f t="shared" si="158"/>
        <v>220.20000000000002</v>
      </c>
      <c r="CO225" s="37">
        <f t="shared" si="159"/>
        <v>344.14</v>
      </c>
      <c r="CP225" s="38">
        <f t="shared" si="160"/>
        <v>18.649999999999999</v>
      </c>
      <c r="CQ225" s="38">
        <f t="shared" si="161"/>
        <v>16.850000000000001</v>
      </c>
      <c r="CR225" s="38">
        <f t="shared" si="162"/>
        <v>18.649999999999999</v>
      </c>
      <c r="CS225" s="38">
        <f t="shared" si="163"/>
        <v>18.05</v>
      </c>
      <c r="CT225" s="80">
        <f t="shared" si="164"/>
        <v>18.649999999999999</v>
      </c>
      <c r="CU225" s="38">
        <f t="shared" si="165"/>
        <v>18.05</v>
      </c>
      <c r="CV225" s="38">
        <f t="shared" si="166"/>
        <v>18.649999999999999</v>
      </c>
      <c r="CW225" s="38">
        <f t="shared" si="167"/>
        <v>18.649999999999999</v>
      </c>
      <c r="CX225" s="38">
        <f t="shared" si="168"/>
        <v>18.05</v>
      </c>
      <c r="CY225" s="38">
        <f t="shared" si="169"/>
        <v>18.649999999999999</v>
      </c>
      <c r="CZ225" s="38">
        <f t="shared" si="170"/>
        <v>18.05</v>
      </c>
      <c r="DA225" s="38">
        <f t="shared" si="171"/>
        <v>18.649999999999999</v>
      </c>
      <c r="DB225" s="37">
        <f t="shared" si="172"/>
        <v>219.60000000000002</v>
      </c>
      <c r="DC225" s="37">
        <f t="shared" si="173"/>
        <v>563.74</v>
      </c>
      <c r="DD225" s="38">
        <f t="shared" si="174"/>
        <v>18.649999999999999</v>
      </c>
      <c r="DE225" s="38">
        <f t="shared" si="175"/>
        <v>16.850000000000001</v>
      </c>
      <c r="DF225" s="38">
        <f t="shared" si="176"/>
        <v>18.649999999999999</v>
      </c>
      <c r="DG225" s="38">
        <f t="shared" si="177"/>
        <v>18.05</v>
      </c>
      <c r="DH225" s="38">
        <f t="shared" si="178"/>
        <v>18.649999999999999</v>
      </c>
      <c r="DI225" s="38">
        <f t="shared" si="179"/>
        <v>18.05</v>
      </c>
      <c r="DJ225" s="38">
        <f t="shared" si="180"/>
        <v>18.649999999999999</v>
      </c>
      <c r="DK225" s="38">
        <f t="shared" si="181"/>
        <v>18.649999999999999</v>
      </c>
      <c r="DL225" s="38">
        <f t="shared" si="182"/>
        <v>18.05</v>
      </c>
      <c r="DM225" s="38">
        <f t="shared" si="183"/>
        <v>18.649999999999999</v>
      </c>
      <c r="DN225" s="38">
        <f t="shared" si="184"/>
        <v>18.05</v>
      </c>
      <c r="DO225" s="38">
        <f t="shared" si="185"/>
        <v>18.649999999999999</v>
      </c>
      <c r="DP225" s="37">
        <f t="shared" si="186"/>
        <v>219.60000000000002</v>
      </c>
      <c r="DQ225" s="37">
        <f t="shared" si="187"/>
        <v>783.34</v>
      </c>
      <c r="DR225" s="38">
        <f t="shared" si="188"/>
        <v>18.649999999999999</v>
      </c>
      <c r="DS225" s="38">
        <f t="shared" si="189"/>
        <v>16.850000000000001</v>
      </c>
      <c r="DT225" s="38">
        <f t="shared" si="190"/>
        <v>18.649999999999999</v>
      </c>
      <c r="DU225" s="38">
        <f t="shared" si="191"/>
        <v>18.05</v>
      </c>
      <c r="DV225" s="81">
        <f t="shared" si="192"/>
        <v>18.649999999999999</v>
      </c>
      <c r="DW225" s="81">
        <f t="shared" si="193"/>
        <v>18.05</v>
      </c>
      <c r="DX225" s="82">
        <f t="shared" si="194"/>
        <v>18.649999999999999</v>
      </c>
      <c r="DY225" s="82">
        <f t="shared" si="195"/>
        <v>18.649999999999999</v>
      </c>
      <c r="DZ225" s="38">
        <f t="shared" si="196"/>
        <v>18.05</v>
      </c>
      <c r="EA225" s="38">
        <f t="shared" si="197"/>
        <v>18.649999999999999</v>
      </c>
      <c r="EB225" s="38">
        <f t="shared" si="198"/>
        <v>18.05</v>
      </c>
      <c r="EC225" s="38">
        <f t="shared" si="201"/>
        <v>18.649999999999999</v>
      </c>
      <c r="ED225" s="83">
        <f t="shared" si="202"/>
        <v>219.60000000000002</v>
      </c>
      <c r="EE225" s="34">
        <f t="shared" si="200"/>
        <v>1002.94</v>
      </c>
      <c r="EF225" s="38">
        <f t="shared" si="204"/>
        <v>18.649999999999999</v>
      </c>
      <c r="EG225" s="38">
        <f t="shared" si="205"/>
        <v>17.45</v>
      </c>
      <c r="EH225" s="38">
        <f t="shared" si="206"/>
        <v>18.649999999999999</v>
      </c>
      <c r="EI225" s="38">
        <f t="shared" si="207"/>
        <v>18.05</v>
      </c>
      <c r="EJ225" s="38">
        <f t="shared" si="208"/>
        <v>18.649999999999999</v>
      </c>
      <c r="EK225" s="38">
        <v>3.61</v>
      </c>
      <c r="EL225" s="35">
        <f t="shared" si="209"/>
        <v>18.649999999999999</v>
      </c>
      <c r="EM225" s="34"/>
      <c r="EN225" s="34"/>
      <c r="EO225" s="34"/>
      <c r="EP225" s="34"/>
      <c r="EQ225" s="34"/>
      <c r="ER225" s="34">
        <f t="shared" si="210"/>
        <v>113.70999999999998</v>
      </c>
      <c r="ES225" s="34">
        <f t="shared" si="211"/>
        <v>1116.6500000000001</v>
      </c>
      <c r="ET225" s="38">
        <f t="shared" si="212"/>
        <v>103.34999999999991</v>
      </c>
      <c r="EU225" s="136"/>
      <c r="EV225" s="136"/>
      <c r="EW225" s="136"/>
      <c r="EX225" s="136"/>
      <c r="EY225" s="136"/>
      <c r="EZ225" s="136"/>
      <c r="FA225" s="136"/>
    </row>
    <row r="226" spans="2:157" s="137" customFormat="1" ht="66" x14ac:dyDescent="0.15">
      <c r="B226" s="297">
        <v>42163</v>
      </c>
      <c r="C226" s="223" t="s">
        <v>244</v>
      </c>
      <c r="D226" s="223" t="s">
        <v>992</v>
      </c>
      <c r="E226" s="204" t="s">
        <v>315</v>
      </c>
      <c r="F226" s="71" t="s">
        <v>993</v>
      </c>
      <c r="G226" s="38">
        <v>1220</v>
      </c>
      <c r="H226" s="38">
        <f t="shared" si="119"/>
        <v>122</v>
      </c>
      <c r="I226" s="38">
        <f t="shared" si="120"/>
        <v>1098</v>
      </c>
      <c r="J226" s="53"/>
      <c r="K226" s="204"/>
      <c r="L226" s="204"/>
      <c r="M226" s="204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38">
        <v>1098</v>
      </c>
      <c r="AO226" s="38">
        <v>1098</v>
      </c>
      <c r="AP226" s="53"/>
      <c r="AQ226" s="53"/>
      <c r="AR226" s="53"/>
      <c r="AS226" s="53"/>
      <c r="AT226" s="53"/>
      <c r="AU226" s="53"/>
      <c r="AV226" s="53"/>
      <c r="AW226" s="53"/>
      <c r="AX226" s="53"/>
      <c r="AY226" s="38"/>
      <c r="AZ226" s="53"/>
      <c r="BA226" s="53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>
        <v>0</v>
      </c>
      <c r="BS226" s="38">
        <f t="shared" si="203"/>
        <v>13.24</v>
      </c>
      <c r="BT226" s="38">
        <f t="shared" si="138"/>
        <v>18.649999999999999</v>
      </c>
      <c r="BU226" s="38">
        <f t="shared" si="139"/>
        <v>18.649999999999999</v>
      </c>
      <c r="BV226" s="38">
        <f t="shared" si="140"/>
        <v>18.05</v>
      </c>
      <c r="BW226" s="38">
        <f t="shared" si="141"/>
        <v>18.649999999999999</v>
      </c>
      <c r="BX226" s="38">
        <f t="shared" si="142"/>
        <v>18.05</v>
      </c>
      <c r="BY226" s="38">
        <f t="shared" si="143"/>
        <v>18.649999999999999</v>
      </c>
      <c r="BZ226" s="38">
        <f t="shared" si="144"/>
        <v>123.94</v>
      </c>
      <c r="CA226" s="38">
        <f t="shared" si="145"/>
        <v>123.94</v>
      </c>
      <c r="CB226" s="38">
        <f t="shared" si="146"/>
        <v>18.649999999999999</v>
      </c>
      <c r="CC226" s="38">
        <f t="shared" si="147"/>
        <v>17.45</v>
      </c>
      <c r="CD226" s="38">
        <f t="shared" si="148"/>
        <v>18.649999999999999</v>
      </c>
      <c r="CE226" s="38">
        <f t="shared" si="149"/>
        <v>18.05</v>
      </c>
      <c r="CF226" s="38">
        <f t="shared" si="150"/>
        <v>18.649999999999999</v>
      </c>
      <c r="CG226" s="38">
        <f t="shared" si="151"/>
        <v>18.05</v>
      </c>
      <c r="CH226" s="38">
        <f t="shared" si="152"/>
        <v>18.649999999999999</v>
      </c>
      <c r="CI226" s="38">
        <f t="shared" si="153"/>
        <v>18.649999999999999</v>
      </c>
      <c r="CJ226" s="38">
        <f t="shared" si="154"/>
        <v>18.05</v>
      </c>
      <c r="CK226" s="38">
        <f t="shared" si="155"/>
        <v>18.649999999999999</v>
      </c>
      <c r="CL226" s="38">
        <f t="shared" si="156"/>
        <v>18.05</v>
      </c>
      <c r="CM226" s="38">
        <f t="shared" si="157"/>
        <v>18.649999999999999</v>
      </c>
      <c r="CN226" s="38">
        <f t="shared" si="158"/>
        <v>220.20000000000002</v>
      </c>
      <c r="CO226" s="37">
        <f t="shared" si="159"/>
        <v>344.14</v>
      </c>
      <c r="CP226" s="38">
        <f t="shared" si="160"/>
        <v>18.649999999999999</v>
      </c>
      <c r="CQ226" s="38">
        <f t="shared" si="161"/>
        <v>16.850000000000001</v>
      </c>
      <c r="CR226" s="38">
        <f t="shared" si="162"/>
        <v>18.649999999999999</v>
      </c>
      <c r="CS226" s="38">
        <f t="shared" si="163"/>
        <v>18.05</v>
      </c>
      <c r="CT226" s="80">
        <f t="shared" si="164"/>
        <v>18.649999999999999</v>
      </c>
      <c r="CU226" s="38">
        <f t="shared" si="165"/>
        <v>18.05</v>
      </c>
      <c r="CV226" s="38">
        <f t="shared" si="166"/>
        <v>18.649999999999999</v>
      </c>
      <c r="CW226" s="38">
        <f t="shared" si="167"/>
        <v>18.649999999999999</v>
      </c>
      <c r="CX226" s="38">
        <f t="shared" si="168"/>
        <v>18.05</v>
      </c>
      <c r="CY226" s="38">
        <f t="shared" si="169"/>
        <v>18.649999999999999</v>
      </c>
      <c r="CZ226" s="38">
        <f t="shared" si="170"/>
        <v>18.05</v>
      </c>
      <c r="DA226" s="38">
        <f t="shared" si="171"/>
        <v>18.649999999999999</v>
      </c>
      <c r="DB226" s="37">
        <f t="shared" si="172"/>
        <v>219.60000000000002</v>
      </c>
      <c r="DC226" s="37">
        <f t="shared" si="173"/>
        <v>563.74</v>
      </c>
      <c r="DD226" s="38">
        <f t="shared" si="174"/>
        <v>18.649999999999999</v>
      </c>
      <c r="DE226" s="38">
        <f t="shared" si="175"/>
        <v>16.850000000000001</v>
      </c>
      <c r="DF226" s="38">
        <f t="shared" si="176"/>
        <v>18.649999999999999</v>
      </c>
      <c r="DG226" s="38">
        <f t="shared" si="177"/>
        <v>18.05</v>
      </c>
      <c r="DH226" s="38">
        <f t="shared" si="178"/>
        <v>18.649999999999999</v>
      </c>
      <c r="DI226" s="38">
        <f t="shared" si="179"/>
        <v>18.05</v>
      </c>
      <c r="DJ226" s="38">
        <f t="shared" si="180"/>
        <v>18.649999999999999</v>
      </c>
      <c r="DK226" s="38">
        <f t="shared" si="181"/>
        <v>18.649999999999999</v>
      </c>
      <c r="DL226" s="38">
        <f t="shared" si="182"/>
        <v>18.05</v>
      </c>
      <c r="DM226" s="38">
        <f t="shared" si="183"/>
        <v>18.649999999999999</v>
      </c>
      <c r="DN226" s="38">
        <f t="shared" si="184"/>
        <v>18.05</v>
      </c>
      <c r="DO226" s="38">
        <f t="shared" si="185"/>
        <v>18.649999999999999</v>
      </c>
      <c r="DP226" s="37">
        <f t="shared" si="186"/>
        <v>219.60000000000002</v>
      </c>
      <c r="DQ226" s="37">
        <f t="shared" si="187"/>
        <v>783.34</v>
      </c>
      <c r="DR226" s="38">
        <f t="shared" si="188"/>
        <v>18.649999999999999</v>
      </c>
      <c r="DS226" s="38">
        <f t="shared" si="189"/>
        <v>16.850000000000001</v>
      </c>
      <c r="DT226" s="38">
        <f t="shared" si="190"/>
        <v>18.649999999999999</v>
      </c>
      <c r="DU226" s="38">
        <f t="shared" si="191"/>
        <v>18.05</v>
      </c>
      <c r="DV226" s="81">
        <f t="shared" si="192"/>
        <v>18.649999999999999</v>
      </c>
      <c r="DW226" s="81">
        <f t="shared" si="193"/>
        <v>18.05</v>
      </c>
      <c r="DX226" s="82">
        <f t="shared" si="194"/>
        <v>18.649999999999999</v>
      </c>
      <c r="DY226" s="82">
        <f t="shared" si="195"/>
        <v>18.649999999999999</v>
      </c>
      <c r="DZ226" s="38">
        <f t="shared" si="196"/>
        <v>18.05</v>
      </c>
      <c r="EA226" s="38">
        <f t="shared" si="197"/>
        <v>18.649999999999999</v>
      </c>
      <c r="EB226" s="38">
        <f t="shared" si="198"/>
        <v>18.05</v>
      </c>
      <c r="EC226" s="38">
        <f t="shared" si="201"/>
        <v>18.649999999999999</v>
      </c>
      <c r="ED226" s="83">
        <f t="shared" si="202"/>
        <v>219.60000000000002</v>
      </c>
      <c r="EE226" s="34">
        <f t="shared" si="200"/>
        <v>1002.94</v>
      </c>
      <c r="EF226" s="38">
        <f t="shared" si="204"/>
        <v>18.649999999999999</v>
      </c>
      <c r="EG226" s="38">
        <f t="shared" si="205"/>
        <v>17.45</v>
      </c>
      <c r="EH226" s="38">
        <f t="shared" si="206"/>
        <v>18.649999999999999</v>
      </c>
      <c r="EI226" s="38">
        <f t="shared" si="207"/>
        <v>18.05</v>
      </c>
      <c r="EJ226" s="38">
        <f t="shared" si="208"/>
        <v>18.649999999999999</v>
      </c>
      <c r="EK226" s="38">
        <v>3.61</v>
      </c>
      <c r="EL226" s="35">
        <f t="shared" si="209"/>
        <v>18.649999999999999</v>
      </c>
      <c r="EM226" s="34"/>
      <c r="EN226" s="34"/>
      <c r="EO226" s="34"/>
      <c r="EP226" s="34"/>
      <c r="EQ226" s="34"/>
      <c r="ER226" s="34">
        <f t="shared" si="210"/>
        <v>113.70999999999998</v>
      </c>
      <c r="ES226" s="34">
        <f t="shared" si="211"/>
        <v>1116.6500000000001</v>
      </c>
      <c r="ET226" s="38">
        <f t="shared" si="212"/>
        <v>103.34999999999991</v>
      </c>
      <c r="EU226" s="136"/>
      <c r="EV226" s="136"/>
      <c r="EW226" s="136"/>
      <c r="EX226" s="136"/>
      <c r="EY226" s="136"/>
      <c r="EZ226" s="136"/>
      <c r="FA226" s="136"/>
    </row>
    <row r="227" spans="2:157" s="137" customFormat="1" ht="66" x14ac:dyDescent="0.15">
      <c r="B227" s="297">
        <v>42163</v>
      </c>
      <c r="C227" s="223" t="s">
        <v>244</v>
      </c>
      <c r="D227" s="223" t="s">
        <v>994</v>
      </c>
      <c r="E227" s="204" t="s">
        <v>197</v>
      </c>
      <c r="F227" s="71" t="s">
        <v>995</v>
      </c>
      <c r="G227" s="38">
        <v>1220</v>
      </c>
      <c r="H227" s="38">
        <f t="shared" si="119"/>
        <v>122</v>
      </c>
      <c r="I227" s="38">
        <f t="shared" si="120"/>
        <v>1098</v>
      </c>
      <c r="J227" s="53"/>
      <c r="K227" s="204"/>
      <c r="L227" s="204"/>
      <c r="M227" s="204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38">
        <v>1098</v>
      </c>
      <c r="AO227" s="38">
        <v>1098</v>
      </c>
      <c r="AP227" s="53"/>
      <c r="AQ227" s="53"/>
      <c r="AR227" s="53"/>
      <c r="AS227" s="53"/>
      <c r="AT227" s="53"/>
      <c r="AU227" s="53"/>
      <c r="AV227" s="53"/>
      <c r="AW227" s="53"/>
      <c r="AX227" s="53"/>
      <c r="AY227" s="38"/>
      <c r="AZ227" s="53"/>
      <c r="BA227" s="53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>
        <v>0</v>
      </c>
      <c r="BS227" s="38">
        <f t="shared" si="203"/>
        <v>13.24</v>
      </c>
      <c r="BT227" s="38">
        <f t="shared" si="138"/>
        <v>18.649999999999999</v>
      </c>
      <c r="BU227" s="38">
        <f t="shared" si="139"/>
        <v>18.649999999999999</v>
      </c>
      <c r="BV227" s="38">
        <f t="shared" si="140"/>
        <v>18.05</v>
      </c>
      <c r="BW227" s="38">
        <f t="shared" si="141"/>
        <v>18.649999999999999</v>
      </c>
      <c r="BX227" s="38">
        <f t="shared" si="142"/>
        <v>18.05</v>
      </c>
      <c r="BY227" s="38">
        <f t="shared" si="143"/>
        <v>18.649999999999999</v>
      </c>
      <c r="BZ227" s="38">
        <f t="shared" si="144"/>
        <v>123.94</v>
      </c>
      <c r="CA227" s="38">
        <f t="shared" si="145"/>
        <v>123.94</v>
      </c>
      <c r="CB227" s="38">
        <f t="shared" si="146"/>
        <v>18.649999999999999</v>
      </c>
      <c r="CC227" s="38">
        <f t="shared" si="147"/>
        <v>17.45</v>
      </c>
      <c r="CD227" s="38">
        <f t="shared" si="148"/>
        <v>18.649999999999999</v>
      </c>
      <c r="CE227" s="38">
        <f t="shared" si="149"/>
        <v>18.05</v>
      </c>
      <c r="CF227" s="38">
        <f t="shared" si="150"/>
        <v>18.649999999999999</v>
      </c>
      <c r="CG227" s="38">
        <f t="shared" si="151"/>
        <v>18.05</v>
      </c>
      <c r="CH227" s="38">
        <f t="shared" si="152"/>
        <v>18.649999999999999</v>
      </c>
      <c r="CI227" s="38">
        <f t="shared" si="153"/>
        <v>18.649999999999999</v>
      </c>
      <c r="CJ227" s="38">
        <f t="shared" si="154"/>
        <v>18.05</v>
      </c>
      <c r="CK227" s="38">
        <f t="shared" si="155"/>
        <v>18.649999999999999</v>
      </c>
      <c r="CL227" s="38">
        <f t="shared" si="156"/>
        <v>18.05</v>
      </c>
      <c r="CM227" s="38">
        <f t="shared" si="157"/>
        <v>18.649999999999999</v>
      </c>
      <c r="CN227" s="38">
        <f t="shared" si="158"/>
        <v>220.20000000000002</v>
      </c>
      <c r="CO227" s="37">
        <f t="shared" si="159"/>
        <v>344.14</v>
      </c>
      <c r="CP227" s="38">
        <f t="shared" si="160"/>
        <v>18.649999999999999</v>
      </c>
      <c r="CQ227" s="38">
        <f t="shared" si="161"/>
        <v>16.850000000000001</v>
      </c>
      <c r="CR227" s="38">
        <f t="shared" si="162"/>
        <v>18.649999999999999</v>
      </c>
      <c r="CS227" s="38">
        <f t="shared" si="163"/>
        <v>18.05</v>
      </c>
      <c r="CT227" s="80">
        <f t="shared" si="164"/>
        <v>18.649999999999999</v>
      </c>
      <c r="CU227" s="38">
        <f t="shared" si="165"/>
        <v>18.05</v>
      </c>
      <c r="CV227" s="38">
        <f t="shared" si="166"/>
        <v>18.649999999999999</v>
      </c>
      <c r="CW227" s="38">
        <f t="shared" si="167"/>
        <v>18.649999999999999</v>
      </c>
      <c r="CX227" s="38">
        <f t="shared" si="168"/>
        <v>18.05</v>
      </c>
      <c r="CY227" s="38">
        <f t="shared" si="169"/>
        <v>18.649999999999999</v>
      </c>
      <c r="CZ227" s="38">
        <f t="shared" si="170"/>
        <v>18.05</v>
      </c>
      <c r="DA227" s="38">
        <f t="shared" si="171"/>
        <v>18.649999999999999</v>
      </c>
      <c r="DB227" s="37">
        <f t="shared" si="172"/>
        <v>219.60000000000002</v>
      </c>
      <c r="DC227" s="37">
        <f t="shared" si="173"/>
        <v>563.74</v>
      </c>
      <c r="DD227" s="38">
        <f t="shared" si="174"/>
        <v>18.649999999999999</v>
      </c>
      <c r="DE227" s="38">
        <f t="shared" si="175"/>
        <v>16.850000000000001</v>
      </c>
      <c r="DF227" s="38">
        <f t="shared" si="176"/>
        <v>18.649999999999999</v>
      </c>
      <c r="DG227" s="38">
        <f t="shared" si="177"/>
        <v>18.05</v>
      </c>
      <c r="DH227" s="38">
        <f t="shared" si="178"/>
        <v>18.649999999999999</v>
      </c>
      <c r="DI227" s="38">
        <f t="shared" si="179"/>
        <v>18.05</v>
      </c>
      <c r="DJ227" s="38">
        <f t="shared" si="180"/>
        <v>18.649999999999999</v>
      </c>
      <c r="DK227" s="38">
        <f t="shared" si="181"/>
        <v>18.649999999999999</v>
      </c>
      <c r="DL227" s="38">
        <f t="shared" si="182"/>
        <v>18.05</v>
      </c>
      <c r="DM227" s="38">
        <f t="shared" si="183"/>
        <v>18.649999999999999</v>
      </c>
      <c r="DN227" s="38">
        <f t="shared" si="184"/>
        <v>18.05</v>
      </c>
      <c r="DO227" s="38">
        <f t="shared" si="185"/>
        <v>18.649999999999999</v>
      </c>
      <c r="DP227" s="37">
        <f t="shared" si="186"/>
        <v>219.60000000000002</v>
      </c>
      <c r="DQ227" s="37">
        <f t="shared" si="187"/>
        <v>783.34</v>
      </c>
      <c r="DR227" s="38">
        <f t="shared" si="188"/>
        <v>18.649999999999999</v>
      </c>
      <c r="DS227" s="38">
        <f t="shared" si="189"/>
        <v>16.850000000000001</v>
      </c>
      <c r="DT227" s="38">
        <f t="shared" si="190"/>
        <v>18.649999999999999</v>
      </c>
      <c r="DU227" s="38">
        <f t="shared" si="191"/>
        <v>18.05</v>
      </c>
      <c r="DV227" s="81">
        <f t="shared" si="192"/>
        <v>18.649999999999999</v>
      </c>
      <c r="DW227" s="81">
        <f t="shared" si="193"/>
        <v>18.05</v>
      </c>
      <c r="DX227" s="82">
        <f t="shared" si="194"/>
        <v>18.649999999999999</v>
      </c>
      <c r="DY227" s="82">
        <f t="shared" si="195"/>
        <v>18.649999999999999</v>
      </c>
      <c r="DZ227" s="38">
        <f t="shared" si="196"/>
        <v>18.05</v>
      </c>
      <c r="EA227" s="38">
        <f t="shared" si="197"/>
        <v>18.649999999999999</v>
      </c>
      <c r="EB227" s="38">
        <f t="shared" si="198"/>
        <v>18.05</v>
      </c>
      <c r="EC227" s="38">
        <f t="shared" si="201"/>
        <v>18.649999999999999</v>
      </c>
      <c r="ED227" s="83">
        <f t="shared" si="202"/>
        <v>219.60000000000002</v>
      </c>
      <c r="EE227" s="34">
        <f t="shared" si="200"/>
        <v>1002.94</v>
      </c>
      <c r="EF227" s="38">
        <f t="shared" si="204"/>
        <v>18.649999999999999</v>
      </c>
      <c r="EG227" s="38">
        <f t="shared" si="205"/>
        <v>17.45</v>
      </c>
      <c r="EH227" s="38">
        <f t="shared" si="206"/>
        <v>18.649999999999999</v>
      </c>
      <c r="EI227" s="38">
        <f t="shared" si="207"/>
        <v>18.05</v>
      </c>
      <c r="EJ227" s="38">
        <f t="shared" si="208"/>
        <v>18.649999999999999</v>
      </c>
      <c r="EK227" s="38">
        <v>3.61</v>
      </c>
      <c r="EL227" s="35">
        <f t="shared" si="209"/>
        <v>18.649999999999999</v>
      </c>
      <c r="EM227" s="34"/>
      <c r="EN227" s="34"/>
      <c r="EO227" s="34"/>
      <c r="EP227" s="34"/>
      <c r="EQ227" s="34"/>
      <c r="ER227" s="34">
        <f t="shared" si="210"/>
        <v>113.70999999999998</v>
      </c>
      <c r="ES227" s="34">
        <f t="shared" si="211"/>
        <v>1116.6500000000001</v>
      </c>
      <c r="ET227" s="38">
        <f t="shared" si="212"/>
        <v>103.34999999999991</v>
      </c>
      <c r="EU227" s="136"/>
      <c r="EV227" s="136"/>
      <c r="EW227" s="136"/>
      <c r="EX227" s="136"/>
      <c r="EY227" s="136"/>
      <c r="EZ227" s="136"/>
      <c r="FA227" s="136"/>
    </row>
    <row r="228" spans="2:157" s="137" customFormat="1" ht="66" x14ac:dyDescent="0.15">
      <c r="B228" s="297">
        <v>42163</v>
      </c>
      <c r="C228" s="223" t="s">
        <v>244</v>
      </c>
      <c r="D228" s="223" t="s">
        <v>996</v>
      </c>
      <c r="E228" s="204" t="s">
        <v>322</v>
      </c>
      <c r="F228" s="71" t="s">
        <v>997</v>
      </c>
      <c r="G228" s="38">
        <v>1220</v>
      </c>
      <c r="H228" s="38">
        <f t="shared" si="119"/>
        <v>122</v>
      </c>
      <c r="I228" s="38">
        <f t="shared" si="120"/>
        <v>1098</v>
      </c>
      <c r="J228" s="53"/>
      <c r="K228" s="204"/>
      <c r="L228" s="204"/>
      <c r="M228" s="204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38">
        <v>1098</v>
      </c>
      <c r="AO228" s="38">
        <v>1098</v>
      </c>
      <c r="AP228" s="53"/>
      <c r="AQ228" s="53"/>
      <c r="AR228" s="53"/>
      <c r="AS228" s="53"/>
      <c r="AT228" s="53"/>
      <c r="AU228" s="53"/>
      <c r="AV228" s="53"/>
      <c r="AW228" s="53"/>
      <c r="AX228" s="53"/>
      <c r="AY228" s="38"/>
      <c r="AZ228" s="53"/>
      <c r="BA228" s="53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>
        <v>0</v>
      </c>
      <c r="BS228" s="38">
        <f t="shared" si="203"/>
        <v>13.24</v>
      </c>
      <c r="BT228" s="38">
        <f t="shared" si="138"/>
        <v>18.649999999999999</v>
      </c>
      <c r="BU228" s="38">
        <f t="shared" si="139"/>
        <v>18.649999999999999</v>
      </c>
      <c r="BV228" s="38">
        <f t="shared" si="140"/>
        <v>18.05</v>
      </c>
      <c r="BW228" s="38">
        <f t="shared" si="141"/>
        <v>18.649999999999999</v>
      </c>
      <c r="BX228" s="38">
        <f t="shared" si="142"/>
        <v>18.05</v>
      </c>
      <c r="BY228" s="38">
        <f t="shared" si="143"/>
        <v>18.649999999999999</v>
      </c>
      <c r="BZ228" s="38">
        <f t="shared" si="144"/>
        <v>123.94</v>
      </c>
      <c r="CA228" s="38">
        <f t="shared" si="145"/>
        <v>123.94</v>
      </c>
      <c r="CB228" s="38">
        <f t="shared" si="146"/>
        <v>18.649999999999999</v>
      </c>
      <c r="CC228" s="38">
        <f t="shared" si="147"/>
        <v>17.45</v>
      </c>
      <c r="CD228" s="38">
        <f t="shared" si="148"/>
        <v>18.649999999999999</v>
      </c>
      <c r="CE228" s="38">
        <f t="shared" si="149"/>
        <v>18.05</v>
      </c>
      <c r="CF228" s="38">
        <f t="shared" si="150"/>
        <v>18.649999999999999</v>
      </c>
      <c r="CG228" s="38">
        <f t="shared" si="151"/>
        <v>18.05</v>
      </c>
      <c r="CH228" s="38">
        <f t="shared" si="152"/>
        <v>18.649999999999999</v>
      </c>
      <c r="CI228" s="38">
        <f t="shared" si="153"/>
        <v>18.649999999999999</v>
      </c>
      <c r="CJ228" s="38">
        <f t="shared" si="154"/>
        <v>18.05</v>
      </c>
      <c r="CK228" s="38">
        <f t="shared" si="155"/>
        <v>18.649999999999999</v>
      </c>
      <c r="CL228" s="38">
        <f t="shared" si="156"/>
        <v>18.05</v>
      </c>
      <c r="CM228" s="38">
        <f t="shared" si="157"/>
        <v>18.649999999999999</v>
      </c>
      <c r="CN228" s="38">
        <f t="shared" si="158"/>
        <v>220.20000000000002</v>
      </c>
      <c r="CO228" s="37">
        <f t="shared" si="159"/>
        <v>344.14</v>
      </c>
      <c r="CP228" s="38">
        <f t="shared" si="160"/>
        <v>18.649999999999999</v>
      </c>
      <c r="CQ228" s="38">
        <f t="shared" si="161"/>
        <v>16.850000000000001</v>
      </c>
      <c r="CR228" s="38">
        <f t="shared" si="162"/>
        <v>18.649999999999999</v>
      </c>
      <c r="CS228" s="38">
        <f t="shared" si="163"/>
        <v>18.05</v>
      </c>
      <c r="CT228" s="80">
        <f t="shared" si="164"/>
        <v>18.649999999999999</v>
      </c>
      <c r="CU228" s="38">
        <f t="shared" si="165"/>
        <v>18.05</v>
      </c>
      <c r="CV228" s="38">
        <f t="shared" si="166"/>
        <v>18.649999999999999</v>
      </c>
      <c r="CW228" s="38">
        <f t="shared" si="167"/>
        <v>18.649999999999999</v>
      </c>
      <c r="CX228" s="38">
        <f t="shared" si="168"/>
        <v>18.05</v>
      </c>
      <c r="CY228" s="38">
        <f t="shared" si="169"/>
        <v>18.649999999999999</v>
      </c>
      <c r="CZ228" s="38">
        <f t="shared" si="170"/>
        <v>18.05</v>
      </c>
      <c r="DA228" s="38">
        <f t="shared" si="171"/>
        <v>18.649999999999999</v>
      </c>
      <c r="DB228" s="37">
        <f t="shared" si="172"/>
        <v>219.60000000000002</v>
      </c>
      <c r="DC228" s="37">
        <f t="shared" si="173"/>
        <v>563.74</v>
      </c>
      <c r="DD228" s="38">
        <f t="shared" si="174"/>
        <v>18.649999999999999</v>
      </c>
      <c r="DE228" s="38">
        <f t="shared" si="175"/>
        <v>16.850000000000001</v>
      </c>
      <c r="DF228" s="38">
        <f t="shared" si="176"/>
        <v>18.649999999999999</v>
      </c>
      <c r="DG228" s="38">
        <f t="shared" si="177"/>
        <v>18.05</v>
      </c>
      <c r="DH228" s="38">
        <f t="shared" si="178"/>
        <v>18.649999999999999</v>
      </c>
      <c r="DI228" s="38">
        <f t="shared" si="179"/>
        <v>18.05</v>
      </c>
      <c r="DJ228" s="38">
        <f t="shared" si="180"/>
        <v>18.649999999999999</v>
      </c>
      <c r="DK228" s="38">
        <f t="shared" si="181"/>
        <v>18.649999999999999</v>
      </c>
      <c r="DL228" s="38">
        <f t="shared" si="182"/>
        <v>18.05</v>
      </c>
      <c r="DM228" s="38">
        <f t="shared" si="183"/>
        <v>18.649999999999999</v>
      </c>
      <c r="DN228" s="38">
        <f t="shared" si="184"/>
        <v>18.05</v>
      </c>
      <c r="DO228" s="38">
        <f t="shared" si="185"/>
        <v>18.649999999999999</v>
      </c>
      <c r="DP228" s="37">
        <f t="shared" si="186"/>
        <v>219.60000000000002</v>
      </c>
      <c r="DQ228" s="37">
        <f t="shared" si="187"/>
        <v>783.34</v>
      </c>
      <c r="DR228" s="38">
        <f t="shared" si="188"/>
        <v>18.649999999999999</v>
      </c>
      <c r="DS228" s="38">
        <f t="shared" si="189"/>
        <v>16.850000000000001</v>
      </c>
      <c r="DT228" s="38">
        <f t="shared" si="190"/>
        <v>18.649999999999999</v>
      </c>
      <c r="DU228" s="38">
        <f t="shared" si="191"/>
        <v>18.05</v>
      </c>
      <c r="DV228" s="81">
        <f t="shared" si="192"/>
        <v>18.649999999999999</v>
      </c>
      <c r="DW228" s="81">
        <f t="shared" si="193"/>
        <v>18.05</v>
      </c>
      <c r="DX228" s="82">
        <f t="shared" si="194"/>
        <v>18.649999999999999</v>
      </c>
      <c r="DY228" s="82">
        <f t="shared" si="195"/>
        <v>18.649999999999999</v>
      </c>
      <c r="DZ228" s="38">
        <f t="shared" si="196"/>
        <v>18.05</v>
      </c>
      <c r="EA228" s="38">
        <f t="shared" si="197"/>
        <v>18.649999999999999</v>
      </c>
      <c r="EB228" s="38">
        <f t="shared" si="198"/>
        <v>18.05</v>
      </c>
      <c r="EC228" s="38">
        <f t="shared" si="201"/>
        <v>18.649999999999999</v>
      </c>
      <c r="ED228" s="83">
        <f t="shared" si="202"/>
        <v>219.60000000000002</v>
      </c>
      <c r="EE228" s="34">
        <f t="shared" si="200"/>
        <v>1002.94</v>
      </c>
      <c r="EF228" s="38">
        <f t="shared" si="204"/>
        <v>18.649999999999999</v>
      </c>
      <c r="EG228" s="38">
        <f t="shared" si="205"/>
        <v>17.45</v>
      </c>
      <c r="EH228" s="38">
        <f t="shared" si="206"/>
        <v>18.649999999999999</v>
      </c>
      <c r="EI228" s="38">
        <f t="shared" si="207"/>
        <v>18.05</v>
      </c>
      <c r="EJ228" s="38">
        <f t="shared" si="208"/>
        <v>18.649999999999999</v>
      </c>
      <c r="EK228" s="38">
        <v>3.61</v>
      </c>
      <c r="EL228" s="35">
        <f t="shared" si="209"/>
        <v>18.649999999999999</v>
      </c>
      <c r="EM228" s="34"/>
      <c r="EN228" s="34"/>
      <c r="EO228" s="34"/>
      <c r="EP228" s="34"/>
      <c r="EQ228" s="34"/>
      <c r="ER228" s="34">
        <f t="shared" si="210"/>
        <v>113.70999999999998</v>
      </c>
      <c r="ES228" s="34">
        <f t="shared" si="211"/>
        <v>1116.6500000000001</v>
      </c>
      <c r="ET228" s="38">
        <f t="shared" si="212"/>
        <v>103.34999999999991</v>
      </c>
      <c r="EU228" s="136"/>
      <c r="EV228" s="136"/>
      <c r="EW228" s="136"/>
      <c r="EX228" s="136"/>
      <c r="EY228" s="136"/>
      <c r="EZ228" s="136"/>
      <c r="FA228" s="136"/>
    </row>
    <row r="229" spans="2:157" s="137" customFormat="1" ht="66" x14ac:dyDescent="0.15">
      <c r="B229" s="297">
        <v>42163</v>
      </c>
      <c r="C229" s="223" t="s">
        <v>244</v>
      </c>
      <c r="D229" s="223" t="s">
        <v>998</v>
      </c>
      <c r="E229" s="204" t="s">
        <v>325</v>
      </c>
      <c r="F229" s="71" t="s">
        <v>999</v>
      </c>
      <c r="G229" s="38">
        <v>1220</v>
      </c>
      <c r="H229" s="38">
        <f t="shared" si="119"/>
        <v>122</v>
      </c>
      <c r="I229" s="38">
        <f t="shared" si="120"/>
        <v>1098</v>
      </c>
      <c r="J229" s="53"/>
      <c r="K229" s="204"/>
      <c r="L229" s="204"/>
      <c r="M229" s="204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38">
        <v>1098</v>
      </c>
      <c r="AO229" s="38">
        <v>1098</v>
      </c>
      <c r="AP229" s="53"/>
      <c r="AQ229" s="53"/>
      <c r="AR229" s="53"/>
      <c r="AS229" s="53"/>
      <c r="AT229" s="53"/>
      <c r="AU229" s="53"/>
      <c r="AV229" s="53"/>
      <c r="AW229" s="53"/>
      <c r="AX229" s="53"/>
      <c r="AY229" s="38"/>
      <c r="AZ229" s="53"/>
      <c r="BA229" s="53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>
        <v>0</v>
      </c>
      <c r="BS229" s="38">
        <f t="shared" si="203"/>
        <v>13.24</v>
      </c>
      <c r="BT229" s="38">
        <f t="shared" si="138"/>
        <v>18.649999999999999</v>
      </c>
      <c r="BU229" s="38">
        <f t="shared" si="139"/>
        <v>18.649999999999999</v>
      </c>
      <c r="BV229" s="38">
        <f t="shared" si="140"/>
        <v>18.05</v>
      </c>
      <c r="BW229" s="38">
        <f t="shared" si="141"/>
        <v>18.649999999999999</v>
      </c>
      <c r="BX229" s="38">
        <f t="shared" si="142"/>
        <v>18.05</v>
      </c>
      <c r="BY229" s="38">
        <f t="shared" si="143"/>
        <v>18.649999999999999</v>
      </c>
      <c r="BZ229" s="38">
        <f t="shared" si="144"/>
        <v>123.94</v>
      </c>
      <c r="CA229" s="38">
        <f t="shared" si="145"/>
        <v>123.94</v>
      </c>
      <c r="CB229" s="38">
        <f t="shared" si="146"/>
        <v>18.649999999999999</v>
      </c>
      <c r="CC229" s="38">
        <f t="shared" si="147"/>
        <v>17.45</v>
      </c>
      <c r="CD229" s="38">
        <f t="shared" si="148"/>
        <v>18.649999999999999</v>
      </c>
      <c r="CE229" s="38">
        <f t="shared" si="149"/>
        <v>18.05</v>
      </c>
      <c r="CF229" s="38">
        <f t="shared" si="150"/>
        <v>18.649999999999999</v>
      </c>
      <c r="CG229" s="38">
        <f t="shared" si="151"/>
        <v>18.05</v>
      </c>
      <c r="CH229" s="38">
        <f t="shared" si="152"/>
        <v>18.649999999999999</v>
      </c>
      <c r="CI229" s="38">
        <f t="shared" si="153"/>
        <v>18.649999999999999</v>
      </c>
      <c r="CJ229" s="38">
        <f t="shared" si="154"/>
        <v>18.05</v>
      </c>
      <c r="CK229" s="38">
        <f t="shared" si="155"/>
        <v>18.649999999999999</v>
      </c>
      <c r="CL229" s="38">
        <f t="shared" si="156"/>
        <v>18.05</v>
      </c>
      <c r="CM229" s="38">
        <f t="shared" si="157"/>
        <v>18.649999999999999</v>
      </c>
      <c r="CN229" s="38">
        <f t="shared" si="158"/>
        <v>220.20000000000002</v>
      </c>
      <c r="CO229" s="37">
        <f t="shared" si="159"/>
        <v>344.14</v>
      </c>
      <c r="CP229" s="38">
        <f t="shared" si="160"/>
        <v>18.649999999999999</v>
      </c>
      <c r="CQ229" s="38">
        <f t="shared" si="161"/>
        <v>16.850000000000001</v>
      </c>
      <c r="CR229" s="38">
        <f t="shared" si="162"/>
        <v>18.649999999999999</v>
      </c>
      <c r="CS229" s="38">
        <f t="shared" si="163"/>
        <v>18.05</v>
      </c>
      <c r="CT229" s="80">
        <f t="shared" si="164"/>
        <v>18.649999999999999</v>
      </c>
      <c r="CU229" s="38">
        <f t="shared" si="165"/>
        <v>18.05</v>
      </c>
      <c r="CV229" s="38">
        <f t="shared" si="166"/>
        <v>18.649999999999999</v>
      </c>
      <c r="CW229" s="38">
        <f t="shared" si="167"/>
        <v>18.649999999999999</v>
      </c>
      <c r="CX229" s="38">
        <f t="shared" si="168"/>
        <v>18.05</v>
      </c>
      <c r="CY229" s="38">
        <f t="shared" si="169"/>
        <v>18.649999999999999</v>
      </c>
      <c r="CZ229" s="38">
        <f t="shared" si="170"/>
        <v>18.05</v>
      </c>
      <c r="DA229" s="38">
        <f t="shared" si="171"/>
        <v>18.649999999999999</v>
      </c>
      <c r="DB229" s="37">
        <f t="shared" si="172"/>
        <v>219.60000000000002</v>
      </c>
      <c r="DC229" s="37">
        <f t="shared" si="173"/>
        <v>563.74</v>
      </c>
      <c r="DD229" s="38">
        <f t="shared" si="174"/>
        <v>18.649999999999999</v>
      </c>
      <c r="DE229" s="38">
        <f t="shared" si="175"/>
        <v>16.850000000000001</v>
      </c>
      <c r="DF229" s="38">
        <f t="shared" si="176"/>
        <v>18.649999999999999</v>
      </c>
      <c r="DG229" s="38">
        <f t="shared" si="177"/>
        <v>18.05</v>
      </c>
      <c r="DH229" s="38">
        <f t="shared" si="178"/>
        <v>18.649999999999999</v>
      </c>
      <c r="DI229" s="38">
        <f t="shared" si="179"/>
        <v>18.05</v>
      </c>
      <c r="DJ229" s="38">
        <f t="shared" si="180"/>
        <v>18.649999999999999</v>
      </c>
      <c r="DK229" s="38">
        <f t="shared" si="181"/>
        <v>18.649999999999999</v>
      </c>
      <c r="DL229" s="38">
        <f t="shared" si="182"/>
        <v>18.05</v>
      </c>
      <c r="DM229" s="38">
        <f t="shared" si="183"/>
        <v>18.649999999999999</v>
      </c>
      <c r="DN229" s="38">
        <f t="shared" si="184"/>
        <v>18.05</v>
      </c>
      <c r="DO229" s="38">
        <f t="shared" si="185"/>
        <v>18.649999999999999</v>
      </c>
      <c r="DP229" s="37">
        <f t="shared" si="186"/>
        <v>219.60000000000002</v>
      </c>
      <c r="DQ229" s="37">
        <f t="shared" si="187"/>
        <v>783.34</v>
      </c>
      <c r="DR229" s="38">
        <f t="shared" si="188"/>
        <v>18.649999999999999</v>
      </c>
      <c r="DS229" s="38">
        <f t="shared" si="189"/>
        <v>16.850000000000001</v>
      </c>
      <c r="DT229" s="38">
        <f t="shared" si="190"/>
        <v>18.649999999999999</v>
      </c>
      <c r="DU229" s="38">
        <f t="shared" si="191"/>
        <v>18.05</v>
      </c>
      <c r="DV229" s="81">
        <f t="shared" si="192"/>
        <v>18.649999999999999</v>
      </c>
      <c r="DW229" s="81">
        <f t="shared" si="193"/>
        <v>18.05</v>
      </c>
      <c r="DX229" s="82">
        <f t="shared" si="194"/>
        <v>18.649999999999999</v>
      </c>
      <c r="DY229" s="82">
        <f t="shared" si="195"/>
        <v>18.649999999999999</v>
      </c>
      <c r="DZ229" s="38">
        <f t="shared" si="196"/>
        <v>18.05</v>
      </c>
      <c r="EA229" s="38">
        <f t="shared" si="197"/>
        <v>18.649999999999999</v>
      </c>
      <c r="EB229" s="38">
        <f t="shared" si="198"/>
        <v>18.05</v>
      </c>
      <c r="EC229" s="38">
        <f t="shared" si="201"/>
        <v>18.649999999999999</v>
      </c>
      <c r="ED229" s="83">
        <f t="shared" si="202"/>
        <v>219.60000000000002</v>
      </c>
      <c r="EE229" s="34">
        <f t="shared" si="200"/>
        <v>1002.94</v>
      </c>
      <c r="EF229" s="38">
        <f t="shared" si="204"/>
        <v>18.649999999999999</v>
      </c>
      <c r="EG229" s="38">
        <f t="shared" si="205"/>
        <v>17.45</v>
      </c>
      <c r="EH229" s="38">
        <f t="shared" si="206"/>
        <v>18.649999999999999</v>
      </c>
      <c r="EI229" s="38">
        <f t="shared" si="207"/>
        <v>18.05</v>
      </c>
      <c r="EJ229" s="38">
        <f t="shared" si="208"/>
        <v>18.649999999999999</v>
      </c>
      <c r="EK229" s="38">
        <v>3.61</v>
      </c>
      <c r="EL229" s="35">
        <f t="shared" si="209"/>
        <v>18.649999999999999</v>
      </c>
      <c r="EM229" s="34"/>
      <c r="EN229" s="34"/>
      <c r="EO229" s="34"/>
      <c r="EP229" s="34"/>
      <c r="EQ229" s="34"/>
      <c r="ER229" s="34">
        <f t="shared" si="210"/>
        <v>113.70999999999998</v>
      </c>
      <c r="ES229" s="34">
        <f t="shared" si="211"/>
        <v>1116.6500000000001</v>
      </c>
      <c r="ET229" s="38">
        <f t="shared" si="212"/>
        <v>103.34999999999991</v>
      </c>
      <c r="EU229" s="136"/>
      <c r="EV229" s="136"/>
      <c r="EW229" s="136"/>
      <c r="EX229" s="136"/>
      <c r="EY229" s="136"/>
      <c r="EZ229" s="136"/>
      <c r="FA229" s="136"/>
    </row>
    <row r="230" spans="2:157" s="137" customFormat="1" ht="66" x14ac:dyDescent="0.15">
      <c r="B230" s="297">
        <v>42163</v>
      </c>
      <c r="C230" s="223" t="s">
        <v>244</v>
      </c>
      <c r="D230" s="223" t="s">
        <v>1000</v>
      </c>
      <c r="E230" s="204" t="s">
        <v>191</v>
      </c>
      <c r="F230" s="71" t="s">
        <v>1001</v>
      </c>
      <c r="G230" s="38">
        <v>1220</v>
      </c>
      <c r="H230" s="38">
        <f t="shared" si="119"/>
        <v>122</v>
      </c>
      <c r="I230" s="38">
        <f t="shared" si="120"/>
        <v>1098</v>
      </c>
      <c r="J230" s="53"/>
      <c r="K230" s="204"/>
      <c r="L230" s="204"/>
      <c r="M230" s="204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38">
        <v>1098</v>
      </c>
      <c r="AO230" s="38">
        <v>1098</v>
      </c>
      <c r="AP230" s="53"/>
      <c r="AQ230" s="53"/>
      <c r="AR230" s="53"/>
      <c r="AS230" s="53"/>
      <c r="AT230" s="53"/>
      <c r="AU230" s="53"/>
      <c r="AV230" s="53"/>
      <c r="AW230" s="53"/>
      <c r="AX230" s="53"/>
      <c r="AY230" s="38"/>
      <c r="AZ230" s="53"/>
      <c r="BA230" s="53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>
        <v>0</v>
      </c>
      <c r="BS230" s="38">
        <f t="shared" si="203"/>
        <v>13.24</v>
      </c>
      <c r="BT230" s="38">
        <f t="shared" si="138"/>
        <v>18.649999999999999</v>
      </c>
      <c r="BU230" s="38">
        <f t="shared" si="139"/>
        <v>18.649999999999999</v>
      </c>
      <c r="BV230" s="38">
        <f t="shared" si="140"/>
        <v>18.05</v>
      </c>
      <c r="BW230" s="38">
        <f t="shared" si="141"/>
        <v>18.649999999999999</v>
      </c>
      <c r="BX230" s="38">
        <f t="shared" si="142"/>
        <v>18.05</v>
      </c>
      <c r="BY230" s="38">
        <f t="shared" si="143"/>
        <v>18.649999999999999</v>
      </c>
      <c r="BZ230" s="38">
        <f t="shared" si="144"/>
        <v>123.94</v>
      </c>
      <c r="CA230" s="38">
        <f t="shared" si="145"/>
        <v>123.94</v>
      </c>
      <c r="CB230" s="38">
        <f t="shared" si="146"/>
        <v>18.649999999999999</v>
      </c>
      <c r="CC230" s="38">
        <f t="shared" si="147"/>
        <v>17.45</v>
      </c>
      <c r="CD230" s="38">
        <f t="shared" si="148"/>
        <v>18.649999999999999</v>
      </c>
      <c r="CE230" s="38">
        <f t="shared" si="149"/>
        <v>18.05</v>
      </c>
      <c r="CF230" s="38">
        <f t="shared" si="150"/>
        <v>18.649999999999999</v>
      </c>
      <c r="CG230" s="38">
        <f t="shared" si="151"/>
        <v>18.05</v>
      </c>
      <c r="CH230" s="38">
        <f t="shared" si="152"/>
        <v>18.649999999999999</v>
      </c>
      <c r="CI230" s="38">
        <f t="shared" si="153"/>
        <v>18.649999999999999</v>
      </c>
      <c r="CJ230" s="38">
        <f t="shared" si="154"/>
        <v>18.05</v>
      </c>
      <c r="CK230" s="38">
        <f t="shared" si="155"/>
        <v>18.649999999999999</v>
      </c>
      <c r="CL230" s="38">
        <f t="shared" si="156"/>
        <v>18.05</v>
      </c>
      <c r="CM230" s="38">
        <f t="shared" si="157"/>
        <v>18.649999999999999</v>
      </c>
      <c r="CN230" s="38">
        <f t="shared" si="158"/>
        <v>220.20000000000002</v>
      </c>
      <c r="CO230" s="37">
        <f t="shared" si="159"/>
        <v>344.14</v>
      </c>
      <c r="CP230" s="38">
        <f t="shared" si="160"/>
        <v>18.649999999999999</v>
      </c>
      <c r="CQ230" s="38">
        <f t="shared" si="161"/>
        <v>16.850000000000001</v>
      </c>
      <c r="CR230" s="38">
        <f t="shared" si="162"/>
        <v>18.649999999999999</v>
      </c>
      <c r="CS230" s="38">
        <f t="shared" si="163"/>
        <v>18.05</v>
      </c>
      <c r="CT230" s="80">
        <f t="shared" si="164"/>
        <v>18.649999999999999</v>
      </c>
      <c r="CU230" s="38">
        <f t="shared" si="165"/>
        <v>18.05</v>
      </c>
      <c r="CV230" s="38">
        <f t="shared" si="166"/>
        <v>18.649999999999999</v>
      </c>
      <c r="CW230" s="38">
        <f t="shared" si="167"/>
        <v>18.649999999999999</v>
      </c>
      <c r="CX230" s="38">
        <f t="shared" si="168"/>
        <v>18.05</v>
      </c>
      <c r="CY230" s="38">
        <f t="shared" si="169"/>
        <v>18.649999999999999</v>
      </c>
      <c r="CZ230" s="38">
        <f t="shared" si="170"/>
        <v>18.05</v>
      </c>
      <c r="DA230" s="38">
        <f t="shared" si="171"/>
        <v>18.649999999999999</v>
      </c>
      <c r="DB230" s="37">
        <f t="shared" si="172"/>
        <v>219.60000000000002</v>
      </c>
      <c r="DC230" s="37">
        <f t="shared" si="173"/>
        <v>563.74</v>
      </c>
      <c r="DD230" s="38">
        <f t="shared" si="174"/>
        <v>18.649999999999999</v>
      </c>
      <c r="DE230" s="38">
        <f t="shared" si="175"/>
        <v>16.850000000000001</v>
      </c>
      <c r="DF230" s="38">
        <f t="shared" si="176"/>
        <v>18.649999999999999</v>
      </c>
      <c r="DG230" s="38">
        <f t="shared" si="177"/>
        <v>18.05</v>
      </c>
      <c r="DH230" s="38">
        <f t="shared" si="178"/>
        <v>18.649999999999999</v>
      </c>
      <c r="DI230" s="38">
        <f t="shared" si="179"/>
        <v>18.05</v>
      </c>
      <c r="DJ230" s="38">
        <f t="shared" si="180"/>
        <v>18.649999999999999</v>
      </c>
      <c r="DK230" s="38">
        <f t="shared" si="181"/>
        <v>18.649999999999999</v>
      </c>
      <c r="DL230" s="38">
        <f t="shared" si="182"/>
        <v>18.05</v>
      </c>
      <c r="DM230" s="38">
        <f t="shared" si="183"/>
        <v>18.649999999999999</v>
      </c>
      <c r="DN230" s="38">
        <f t="shared" si="184"/>
        <v>18.05</v>
      </c>
      <c r="DO230" s="38">
        <f t="shared" si="185"/>
        <v>18.649999999999999</v>
      </c>
      <c r="DP230" s="37">
        <f t="shared" si="186"/>
        <v>219.60000000000002</v>
      </c>
      <c r="DQ230" s="37">
        <f t="shared" si="187"/>
        <v>783.34</v>
      </c>
      <c r="DR230" s="38">
        <f t="shared" si="188"/>
        <v>18.649999999999999</v>
      </c>
      <c r="DS230" s="38">
        <f t="shared" si="189"/>
        <v>16.850000000000001</v>
      </c>
      <c r="DT230" s="38">
        <f t="shared" si="190"/>
        <v>18.649999999999999</v>
      </c>
      <c r="DU230" s="38">
        <f t="shared" si="191"/>
        <v>18.05</v>
      </c>
      <c r="DV230" s="81">
        <f t="shared" si="192"/>
        <v>18.649999999999999</v>
      </c>
      <c r="DW230" s="81">
        <f t="shared" si="193"/>
        <v>18.05</v>
      </c>
      <c r="DX230" s="82">
        <f t="shared" si="194"/>
        <v>18.649999999999999</v>
      </c>
      <c r="DY230" s="82">
        <f t="shared" si="195"/>
        <v>18.649999999999999</v>
      </c>
      <c r="DZ230" s="38">
        <f t="shared" si="196"/>
        <v>18.05</v>
      </c>
      <c r="EA230" s="38">
        <f t="shared" si="197"/>
        <v>18.649999999999999</v>
      </c>
      <c r="EB230" s="38">
        <f t="shared" si="198"/>
        <v>18.05</v>
      </c>
      <c r="EC230" s="38">
        <f t="shared" si="201"/>
        <v>18.649999999999999</v>
      </c>
      <c r="ED230" s="83">
        <f t="shared" si="202"/>
        <v>219.60000000000002</v>
      </c>
      <c r="EE230" s="34">
        <f t="shared" si="200"/>
        <v>1002.94</v>
      </c>
      <c r="EF230" s="38">
        <f t="shared" si="204"/>
        <v>18.649999999999999</v>
      </c>
      <c r="EG230" s="38">
        <f t="shared" si="205"/>
        <v>17.45</v>
      </c>
      <c r="EH230" s="38">
        <f t="shared" si="206"/>
        <v>18.649999999999999</v>
      </c>
      <c r="EI230" s="38">
        <f t="shared" si="207"/>
        <v>18.05</v>
      </c>
      <c r="EJ230" s="38">
        <f t="shared" si="208"/>
        <v>18.649999999999999</v>
      </c>
      <c r="EK230" s="38">
        <v>3.61</v>
      </c>
      <c r="EL230" s="35">
        <f t="shared" si="209"/>
        <v>18.649999999999999</v>
      </c>
      <c r="EM230" s="34"/>
      <c r="EN230" s="34"/>
      <c r="EO230" s="34"/>
      <c r="EP230" s="34"/>
      <c r="EQ230" s="34"/>
      <c r="ER230" s="34">
        <f t="shared" si="210"/>
        <v>113.70999999999998</v>
      </c>
      <c r="ES230" s="34">
        <f t="shared" si="211"/>
        <v>1116.6500000000001</v>
      </c>
      <c r="ET230" s="38">
        <f t="shared" si="212"/>
        <v>103.34999999999991</v>
      </c>
      <c r="EU230" s="136"/>
      <c r="EV230" s="136"/>
      <c r="EW230" s="136"/>
      <c r="EX230" s="136"/>
      <c r="EY230" s="136"/>
      <c r="EZ230" s="136"/>
      <c r="FA230" s="136"/>
    </row>
    <row r="231" spans="2:157" s="137" customFormat="1" ht="8.25" x14ac:dyDescent="0.15">
      <c r="B231" s="298">
        <v>42270</v>
      </c>
      <c r="C231" s="221" t="s">
        <v>958</v>
      </c>
      <c r="D231" s="222" t="s">
        <v>1002</v>
      </c>
      <c r="E231" s="222" t="s">
        <v>292</v>
      </c>
      <c r="F231" s="222" t="s">
        <v>1003</v>
      </c>
      <c r="G231" s="35">
        <v>847.5</v>
      </c>
      <c r="H231" s="35">
        <f>(G231*0.1)</f>
        <v>84.75</v>
      </c>
      <c r="I231" s="35">
        <f>(G231*0.9)</f>
        <v>762.75</v>
      </c>
      <c r="J231" s="79"/>
      <c r="K231" s="221"/>
      <c r="L231" s="221"/>
      <c r="M231" s="221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38">
        <v>762.75</v>
      </c>
      <c r="AO231" s="38">
        <v>762.75</v>
      </c>
      <c r="AP231" s="79"/>
      <c r="AQ231" s="79"/>
      <c r="AR231" s="79"/>
      <c r="AS231" s="79"/>
      <c r="AT231" s="79"/>
      <c r="AU231" s="79"/>
      <c r="AV231" s="79"/>
      <c r="AW231" s="79"/>
      <c r="AX231" s="79"/>
      <c r="AY231" s="35"/>
      <c r="AZ231" s="79"/>
      <c r="BA231" s="79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>
        <f>ROUND((I231/5/365*7),2)</f>
        <v>2.93</v>
      </c>
      <c r="BW231" s="35">
        <f>ROUND((I231/5/365*31),2)</f>
        <v>12.96</v>
      </c>
      <c r="BX231" s="35">
        <f>ROUND((I231/5/365*30),2)</f>
        <v>12.54</v>
      </c>
      <c r="BY231" s="35">
        <f>ROUND((I231/5/365*31),2)</f>
        <v>12.96</v>
      </c>
      <c r="BZ231" s="35">
        <f>SUM(BN231:BY231)</f>
        <v>41.39</v>
      </c>
      <c r="CA231" s="35">
        <f>ROUND((BM231+BZ231),2)</f>
        <v>41.39</v>
      </c>
      <c r="CB231" s="35">
        <f>ROUND((I231/5/365*31),2)</f>
        <v>12.96</v>
      </c>
      <c r="CC231" s="35">
        <f>ROUND((I231/5/365*29),2)</f>
        <v>12.12</v>
      </c>
      <c r="CD231" s="35">
        <f>ROUND((I231/5/365*31),2)</f>
        <v>12.96</v>
      </c>
      <c r="CE231" s="35">
        <f>ROUND((I231/5/365*30),2)</f>
        <v>12.54</v>
      </c>
      <c r="CF231" s="35">
        <f>ROUND((I231/5/365*31),2)</f>
        <v>12.96</v>
      </c>
      <c r="CG231" s="35">
        <f>ROUND((I231/5/365*30),2)</f>
        <v>12.54</v>
      </c>
      <c r="CH231" s="35">
        <f>ROUND((I231/5/365*31),2)</f>
        <v>12.96</v>
      </c>
      <c r="CI231" s="35">
        <f>ROUND((I231/5/365*31),2)</f>
        <v>12.96</v>
      </c>
      <c r="CJ231" s="35">
        <f>ROUND((I231/5/365*30),2)</f>
        <v>12.54</v>
      </c>
      <c r="CK231" s="35">
        <f>ROUND((I231/5/365*31),2)</f>
        <v>12.96</v>
      </c>
      <c r="CL231" s="35">
        <f>ROUND((I231/5/365*30),2)</f>
        <v>12.54</v>
      </c>
      <c r="CM231" s="35">
        <f>ROUND((I231/5/365*31),2)</f>
        <v>12.96</v>
      </c>
      <c r="CN231" s="35">
        <f>SUM(CB231:CM231)</f>
        <v>153</v>
      </c>
      <c r="CO231" s="34">
        <f>ROUND((CA231+CN231),2)</f>
        <v>194.39</v>
      </c>
      <c r="CP231" s="35">
        <f>ROUND((I231/5/365*31),2)</f>
        <v>12.96</v>
      </c>
      <c r="CQ231" s="35">
        <f>ROUND((I231/5/365*28),2)</f>
        <v>11.7</v>
      </c>
      <c r="CR231" s="35">
        <f>ROUND((I231/5/365*31),2)</f>
        <v>12.96</v>
      </c>
      <c r="CS231" s="35">
        <f>ROUND((I231/5/365*30),2)</f>
        <v>12.54</v>
      </c>
      <c r="CT231" s="89">
        <f>ROUND((I231/5/365*31),2)</f>
        <v>12.96</v>
      </c>
      <c r="CU231" s="35">
        <f>ROUND((I231/5/365*30),2)</f>
        <v>12.54</v>
      </c>
      <c r="CV231" s="35">
        <f>ROUND((I231/5/365*31),2)</f>
        <v>12.96</v>
      </c>
      <c r="CW231" s="35">
        <f>ROUND((I231/5/365*31),2)</f>
        <v>12.96</v>
      </c>
      <c r="CX231" s="35">
        <f>ROUND((I231/5/365*30),2)</f>
        <v>12.54</v>
      </c>
      <c r="CY231" s="35">
        <f>ROUND((I231/5/365*31),2)</f>
        <v>12.96</v>
      </c>
      <c r="CZ231" s="35">
        <f>ROUND((I231/5/365*30),2)</f>
        <v>12.54</v>
      </c>
      <c r="DA231" s="35">
        <f>ROUND((I231/5/365*31),2)</f>
        <v>12.96</v>
      </c>
      <c r="DB231" s="34">
        <f>SUM(CP231:DA231)</f>
        <v>152.58000000000001</v>
      </c>
      <c r="DC231" s="34">
        <f>ROUND((CO231+DB231),2)</f>
        <v>346.97</v>
      </c>
      <c r="DD231" s="35">
        <f>ROUND((I231/5/365*31),2)</f>
        <v>12.96</v>
      </c>
      <c r="DE231" s="35">
        <f>ROUND((I231/5/365*28),2)</f>
        <v>11.7</v>
      </c>
      <c r="DF231" s="35">
        <f>ROUND((I231/5/365*31),2)</f>
        <v>12.96</v>
      </c>
      <c r="DG231" s="35">
        <f>ROUND((I231/5/365*30),2)</f>
        <v>12.54</v>
      </c>
      <c r="DH231" s="35">
        <f>ROUND((I231/5/365*31),2)</f>
        <v>12.96</v>
      </c>
      <c r="DI231" s="35">
        <f>ROUND((I231/5/365*30),2)</f>
        <v>12.54</v>
      </c>
      <c r="DJ231" s="35">
        <f>ROUND((I231/5/365*31),2)</f>
        <v>12.96</v>
      </c>
      <c r="DK231" s="35">
        <f>ROUND((I231/5/365*31),2)</f>
        <v>12.96</v>
      </c>
      <c r="DL231" s="35">
        <f>ROUND((I231/5/365*30),2)</f>
        <v>12.54</v>
      </c>
      <c r="DM231" s="35">
        <f>ROUND((I231/5/365*31),2)</f>
        <v>12.96</v>
      </c>
      <c r="DN231" s="35">
        <f>ROUND((I231/5/365*30),2)</f>
        <v>12.54</v>
      </c>
      <c r="DO231" s="35">
        <f>ROUND((I231/5/365*31),2)</f>
        <v>12.96</v>
      </c>
      <c r="DP231" s="34">
        <f>SUM(DD231:DO231)</f>
        <v>152.58000000000001</v>
      </c>
      <c r="DQ231" s="34">
        <f>ROUND((DC231+DP231),2)</f>
        <v>499.55</v>
      </c>
      <c r="DR231" s="35">
        <f>ROUND((I231/5/365*31),2)</f>
        <v>12.96</v>
      </c>
      <c r="DS231" s="35">
        <f>ROUND((I231/5/365*28),2)</f>
        <v>11.7</v>
      </c>
      <c r="DT231" s="35">
        <f>ROUND((I231/5/365*31),2)</f>
        <v>12.96</v>
      </c>
      <c r="DU231" s="35">
        <f>ROUND((I231/5/365*30),2)</f>
        <v>12.54</v>
      </c>
      <c r="DV231" s="90">
        <f>ROUND((I231/5/365*31),2)</f>
        <v>12.96</v>
      </c>
      <c r="DW231" s="90">
        <f>ROUND((I231/5/365*30),2)</f>
        <v>12.54</v>
      </c>
      <c r="DX231" s="91">
        <f>ROUND((I231/5/365*31),2)</f>
        <v>12.96</v>
      </c>
      <c r="DY231" s="91">
        <f>ROUND((I231/5/365*31),2)</f>
        <v>12.96</v>
      </c>
      <c r="DZ231" s="35">
        <f>ROUND((I231/5/365*30),2)</f>
        <v>12.54</v>
      </c>
      <c r="EA231" s="35">
        <f>ROUND((I231/5/365*31),2)</f>
        <v>12.96</v>
      </c>
      <c r="EB231" s="35">
        <f>ROUND((I231/5/365*30),2)</f>
        <v>12.54</v>
      </c>
      <c r="EC231" s="35">
        <f>ROUND((I231/5/365*31),2)</f>
        <v>12.96</v>
      </c>
      <c r="ED231" s="92">
        <f>SUM(DR231:EC231)</f>
        <v>152.58000000000001</v>
      </c>
      <c r="EE231" s="34">
        <f>ROUND((DQ231+ED231),2)</f>
        <v>652.13</v>
      </c>
      <c r="EF231" s="35">
        <f>ROUND((I231/5/365*31),2)</f>
        <v>12.96</v>
      </c>
      <c r="EG231" s="35">
        <f>ROUND((I231/5/365*29),2)</f>
        <v>12.12</v>
      </c>
      <c r="EH231" s="35">
        <f>ROUND((I231/5/365*31),2)</f>
        <v>12.96</v>
      </c>
      <c r="EI231" s="35">
        <f>ROUND((I231/5/365*30),2)</f>
        <v>12.54</v>
      </c>
      <c r="EJ231" s="35">
        <f>ROUND((I231/5/365*31),2)</f>
        <v>12.96</v>
      </c>
      <c r="EK231" s="35">
        <f>ROUND((I231/5/365*30),2)</f>
        <v>12.54</v>
      </c>
      <c r="EL231" s="35">
        <f>ROUND((I231/5/365*31),2)</f>
        <v>12.96</v>
      </c>
      <c r="EM231" s="35">
        <f>ROUND((I231/5/365*31),2)</f>
        <v>12.96</v>
      </c>
      <c r="EN231" s="35">
        <v>8.6199999999999992</v>
      </c>
      <c r="EO231" s="35"/>
      <c r="EP231" s="34"/>
      <c r="EQ231" s="34"/>
      <c r="ER231" s="34">
        <f>SUM(EF231:EQ231)</f>
        <v>110.62</v>
      </c>
      <c r="ES231" s="34">
        <f>ROUND((EE231+ER231),2)</f>
        <v>762.75</v>
      </c>
      <c r="ET231" s="35">
        <f>SUM(G231-ES231)</f>
        <v>84.75</v>
      </c>
      <c r="EU231" s="136"/>
      <c r="EV231" s="136"/>
      <c r="EW231" s="136"/>
      <c r="EX231" s="136"/>
      <c r="EY231" s="136"/>
      <c r="EZ231" s="136"/>
      <c r="FA231" s="136"/>
    </row>
    <row r="232" spans="2:157" s="137" customFormat="1" ht="8.25" x14ac:dyDescent="0.15">
      <c r="B232" s="297">
        <v>42270</v>
      </c>
      <c r="C232" s="204" t="s">
        <v>958</v>
      </c>
      <c r="D232" s="223" t="s">
        <v>1004</v>
      </c>
      <c r="E232" s="223" t="s">
        <v>308</v>
      </c>
      <c r="F232" s="223" t="s">
        <v>1005</v>
      </c>
      <c r="G232" s="38">
        <v>847.5</v>
      </c>
      <c r="H232" s="38">
        <f>(G232*0.1)</f>
        <v>84.75</v>
      </c>
      <c r="I232" s="38">
        <f>(G232*0.9)</f>
        <v>762.75</v>
      </c>
      <c r="J232" s="53"/>
      <c r="K232" s="204"/>
      <c r="L232" s="204"/>
      <c r="M232" s="204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38">
        <v>762.75</v>
      </c>
      <c r="AO232" s="38">
        <v>762.75</v>
      </c>
      <c r="AP232" s="53"/>
      <c r="AQ232" s="53"/>
      <c r="AR232" s="53"/>
      <c r="AS232" s="53"/>
      <c r="AT232" s="53"/>
      <c r="AU232" s="53"/>
      <c r="AV232" s="53"/>
      <c r="AW232" s="53"/>
      <c r="AX232" s="53"/>
      <c r="AY232" s="38"/>
      <c r="AZ232" s="53"/>
      <c r="BA232" s="53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>
        <f>ROUND((I232/5/365*7),2)</f>
        <v>2.93</v>
      </c>
      <c r="BW232" s="38">
        <f>ROUND((I232/5/365*31),2)</f>
        <v>12.96</v>
      </c>
      <c r="BX232" s="38">
        <f>ROUND((I232/5/365*30),2)</f>
        <v>12.54</v>
      </c>
      <c r="BY232" s="38">
        <f>ROUND((I232/5/365*31),2)</f>
        <v>12.96</v>
      </c>
      <c r="BZ232" s="38">
        <f>SUM(BN232:BY232)</f>
        <v>41.39</v>
      </c>
      <c r="CA232" s="38">
        <f>ROUND((BM232+BZ232),2)</f>
        <v>41.39</v>
      </c>
      <c r="CB232" s="38">
        <f>ROUND((I232/5/365*31),2)</f>
        <v>12.96</v>
      </c>
      <c r="CC232" s="38">
        <f>ROUND((I232/5/365*29),2)</f>
        <v>12.12</v>
      </c>
      <c r="CD232" s="38">
        <f>ROUND((I232/5/365*31),2)</f>
        <v>12.96</v>
      </c>
      <c r="CE232" s="38">
        <f>ROUND((I232/5/365*30),2)</f>
        <v>12.54</v>
      </c>
      <c r="CF232" s="38">
        <f>ROUND((I232/5/365*31),2)</f>
        <v>12.96</v>
      </c>
      <c r="CG232" s="38">
        <f>ROUND((I232/5/365*30),2)</f>
        <v>12.54</v>
      </c>
      <c r="CH232" s="38">
        <f>ROUND((I232/5/365*31),2)</f>
        <v>12.96</v>
      </c>
      <c r="CI232" s="38">
        <f>ROUND((I232/5/365*31),2)</f>
        <v>12.96</v>
      </c>
      <c r="CJ232" s="38">
        <f>ROUND((I232/5/365*30),2)</f>
        <v>12.54</v>
      </c>
      <c r="CK232" s="38">
        <f>ROUND((I232/5/365*31),2)</f>
        <v>12.96</v>
      </c>
      <c r="CL232" s="38">
        <f>ROUND((I232/5/365*30),2)</f>
        <v>12.54</v>
      </c>
      <c r="CM232" s="38">
        <f>ROUND((I232/5/365*31),2)</f>
        <v>12.96</v>
      </c>
      <c r="CN232" s="38">
        <f>SUM(CB232:CM232)</f>
        <v>153</v>
      </c>
      <c r="CO232" s="37">
        <f>ROUND((CA232+CN232),2)</f>
        <v>194.39</v>
      </c>
      <c r="CP232" s="38">
        <f>ROUND((I232/5/365*31),2)</f>
        <v>12.96</v>
      </c>
      <c r="CQ232" s="38">
        <f>ROUND((I232/5/365*28),2)</f>
        <v>11.7</v>
      </c>
      <c r="CR232" s="38">
        <f>ROUND((I232/5/365*31),2)</f>
        <v>12.96</v>
      </c>
      <c r="CS232" s="38">
        <f>ROUND((I232/5/365*30),2)</f>
        <v>12.54</v>
      </c>
      <c r="CT232" s="80">
        <f>ROUND((I232/5/365*31),2)</f>
        <v>12.96</v>
      </c>
      <c r="CU232" s="38">
        <f>ROUND((I232/5/365*30),2)</f>
        <v>12.54</v>
      </c>
      <c r="CV232" s="38">
        <f>ROUND((I232/5/365*31),2)</f>
        <v>12.96</v>
      </c>
      <c r="CW232" s="38">
        <f>ROUND((I232/5/365*31),2)</f>
        <v>12.96</v>
      </c>
      <c r="CX232" s="38">
        <f>ROUND((I232/5/365*30),2)</f>
        <v>12.54</v>
      </c>
      <c r="CY232" s="38">
        <f>ROUND((I232/5/365*31),2)</f>
        <v>12.96</v>
      </c>
      <c r="CZ232" s="38">
        <f>ROUND((I232/5/365*30),2)</f>
        <v>12.54</v>
      </c>
      <c r="DA232" s="38">
        <f>ROUND((I232/5/365*31),2)</f>
        <v>12.96</v>
      </c>
      <c r="DB232" s="37">
        <f>SUM(CP232:DA232)</f>
        <v>152.58000000000001</v>
      </c>
      <c r="DC232" s="37">
        <f>ROUND((CO232+DB232),2)</f>
        <v>346.97</v>
      </c>
      <c r="DD232" s="38">
        <f>ROUND((I232/5/365*31),2)</f>
        <v>12.96</v>
      </c>
      <c r="DE232" s="38">
        <f>ROUND((I232/5/365*28),2)</f>
        <v>11.7</v>
      </c>
      <c r="DF232" s="38">
        <f>ROUND((I232/5/365*31),2)</f>
        <v>12.96</v>
      </c>
      <c r="DG232" s="38">
        <f>ROUND((I232/5/365*30),2)</f>
        <v>12.54</v>
      </c>
      <c r="DH232" s="38">
        <f>ROUND((I232/5/365*31),2)</f>
        <v>12.96</v>
      </c>
      <c r="DI232" s="38">
        <f>ROUND((I232/5/365*30),2)</f>
        <v>12.54</v>
      </c>
      <c r="DJ232" s="38">
        <f>ROUND((I232/5/365*31),2)</f>
        <v>12.96</v>
      </c>
      <c r="DK232" s="38">
        <f>ROUND((I232/5/365*31),2)</f>
        <v>12.96</v>
      </c>
      <c r="DL232" s="38">
        <f>ROUND((I232/5/365*30),2)</f>
        <v>12.54</v>
      </c>
      <c r="DM232" s="38">
        <f>ROUND((I232/5/365*31),2)</f>
        <v>12.96</v>
      </c>
      <c r="DN232" s="38">
        <f>ROUND((I232/5/365*30),2)</f>
        <v>12.54</v>
      </c>
      <c r="DO232" s="38">
        <f>ROUND((I232/5/365*31),2)</f>
        <v>12.96</v>
      </c>
      <c r="DP232" s="37">
        <f>SUM(DD232:DO232)</f>
        <v>152.58000000000001</v>
      </c>
      <c r="DQ232" s="37">
        <f>ROUND((DC232+DP232),2)</f>
        <v>499.55</v>
      </c>
      <c r="DR232" s="38">
        <f>ROUND((I232/5/365*31),2)</f>
        <v>12.96</v>
      </c>
      <c r="DS232" s="38">
        <f>ROUND((I232/5/365*28),2)</f>
        <v>11.7</v>
      </c>
      <c r="DT232" s="38">
        <f>ROUND((I232/5/365*31),2)</f>
        <v>12.96</v>
      </c>
      <c r="DU232" s="38">
        <f>ROUND((I232/5/365*30),2)</f>
        <v>12.54</v>
      </c>
      <c r="DV232" s="81">
        <f>ROUND((I232/5/365*31),2)</f>
        <v>12.96</v>
      </c>
      <c r="DW232" s="81">
        <f>ROUND((I232/5/365*30),2)</f>
        <v>12.54</v>
      </c>
      <c r="DX232" s="82">
        <f>ROUND((I232/5/365*31),2)</f>
        <v>12.96</v>
      </c>
      <c r="DY232" s="82">
        <f>ROUND((I232/5/365*31),2)</f>
        <v>12.96</v>
      </c>
      <c r="DZ232" s="38">
        <f>ROUND((I232/5/365*30),2)</f>
        <v>12.54</v>
      </c>
      <c r="EA232" s="38">
        <f>ROUND((I232/5/365*31),2)</f>
        <v>12.96</v>
      </c>
      <c r="EB232" s="38">
        <f>ROUND((I232/5/365*30),2)</f>
        <v>12.54</v>
      </c>
      <c r="EC232" s="38">
        <f>ROUND((I232/5/365*31),2)</f>
        <v>12.96</v>
      </c>
      <c r="ED232" s="83">
        <f>SUM(DR232:EC232)</f>
        <v>152.58000000000001</v>
      </c>
      <c r="EE232" s="37">
        <f>ROUND((DQ232+ED232),2)</f>
        <v>652.13</v>
      </c>
      <c r="EF232" s="38">
        <f>ROUND((I232/5/365*31),2)</f>
        <v>12.96</v>
      </c>
      <c r="EG232" s="38">
        <f>ROUND((I232/5/365*29),2)</f>
        <v>12.12</v>
      </c>
      <c r="EH232" s="38">
        <f>ROUND((I232/5/365*31),2)</f>
        <v>12.96</v>
      </c>
      <c r="EI232" s="38">
        <f>ROUND((I232/5/365*30),2)</f>
        <v>12.54</v>
      </c>
      <c r="EJ232" s="38">
        <f>ROUND((I232/5/365*31),2)</f>
        <v>12.96</v>
      </c>
      <c r="EK232" s="38">
        <f>ROUND((I232/5/365*30),2)</f>
        <v>12.54</v>
      </c>
      <c r="EL232" s="38">
        <f>ROUND((I232/5/365*31),2)</f>
        <v>12.96</v>
      </c>
      <c r="EM232" s="38">
        <f>ROUND((I232/5/365*31),2)</f>
        <v>12.96</v>
      </c>
      <c r="EN232" s="38">
        <v>8.6199999999999992</v>
      </c>
      <c r="EO232" s="37"/>
      <c r="EP232" s="37"/>
      <c r="EQ232" s="37"/>
      <c r="ER232" s="37">
        <f>SUM(EF232:EQ232)</f>
        <v>110.62</v>
      </c>
      <c r="ES232" s="37">
        <f>ROUND((EE232+ER232),2)</f>
        <v>762.75</v>
      </c>
      <c r="ET232" s="38">
        <f>SUM(G232-ES232)</f>
        <v>84.75</v>
      </c>
      <c r="EU232" s="136"/>
      <c r="EV232" s="136"/>
      <c r="EW232" s="136"/>
      <c r="EX232" s="136"/>
      <c r="EY232" s="136"/>
      <c r="EZ232" s="136"/>
      <c r="FA232" s="136"/>
    </row>
    <row r="233" spans="2:157" s="137" customFormat="1" ht="8.25" x14ac:dyDescent="0.15">
      <c r="B233" s="297">
        <v>42270</v>
      </c>
      <c r="C233" s="204" t="s">
        <v>958</v>
      </c>
      <c r="D233" s="223" t="s">
        <v>1006</v>
      </c>
      <c r="E233" s="223" t="s">
        <v>295</v>
      </c>
      <c r="F233" s="223" t="s">
        <v>1007</v>
      </c>
      <c r="G233" s="38">
        <v>847.5</v>
      </c>
      <c r="H233" s="38">
        <f>(G233*0.1)</f>
        <v>84.75</v>
      </c>
      <c r="I233" s="38">
        <f>(G233*0.9)</f>
        <v>762.75</v>
      </c>
      <c r="J233" s="53"/>
      <c r="K233" s="204"/>
      <c r="L233" s="204"/>
      <c r="M233" s="204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38">
        <v>762.75</v>
      </c>
      <c r="AO233" s="38">
        <v>762.75</v>
      </c>
      <c r="AP233" s="53"/>
      <c r="AQ233" s="53"/>
      <c r="AR233" s="53"/>
      <c r="AS233" s="53"/>
      <c r="AT233" s="53"/>
      <c r="AU233" s="53"/>
      <c r="AV233" s="53"/>
      <c r="AW233" s="53"/>
      <c r="AX233" s="53"/>
      <c r="AY233" s="38"/>
      <c r="AZ233" s="53"/>
      <c r="BA233" s="53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>
        <f>ROUND((I233/5/365*7),2)</f>
        <v>2.93</v>
      </c>
      <c r="BW233" s="38">
        <f>ROUND((I233/5/365*31),2)</f>
        <v>12.96</v>
      </c>
      <c r="BX233" s="38">
        <f>ROUND((I233/5/365*30),2)</f>
        <v>12.54</v>
      </c>
      <c r="BY233" s="38">
        <f>ROUND((I233/5/365*31),2)</f>
        <v>12.96</v>
      </c>
      <c r="BZ233" s="38">
        <f>SUM(BN233:BY233)</f>
        <v>41.39</v>
      </c>
      <c r="CA233" s="38">
        <f>ROUND((BM233+BZ233),2)</f>
        <v>41.39</v>
      </c>
      <c r="CB233" s="38">
        <f>ROUND((I233/5/365*31),2)</f>
        <v>12.96</v>
      </c>
      <c r="CC233" s="38">
        <f>ROUND((I233/5/365*29),2)</f>
        <v>12.12</v>
      </c>
      <c r="CD233" s="38">
        <f>ROUND((I233/5/365*31),2)</f>
        <v>12.96</v>
      </c>
      <c r="CE233" s="38">
        <f>ROUND((I233/5/365*30),2)</f>
        <v>12.54</v>
      </c>
      <c r="CF233" s="38">
        <f>ROUND((I233/5/365*31),2)</f>
        <v>12.96</v>
      </c>
      <c r="CG233" s="38">
        <f>ROUND((I233/5/365*30),2)</f>
        <v>12.54</v>
      </c>
      <c r="CH233" s="38">
        <f>ROUND((I233/5/365*31),2)</f>
        <v>12.96</v>
      </c>
      <c r="CI233" s="38">
        <f>ROUND((I233/5/365*31),2)</f>
        <v>12.96</v>
      </c>
      <c r="CJ233" s="38">
        <f>ROUND((I233/5/365*30),2)</f>
        <v>12.54</v>
      </c>
      <c r="CK233" s="38">
        <f>ROUND((I233/5/365*31),2)</f>
        <v>12.96</v>
      </c>
      <c r="CL233" s="38">
        <f>ROUND((I233/5/365*30),2)</f>
        <v>12.54</v>
      </c>
      <c r="CM233" s="38">
        <f>ROUND((I233/5/365*31),2)</f>
        <v>12.96</v>
      </c>
      <c r="CN233" s="38">
        <f>SUM(CB233:CM233)</f>
        <v>153</v>
      </c>
      <c r="CO233" s="37">
        <f>ROUND((CA233+CN233),2)</f>
        <v>194.39</v>
      </c>
      <c r="CP233" s="38">
        <f>ROUND((I233/5/365*31),2)</f>
        <v>12.96</v>
      </c>
      <c r="CQ233" s="38">
        <f>ROUND((I233/5/365*28),2)</f>
        <v>11.7</v>
      </c>
      <c r="CR233" s="38">
        <f>ROUND((I233/5/365*31),2)</f>
        <v>12.96</v>
      </c>
      <c r="CS233" s="38">
        <f>ROUND((I233/5/365*30),2)</f>
        <v>12.54</v>
      </c>
      <c r="CT233" s="80">
        <f>ROUND((I233/5/365*31),2)</f>
        <v>12.96</v>
      </c>
      <c r="CU233" s="38">
        <f>ROUND((I233/5/365*30),2)</f>
        <v>12.54</v>
      </c>
      <c r="CV233" s="38">
        <f>ROUND((I233/5/365*31),2)</f>
        <v>12.96</v>
      </c>
      <c r="CW233" s="38">
        <f>ROUND((I233/5/365*31),2)</f>
        <v>12.96</v>
      </c>
      <c r="CX233" s="38">
        <f>ROUND((I233/5/365*30),2)</f>
        <v>12.54</v>
      </c>
      <c r="CY233" s="38">
        <f>ROUND((I233/5/365*31),2)</f>
        <v>12.96</v>
      </c>
      <c r="CZ233" s="38">
        <f>ROUND((I233/5/365*30),2)</f>
        <v>12.54</v>
      </c>
      <c r="DA233" s="38">
        <f>ROUND((I233/5/365*31),2)</f>
        <v>12.96</v>
      </c>
      <c r="DB233" s="37">
        <f>SUM(CP233:DA233)</f>
        <v>152.58000000000001</v>
      </c>
      <c r="DC233" s="37">
        <f>ROUND((CO233+DB233),2)</f>
        <v>346.97</v>
      </c>
      <c r="DD233" s="38">
        <f>ROUND((I233/5/365*31),2)</f>
        <v>12.96</v>
      </c>
      <c r="DE233" s="38">
        <f>ROUND((I233/5/365*28),2)</f>
        <v>11.7</v>
      </c>
      <c r="DF233" s="38">
        <f>ROUND((I233/5/365*31),2)</f>
        <v>12.96</v>
      </c>
      <c r="DG233" s="38">
        <f>ROUND((I233/5/365*30),2)</f>
        <v>12.54</v>
      </c>
      <c r="DH233" s="38">
        <f>ROUND((I233/5/365*31),2)</f>
        <v>12.96</v>
      </c>
      <c r="DI233" s="38">
        <f>ROUND((I233/5/365*30),2)</f>
        <v>12.54</v>
      </c>
      <c r="DJ233" s="38">
        <f>ROUND((I233/5/365*31),2)</f>
        <v>12.96</v>
      </c>
      <c r="DK233" s="38">
        <f>ROUND((I233/5/365*31),2)</f>
        <v>12.96</v>
      </c>
      <c r="DL233" s="38">
        <f>ROUND((I233/5/365*30),2)</f>
        <v>12.54</v>
      </c>
      <c r="DM233" s="38">
        <f>ROUND((I233/5/365*31),2)</f>
        <v>12.96</v>
      </c>
      <c r="DN233" s="38">
        <f>ROUND((I233/5/365*30),2)</f>
        <v>12.54</v>
      </c>
      <c r="DO233" s="38">
        <f>ROUND((I233/5/365*31),2)</f>
        <v>12.96</v>
      </c>
      <c r="DP233" s="37">
        <f>SUM(DD233:DO233)</f>
        <v>152.58000000000001</v>
      </c>
      <c r="DQ233" s="37">
        <f>ROUND((DC233+DP233),2)</f>
        <v>499.55</v>
      </c>
      <c r="DR233" s="38">
        <f>ROUND((I233/5/365*31),2)</f>
        <v>12.96</v>
      </c>
      <c r="DS233" s="38">
        <f>ROUND((I233/5/365*28),2)</f>
        <v>11.7</v>
      </c>
      <c r="DT233" s="38">
        <f>ROUND((I233/5/365*31),2)</f>
        <v>12.96</v>
      </c>
      <c r="DU233" s="38">
        <f>ROUND((I233/5/365*30),2)</f>
        <v>12.54</v>
      </c>
      <c r="DV233" s="81">
        <f>ROUND((I233/5/365*31),2)</f>
        <v>12.96</v>
      </c>
      <c r="DW233" s="81">
        <f>ROUND((I233/5/365*30),2)</f>
        <v>12.54</v>
      </c>
      <c r="DX233" s="82">
        <f>ROUND((I233/5/365*31),2)</f>
        <v>12.96</v>
      </c>
      <c r="DY233" s="82">
        <f>ROUND((I233/5/365*31),2)</f>
        <v>12.96</v>
      </c>
      <c r="DZ233" s="38">
        <f>ROUND((I233/5/365*30),2)</f>
        <v>12.54</v>
      </c>
      <c r="EA233" s="38">
        <f>ROUND((I233/5/365*31),2)</f>
        <v>12.96</v>
      </c>
      <c r="EB233" s="38">
        <f>ROUND((I233/5/365*30),2)</f>
        <v>12.54</v>
      </c>
      <c r="EC233" s="38">
        <f>ROUND((I233/5/365*31),2)</f>
        <v>12.96</v>
      </c>
      <c r="ED233" s="83">
        <f>SUM(DR233:EC233)</f>
        <v>152.58000000000001</v>
      </c>
      <c r="EE233" s="37">
        <f>ROUND((DQ233+ED233),2)</f>
        <v>652.13</v>
      </c>
      <c r="EF233" s="38">
        <f>ROUND((I233/5/365*31),2)</f>
        <v>12.96</v>
      </c>
      <c r="EG233" s="38">
        <f>ROUND((I233/5/365*29),2)</f>
        <v>12.12</v>
      </c>
      <c r="EH233" s="38">
        <f>ROUND((I233/5/365*31),2)</f>
        <v>12.96</v>
      </c>
      <c r="EI233" s="38">
        <f>ROUND((I233/5/365*30),2)</f>
        <v>12.54</v>
      </c>
      <c r="EJ233" s="38">
        <f>ROUND((I233/5/365*31),2)</f>
        <v>12.96</v>
      </c>
      <c r="EK233" s="38">
        <f>ROUND((I233/5/365*30),2)</f>
        <v>12.54</v>
      </c>
      <c r="EL233" s="38">
        <f>ROUND((I233/5/365*31),2)</f>
        <v>12.96</v>
      </c>
      <c r="EM233" s="38">
        <f>ROUND((I233/5/365*31),2)</f>
        <v>12.96</v>
      </c>
      <c r="EN233" s="38">
        <v>8.6199999999999992</v>
      </c>
      <c r="EO233" s="37"/>
      <c r="EP233" s="37"/>
      <c r="EQ233" s="37"/>
      <c r="ER233" s="37">
        <f>SUM(EF233:EQ233)</f>
        <v>110.62</v>
      </c>
      <c r="ES233" s="37">
        <f>ROUND((EE233+ER233),2)</f>
        <v>762.75</v>
      </c>
      <c r="ET233" s="38">
        <f>SUM(G233-ES233)</f>
        <v>84.75</v>
      </c>
      <c r="EU233" s="237"/>
      <c r="EV233" s="136"/>
      <c r="EW233" s="136"/>
      <c r="EX233" s="136"/>
      <c r="EY233" s="136"/>
      <c r="EZ233" s="136"/>
      <c r="FA233" s="136"/>
    </row>
    <row r="234" spans="2:157" s="137" customFormat="1" ht="8.25" x14ac:dyDescent="0.15">
      <c r="B234" s="297">
        <v>42311</v>
      </c>
      <c r="C234" s="204" t="s">
        <v>1008</v>
      </c>
      <c r="D234" s="223" t="s">
        <v>1009</v>
      </c>
      <c r="E234" s="204" t="s">
        <v>227</v>
      </c>
      <c r="F234" s="223" t="s">
        <v>1010</v>
      </c>
      <c r="G234" s="53">
        <v>865</v>
      </c>
      <c r="H234" s="38">
        <f>(G234*0.1)</f>
        <v>86.5</v>
      </c>
      <c r="I234" s="38">
        <f>(G234*0.9)</f>
        <v>778.5</v>
      </c>
      <c r="J234" s="53"/>
      <c r="K234" s="204"/>
      <c r="L234" s="204"/>
      <c r="M234" s="204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38">
        <v>778.5</v>
      </c>
      <c r="AO234" s="38">
        <v>778.5</v>
      </c>
      <c r="AP234" s="53"/>
      <c r="AQ234" s="53"/>
      <c r="AR234" s="53"/>
      <c r="AS234" s="53"/>
      <c r="AT234" s="53"/>
      <c r="AU234" s="53"/>
      <c r="AV234" s="53"/>
      <c r="AW234" s="53"/>
      <c r="AX234" s="53"/>
      <c r="AY234" s="38"/>
      <c r="AZ234" s="53"/>
      <c r="BA234" s="53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>
        <v>0</v>
      </c>
      <c r="BX234" s="38">
        <f>ROUND((I234/5/365*27),2)</f>
        <v>11.52</v>
      </c>
      <c r="BY234" s="38">
        <f>ROUND((I234/5/365*31),2)</f>
        <v>13.22</v>
      </c>
      <c r="BZ234" s="38">
        <f>SUM(BN234:BY234)</f>
        <v>24.740000000000002</v>
      </c>
      <c r="CA234" s="38">
        <f>ROUND((BM234+BZ234),2)</f>
        <v>24.74</v>
      </c>
      <c r="CB234" s="38">
        <f>ROUND((I234/5/365*31),2)</f>
        <v>13.22</v>
      </c>
      <c r="CC234" s="38">
        <f>ROUND((I234/5/365*29),2)</f>
        <v>12.37</v>
      </c>
      <c r="CD234" s="38">
        <f>ROUND((I234/5/365*31),2)</f>
        <v>13.22</v>
      </c>
      <c r="CE234" s="38">
        <f>ROUND((I234/5/365*30),2)</f>
        <v>12.8</v>
      </c>
      <c r="CF234" s="38">
        <f>ROUND((I234/5/365*31),2)</f>
        <v>13.22</v>
      </c>
      <c r="CG234" s="38">
        <f>ROUND((I234/5/365*30),2)</f>
        <v>12.8</v>
      </c>
      <c r="CH234" s="38">
        <f>ROUND((I234/5/365*31),2)</f>
        <v>13.22</v>
      </c>
      <c r="CI234" s="38">
        <f>ROUND((I234/5/365*31),2)</f>
        <v>13.22</v>
      </c>
      <c r="CJ234" s="38">
        <f>ROUND((I234/5/365*30),2)</f>
        <v>12.8</v>
      </c>
      <c r="CK234" s="38">
        <f>ROUND((I234/5/365*31),2)</f>
        <v>13.22</v>
      </c>
      <c r="CL234" s="38">
        <f>ROUND((I234/5/365*30),2)</f>
        <v>12.8</v>
      </c>
      <c r="CM234" s="38">
        <f>ROUND((I234/5/365*31),2)</f>
        <v>13.22</v>
      </c>
      <c r="CN234" s="38">
        <f>SUM(CB234:CM234)</f>
        <v>156.11000000000001</v>
      </c>
      <c r="CO234" s="37">
        <f>ROUND((CA234+CN234),2)</f>
        <v>180.85</v>
      </c>
      <c r="CP234" s="38">
        <f>ROUND((I234/5/365*31),2)</f>
        <v>13.22</v>
      </c>
      <c r="CQ234" s="38">
        <f>ROUND((I234/5/365*28),2)</f>
        <v>11.94</v>
      </c>
      <c r="CR234" s="38">
        <f>ROUND((I234/5/365*31),2)</f>
        <v>13.22</v>
      </c>
      <c r="CS234" s="38">
        <f>ROUND((I234/5/365*30),2)</f>
        <v>12.8</v>
      </c>
      <c r="CT234" s="80">
        <f>ROUND((I234/5/365*31),2)</f>
        <v>13.22</v>
      </c>
      <c r="CU234" s="38">
        <f>ROUND((I234/5/365*30),2)</f>
        <v>12.8</v>
      </c>
      <c r="CV234" s="38">
        <f>ROUND((I234/5/365*31),2)</f>
        <v>13.22</v>
      </c>
      <c r="CW234" s="38">
        <f>ROUND((I234/5/365*31),2)</f>
        <v>13.22</v>
      </c>
      <c r="CX234" s="38">
        <f>ROUND((I234/5/365*30),2)</f>
        <v>12.8</v>
      </c>
      <c r="CY234" s="38">
        <f>ROUND((I234/5/365*31),2)</f>
        <v>13.22</v>
      </c>
      <c r="CZ234" s="38">
        <f>ROUND((I234/5/365*30),2)</f>
        <v>12.8</v>
      </c>
      <c r="DA234" s="38">
        <f>ROUND((I234/5/365*31),2)</f>
        <v>13.22</v>
      </c>
      <c r="DB234" s="37">
        <f>SUM(CP234:DA234)</f>
        <v>155.68</v>
      </c>
      <c r="DC234" s="37">
        <f>ROUND((CO234+DB234),2)</f>
        <v>336.53</v>
      </c>
      <c r="DD234" s="38">
        <f>ROUND((I234/5/365*31),2)</f>
        <v>13.22</v>
      </c>
      <c r="DE234" s="38">
        <f>ROUND((I234/5/365*28),2)</f>
        <v>11.94</v>
      </c>
      <c r="DF234" s="38">
        <f>ROUND((I234/5/365*31),2)</f>
        <v>13.22</v>
      </c>
      <c r="DG234" s="38">
        <f>ROUND((I234/5/365*30),2)</f>
        <v>12.8</v>
      </c>
      <c r="DH234" s="38">
        <f>ROUND((I234/5/365*31),2)</f>
        <v>13.22</v>
      </c>
      <c r="DI234" s="38">
        <f>ROUND((I234/5/365*30),2)</f>
        <v>12.8</v>
      </c>
      <c r="DJ234" s="38">
        <f>ROUND((I234/5/365*31),2)</f>
        <v>13.22</v>
      </c>
      <c r="DK234" s="38">
        <f>ROUND((I234/5/365*31),2)</f>
        <v>13.22</v>
      </c>
      <c r="DL234" s="38">
        <f>ROUND((I234/5/365*30),2)</f>
        <v>12.8</v>
      </c>
      <c r="DM234" s="38">
        <f>ROUND((I234/5/365*31),2)</f>
        <v>13.22</v>
      </c>
      <c r="DN234" s="38">
        <f>ROUND((I234/5/365*30),2)</f>
        <v>12.8</v>
      </c>
      <c r="DO234" s="38">
        <f>ROUND((I234/5/365*31),2)</f>
        <v>13.22</v>
      </c>
      <c r="DP234" s="37">
        <f>SUM(DD234:DO234)</f>
        <v>155.68</v>
      </c>
      <c r="DQ234" s="37">
        <f>ROUND((DC234+DP234),2)</f>
        <v>492.21</v>
      </c>
      <c r="DR234" s="38">
        <f>ROUND((I234/5/365*31),2)</f>
        <v>13.22</v>
      </c>
      <c r="DS234" s="38">
        <f>ROUND((I234/5/365*28),2)</f>
        <v>11.94</v>
      </c>
      <c r="DT234" s="38">
        <f>ROUND((I234/5/365*31),2)</f>
        <v>13.22</v>
      </c>
      <c r="DU234" s="38">
        <f>ROUND((I234/5/365*30),2)</f>
        <v>12.8</v>
      </c>
      <c r="DV234" s="81">
        <f>ROUND((I234/5/365*31),2)</f>
        <v>13.22</v>
      </c>
      <c r="DW234" s="81">
        <f>ROUND((I234/5/365*30),2)</f>
        <v>12.8</v>
      </c>
      <c r="DX234" s="82">
        <f>ROUND((I234/5/365*31),2)</f>
        <v>13.22</v>
      </c>
      <c r="DY234" s="82">
        <f>ROUND((I234/5/365*31),2)</f>
        <v>13.22</v>
      </c>
      <c r="DZ234" s="38">
        <f>ROUND((I234/5/365*30),2)</f>
        <v>12.8</v>
      </c>
      <c r="EA234" s="38">
        <f>ROUND((I234/5/365*31),2)</f>
        <v>13.22</v>
      </c>
      <c r="EB234" s="38">
        <f>ROUND((I234/5/365*30),2)</f>
        <v>12.8</v>
      </c>
      <c r="EC234" s="38">
        <f>ROUND((I234/5/365*31),2)</f>
        <v>13.22</v>
      </c>
      <c r="ED234" s="83">
        <f>SUM(DR234:EC234)</f>
        <v>155.68</v>
      </c>
      <c r="EE234" s="37">
        <f>ROUND((DQ234+ED234),2)</f>
        <v>647.89</v>
      </c>
      <c r="EF234" s="38">
        <f>ROUND((I234/5/365*31),2)</f>
        <v>13.22</v>
      </c>
      <c r="EG234" s="38">
        <f>ROUND((I234/5/365*29),2)</f>
        <v>12.37</v>
      </c>
      <c r="EH234" s="38">
        <f>ROUND((I234/5/365*31),2)</f>
        <v>13.22</v>
      </c>
      <c r="EI234" s="38">
        <f>ROUND((I234/5/365*30),2)</f>
        <v>12.8</v>
      </c>
      <c r="EJ234" s="38">
        <f>ROUND((I234/5/365*31),2)</f>
        <v>13.22</v>
      </c>
      <c r="EK234" s="38">
        <f>ROUND((I234/5/365*30),2)</f>
        <v>12.8</v>
      </c>
      <c r="EL234" s="38">
        <f>ROUND((I234/5/365*31),2)</f>
        <v>13.22</v>
      </c>
      <c r="EM234" s="38">
        <f>ROUND((I234/5/365*31),2)</f>
        <v>13.22</v>
      </c>
      <c r="EN234" s="38">
        <f>ROUND((I234/5/365*30),2)</f>
        <v>12.8</v>
      </c>
      <c r="EO234" s="38">
        <f>ROUND((I234/5/365*31),2)</f>
        <v>13.22</v>
      </c>
      <c r="EP234" s="38">
        <v>0.52</v>
      </c>
      <c r="EQ234" s="37"/>
      <c r="ER234" s="37">
        <f>SUM(EF234:EQ234)</f>
        <v>130.61000000000001</v>
      </c>
      <c r="ES234" s="37">
        <f>ROUND((EE234+ER234),2)</f>
        <v>778.5</v>
      </c>
      <c r="ET234" s="38">
        <f>SUM(G234-ES234)</f>
        <v>86.5</v>
      </c>
      <c r="EU234" s="237"/>
      <c r="EV234" s="136"/>
      <c r="EW234" s="136"/>
      <c r="EX234" s="136"/>
      <c r="EY234" s="136"/>
      <c r="EZ234" s="136"/>
      <c r="FA234" s="136"/>
    </row>
    <row r="235" spans="2:157" s="94" customFormat="1" ht="20.100000000000001" customHeight="1" x14ac:dyDescent="0.25">
      <c r="B235" s="93" t="s">
        <v>503</v>
      </c>
      <c r="C235" s="85"/>
      <c r="D235" s="85"/>
      <c r="E235" s="86"/>
      <c r="F235" s="86"/>
      <c r="G235" s="87">
        <f>SUM(G109:G234)</f>
        <v>370388.91000000003</v>
      </c>
      <c r="H235" s="87">
        <f t="shared" ref="H235:AO235" si="213">SUM(H109:H234)</f>
        <v>37038.891000000018</v>
      </c>
      <c r="I235" s="87">
        <f>SUM(I109:I234)</f>
        <v>333350.01899999985</v>
      </c>
      <c r="J235" s="87">
        <f t="shared" si="213"/>
        <v>0</v>
      </c>
      <c r="K235" s="87">
        <f t="shared" si="213"/>
        <v>0</v>
      </c>
      <c r="L235" s="87">
        <f t="shared" si="213"/>
        <v>0</v>
      </c>
      <c r="M235" s="87">
        <f t="shared" si="213"/>
        <v>0</v>
      </c>
      <c r="N235" s="87">
        <f t="shared" si="213"/>
        <v>0</v>
      </c>
      <c r="O235" s="87">
        <f t="shared" si="213"/>
        <v>0</v>
      </c>
      <c r="P235" s="87">
        <f t="shared" si="213"/>
        <v>0</v>
      </c>
      <c r="Q235" s="87">
        <f t="shared" si="213"/>
        <v>0</v>
      </c>
      <c r="R235" s="87">
        <f t="shared" si="213"/>
        <v>2.42</v>
      </c>
      <c r="S235" s="87">
        <f t="shared" si="213"/>
        <v>2465.14</v>
      </c>
      <c r="T235" s="87">
        <f t="shared" si="213"/>
        <v>4203.49</v>
      </c>
      <c r="U235" s="87">
        <f t="shared" si="213"/>
        <v>6157.0099999999966</v>
      </c>
      <c r="V235" s="87">
        <f t="shared" si="213"/>
        <v>6184.38</v>
      </c>
      <c r="W235" s="87">
        <f t="shared" si="213"/>
        <v>21349.57</v>
      </c>
      <c r="X235" s="87">
        <f t="shared" si="213"/>
        <v>7342.0800000000036</v>
      </c>
      <c r="Y235" s="87">
        <f t="shared" si="213"/>
        <v>9812.3100000000049</v>
      </c>
      <c r="Z235" s="87">
        <f t="shared" si="213"/>
        <v>12266.290000000006</v>
      </c>
      <c r="AA235" s="87">
        <f t="shared" si="213"/>
        <v>14908.270000000004</v>
      </c>
      <c r="AB235" s="87">
        <f t="shared" si="213"/>
        <v>12259.540000000006</v>
      </c>
      <c r="AC235" s="87">
        <f t="shared" si="213"/>
        <v>9151.6300000000101</v>
      </c>
      <c r="AD235" s="87">
        <f t="shared" si="213"/>
        <v>9423.0600000000049</v>
      </c>
      <c r="AE235" s="87">
        <f t="shared" si="213"/>
        <v>7044.2300000000014</v>
      </c>
      <c r="AF235" s="87">
        <f t="shared" si="213"/>
        <v>4641.3899999999985</v>
      </c>
      <c r="AG235" s="87">
        <f t="shared" si="213"/>
        <v>4963.510000000002</v>
      </c>
      <c r="AH235" s="87">
        <f t="shared" si="213"/>
        <v>3591.6900000000032</v>
      </c>
      <c r="AI235" s="87">
        <f t="shared" si="213"/>
        <v>785.24999999999977</v>
      </c>
      <c r="AJ235" s="87">
        <f t="shared" si="213"/>
        <v>561.99999999999989</v>
      </c>
      <c r="AK235" s="87">
        <f t="shared" si="213"/>
        <v>176690.00999999989</v>
      </c>
      <c r="AL235" s="87">
        <f t="shared" si="213"/>
        <v>175688.9499999999</v>
      </c>
      <c r="AM235" s="87">
        <f t="shared" si="213"/>
        <v>305601.67</v>
      </c>
      <c r="AN235" s="87">
        <f t="shared" si="213"/>
        <v>333350.01999999996</v>
      </c>
      <c r="AO235" s="87">
        <f t="shared" si="213"/>
        <v>333350.01999999996</v>
      </c>
    </row>
    <row r="236" spans="2:157" s="251" customFormat="1" ht="16.5" x14ac:dyDescent="0.25">
      <c r="B236" s="95" t="s">
        <v>1011</v>
      </c>
      <c r="C236" s="267" t="s">
        <v>1012</v>
      </c>
      <c r="D236" s="268" t="s">
        <v>1013</v>
      </c>
      <c r="E236" s="269" t="s">
        <v>129</v>
      </c>
      <c r="F236" s="269" t="s">
        <v>1014</v>
      </c>
      <c r="G236" s="34">
        <v>3205</v>
      </c>
      <c r="H236" s="34">
        <f>(G236*0.1)</f>
        <v>320.5</v>
      </c>
      <c r="I236" s="34">
        <f>(G236*0.9)</f>
        <v>2884.5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34">
        <v>0</v>
      </c>
      <c r="T236" s="34">
        <v>0</v>
      </c>
      <c r="U236" s="34">
        <v>0</v>
      </c>
      <c r="V236" s="34">
        <v>0</v>
      </c>
      <c r="W236" s="34">
        <v>0</v>
      </c>
      <c r="X236" s="34">
        <v>0</v>
      </c>
      <c r="Y236" s="34">
        <v>74.28</v>
      </c>
      <c r="Z236" s="34">
        <v>576.91</v>
      </c>
      <c r="AA236" s="34">
        <v>576.94000000000005</v>
      </c>
      <c r="AB236" s="34">
        <v>578.52</v>
      </c>
      <c r="AC236" s="34">
        <v>576.94000000000005</v>
      </c>
      <c r="AD236" s="34">
        <v>500.91</v>
      </c>
      <c r="AE236" s="34">
        <v>0</v>
      </c>
      <c r="AF236" s="35">
        <v>0</v>
      </c>
      <c r="AG236" s="34">
        <v>0</v>
      </c>
      <c r="AH236" s="34"/>
      <c r="AI236" s="34"/>
      <c r="AJ236" s="34"/>
      <c r="AK236" s="34">
        <f t="shared" ref="AK236:AL237" si="214">SUM(Y236:AD236)</f>
        <v>2884.5</v>
      </c>
      <c r="AL236" s="34">
        <f t="shared" si="214"/>
        <v>2810.22</v>
      </c>
      <c r="AM236" s="34">
        <v>2884.5</v>
      </c>
      <c r="AN236" s="34">
        <v>2884.5</v>
      </c>
      <c r="AO236" s="35">
        <v>2884.5</v>
      </c>
    </row>
    <row r="237" spans="2:157" s="251" customFormat="1" ht="9" thickBot="1" x14ac:dyDescent="0.3">
      <c r="B237" s="96" t="s">
        <v>67</v>
      </c>
      <c r="C237" s="277" t="s">
        <v>1015</v>
      </c>
      <c r="D237" s="278" t="s">
        <v>1016</v>
      </c>
      <c r="E237" s="279" t="s">
        <v>129</v>
      </c>
      <c r="F237" s="279" t="s">
        <v>1017</v>
      </c>
      <c r="G237" s="43">
        <v>1130</v>
      </c>
      <c r="H237" s="43">
        <f>(G237*0.1)</f>
        <v>113</v>
      </c>
      <c r="I237" s="43">
        <f>(G237*0.9)</f>
        <v>1017</v>
      </c>
      <c r="J237" s="43">
        <v>0</v>
      </c>
      <c r="K237" s="43">
        <v>0</v>
      </c>
      <c r="L237" s="43">
        <v>0</v>
      </c>
      <c r="M237" s="43">
        <v>0</v>
      </c>
      <c r="N237" s="43">
        <v>0</v>
      </c>
      <c r="O237" s="43">
        <v>0</v>
      </c>
      <c r="P237" s="43">
        <v>0</v>
      </c>
      <c r="Q237" s="43">
        <v>0</v>
      </c>
      <c r="R237" s="43">
        <v>0</v>
      </c>
      <c r="S237" s="43">
        <v>0</v>
      </c>
      <c r="T237" s="43">
        <v>0</v>
      </c>
      <c r="U237" s="43">
        <v>0</v>
      </c>
      <c r="V237" s="43">
        <v>0</v>
      </c>
      <c r="W237" s="43">
        <v>0</v>
      </c>
      <c r="X237" s="43">
        <v>0</v>
      </c>
      <c r="Y237" s="43">
        <v>7.24</v>
      </c>
      <c r="Z237" s="43">
        <v>203.44</v>
      </c>
      <c r="AA237" s="43">
        <v>203.44</v>
      </c>
      <c r="AB237" s="43">
        <v>204</v>
      </c>
      <c r="AC237" s="43">
        <v>203.44</v>
      </c>
      <c r="AD237" s="43">
        <v>195.44</v>
      </c>
      <c r="AE237" s="43">
        <v>0</v>
      </c>
      <c r="AF237" s="44">
        <v>0</v>
      </c>
      <c r="AG237" s="43">
        <v>0</v>
      </c>
      <c r="AH237" s="43"/>
      <c r="AI237" s="43"/>
      <c r="AJ237" s="43"/>
      <c r="AK237" s="43">
        <f t="shared" si="214"/>
        <v>1017</v>
      </c>
      <c r="AL237" s="43">
        <f t="shared" si="214"/>
        <v>1009.76</v>
      </c>
      <c r="AM237" s="43">
        <v>1017</v>
      </c>
      <c r="AN237" s="43">
        <v>1017</v>
      </c>
      <c r="AO237" s="43">
        <v>1017</v>
      </c>
    </row>
    <row r="238" spans="2:157" s="94" customFormat="1" ht="20.100000000000001" customHeight="1" x14ac:dyDescent="0.25">
      <c r="B238" s="97" t="s">
        <v>503</v>
      </c>
      <c r="C238" s="98"/>
      <c r="D238" s="99"/>
      <c r="E238" s="100"/>
      <c r="F238" s="100"/>
      <c r="G238" s="101">
        <f>SUM(G236:G237)</f>
        <v>4335</v>
      </c>
      <c r="H238" s="101">
        <f>SUM(H236:H237)</f>
        <v>433.5</v>
      </c>
      <c r="I238" s="101">
        <f>SUM(I236:I237)</f>
        <v>3901.5</v>
      </c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>
        <f>SUM(AN236:AN237)</f>
        <v>3901.5</v>
      </c>
      <c r="AO238" s="101">
        <f>SUM(AO236:AO237)</f>
        <v>3901.5</v>
      </c>
    </row>
    <row r="239" spans="2:157" s="106" customFormat="1" ht="20.100000000000001" customHeight="1" thickBot="1" x14ac:dyDescent="0.25">
      <c r="B239" s="102" t="s">
        <v>1018</v>
      </c>
      <c r="C239" s="103"/>
      <c r="D239" s="103"/>
      <c r="E239" s="104"/>
      <c r="F239" s="104"/>
      <c r="G239" s="105">
        <f t="shared" ref="G239:AO239" si="215">ROUND((G23+G37+G107+G235+G238),2)</f>
        <v>726323.86</v>
      </c>
      <c r="H239" s="105">
        <f t="shared" si="215"/>
        <v>72632.39</v>
      </c>
      <c r="I239" s="105">
        <f t="shared" si="215"/>
        <v>653692.36</v>
      </c>
      <c r="J239" s="105">
        <f t="shared" ca="1" si="215"/>
        <v>702646.66</v>
      </c>
      <c r="K239" s="105">
        <f t="shared" ca="1" si="215"/>
        <v>702646.66</v>
      </c>
      <c r="L239" s="105">
        <f t="shared" ca="1" si="215"/>
        <v>702646.66</v>
      </c>
      <c r="M239" s="105">
        <f t="shared" ca="1" si="215"/>
        <v>702646.66</v>
      </c>
      <c r="N239" s="105">
        <f t="shared" ca="1" si="215"/>
        <v>702646.66</v>
      </c>
      <c r="O239" s="105">
        <f t="shared" ca="1" si="215"/>
        <v>702646.66</v>
      </c>
      <c r="P239" s="105">
        <f t="shared" ca="1" si="215"/>
        <v>702646.66</v>
      </c>
      <c r="Q239" s="105">
        <f t="shared" ca="1" si="215"/>
        <v>702646.66</v>
      </c>
      <c r="R239" s="105">
        <f t="shared" ca="1" si="215"/>
        <v>702646.66</v>
      </c>
      <c r="S239" s="105">
        <f t="shared" ca="1" si="215"/>
        <v>702646.66</v>
      </c>
      <c r="T239" s="105">
        <f t="shared" ca="1" si="215"/>
        <v>702646.66</v>
      </c>
      <c r="U239" s="105">
        <f t="shared" ca="1" si="215"/>
        <v>702646.66</v>
      </c>
      <c r="V239" s="105">
        <f t="shared" ca="1" si="215"/>
        <v>702646.66</v>
      </c>
      <c r="W239" s="105">
        <f t="shared" ca="1" si="215"/>
        <v>702646.66</v>
      </c>
      <c r="X239" s="105">
        <f t="shared" ca="1" si="215"/>
        <v>702646.66</v>
      </c>
      <c r="Y239" s="105">
        <f t="shared" ca="1" si="215"/>
        <v>702646.66</v>
      </c>
      <c r="Z239" s="105">
        <f t="shared" ca="1" si="215"/>
        <v>702646.66</v>
      </c>
      <c r="AA239" s="105">
        <f t="shared" ca="1" si="215"/>
        <v>702646.66</v>
      </c>
      <c r="AB239" s="105">
        <f t="shared" ca="1" si="215"/>
        <v>702646.66</v>
      </c>
      <c r="AC239" s="105">
        <f t="shared" ca="1" si="215"/>
        <v>702646.66</v>
      </c>
      <c r="AD239" s="105">
        <f t="shared" ca="1" si="215"/>
        <v>702646.66</v>
      </c>
      <c r="AE239" s="105">
        <f t="shared" ca="1" si="215"/>
        <v>702646.66</v>
      </c>
      <c r="AF239" s="105">
        <f t="shared" ca="1" si="215"/>
        <v>702646.66</v>
      </c>
      <c r="AG239" s="105">
        <f t="shared" ca="1" si="215"/>
        <v>702646.66</v>
      </c>
      <c r="AH239" s="105">
        <f t="shared" ca="1" si="215"/>
        <v>702646.66</v>
      </c>
      <c r="AI239" s="105">
        <f t="shared" ca="1" si="215"/>
        <v>702646.66</v>
      </c>
      <c r="AJ239" s="105">
        <f t="shared" ca="1" si="215"/>
        <v>702646.66</v>
      </c>
      <c r="AK239" s="105">
        <f t="shared" ca="1" si="215"/>
        <v>702646.66</v>
      </c>
      <c r="AL239" s="105">
        <f t="shared" ca="1" si="215"/>
        <v>702646.66</v>
      </c>
      <c r="AM239" s="105">
        <f t="shared" si="215"/>
        <v>616975.81000000006</v>
      </c>
      <c r="AN239" s="105">
        <f t="shared" si="215"/>
        <v>653691.64</v>
      </c>
      <c r="AO239" s="105">
        <f t="shared" si="215"/>
        <v>653691.64</v>
      </c>
    </row>
    <row r="240" spans="2:157" ht="12.75" customHeight="1" x14ac:dyDescent="0.15">
      <c r="B240" s="107"/>
      <c r="C240" s="299"/>
      <c r="D240" s="300"/>
      <c r="E240" s="301"/>
      <c r="F240" s="301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3"/>
      <c r="AG240" s="74"/>
      <c r="AH240" s="74"/>
      <c r="AI240" s="74"/>
      <c r="AJ240" s="74"/>
      <c r="AK240" s="74"/>
      <c r="AL240" s="74"/>
      <c r="AM240" s="74"/>
      <c r="AN240" s="348"/>
      <c r="AO240" s="349"/>
    </row>
    <row r="241" spans="2:41" ht="8.25" x14ac:dyDescent="0.15">
      <c r="B241" s="107"/>
      <c r="C241" s="299"/>
      <c r="D241" s="300"/>
      <c r="E241" s="301"/>
      <c r="F241" s="301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3"/>
      <c r="AG241" s="74"/>
      <c r="AH241" s="74"/>
      <c r="AI241" s="74"/>
      <c r="AJ241" s="74"/>
      <c r="AK241" s="74"/>
      <c r="AL241" s="74"/>
      <c r="AM241" s="74"/>
      <c r="AN241" s="74"/>
      <c r="AO241" s="74"/>
    </row>
    <row r="242" spans="2:41" ht="8.25" x14ac:dyDescent="0.15">
      <c r="B242" s="107"/>
      <c r="C242" s="299"/>
      <c r="D242" s="300"/>
      <c r="E242" s="301"/>
      <c r="F242" s="301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3"/>
      <c r="AG242" s="74"/>
      <c r="AH242" s="74"/>
      <c r="AI242" s="74"/>
      <c r="AJ242" s="74"/>
      <c r="AK242" s="74"/>
      <c r="AL242" s="74"/>
      <c r="AM242" s="74"/>
      <c r="AN242" s="74"/>
      <c r="AO242" s="74"/>
    </row>
    <row r="243" spans="2:41" ht="8.25" x14ac:dyDescent="0.15">
      <c r="B243" s="107"/>
      <c r="C243" s="299"/>
      <c r="D243" s="300"/>
      <c r="E243" s="301"/>
      <c r="F243" s="301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3"/>
      <c r="AG243" s="74"/>
      <c r="AH243" s="74"/>
      <c r="AI243" s="74"/>
      <c r="AJ243" s="74"/>
      <c r="AK243" s="74"/>
      <c r="AL243" s="74"/>
      <c r="AM243" s="74"/>
      <c r="AN243" s="74"/>
      <c r="AO243" s="74"/>
    </row>
    <row r="244" spans="2:41" ht="8.25" x14ac:dyDescent="0.15"/>
    <row r="245" spans="2:41" ht="8.25" x14ac:dyDescent="0.15">
      <c r="B245" s="250"/>
      <c r="H245" s="345"/>
      <c r="I245" s="345"/>
      <c r="J245" s="346"/>
      <c r="K245" s="346"/>
      <c r="L245" s="346"/>
      <c r="M245" s="346"/>
      <c r="N245" s="346"/>
      <c r="O245" s="346"/>
      <c r="P245" s="346"/>
      <c r="Q245" s="346"/>
      <c r="R245" s="346"/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  <c r="AD245" s="346"/>
      <c r="AE245" s="346"/>
      <c r="AF245" s="346"/>
      <c r="AG245" s="346"/>
      <c r="AH245" s="346"/>
      <c r="AI245" s="346"/>
      <c r="AJ245" s="346"/>
      <c r="AK245" s="346"/>
      <c r="AL245" s="346"/>
      <c r="AM245" s="346"/>
      <c r="AN245" s="346"/>
      <c r="AO245" s="346"/>
    </row>
    <row r="246" spans="2:41" ht="8.25" x14ac:dyDescent="0.15">
      <c r="B246" s="347"/>
      <c r="C246" s="347"/>
      <c r="D246" s="302"/>
      <c r="H246" s="345"/>
      <c r="I246" s="346"/>
      <c r="J246" s="346"/>
      <c r="K246" s="346"/>
      <c r="L246" s="346"/>
      <c r="M246" s="346"/>
      <c r="N246" s="346"/>
      <c r="O246" s="346"/>
      <c r="P246" s="346"/>
      <c r="Q246" s="346"/>
      <c r="R246" s="346"/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  <c r="AD246" s="346"/>
      <c r="AE246" s="346"/>
      <c r="AF246" s="346"/>
      <c r="AG246" s="346"/>
      <c r="AH246" s="346"/>
      <c r="AI246" s="346"/>
      <c r="AJ246" s="346"/>
      <c r="AK246" s="346"/>
      <c r="AL246" s="346"/>
      <c r="AM246" s="346"/>
      <c r="AN246" s="346"/>
      <c r="AO246" s="346"/>
    </row>
    <row r="247" spans="2:41" ht="8.25" x14ac:dyDescent="0.15">
      <c r="B247" s="347"/>
      <c r="C247" s="347"/>
      <c r="D247" s="302"/>
      <c r="E247" s="302"/>
      <c r="F247" s="302"/>
      <c r="G247" s="108"/>
      <c r="H247" s="345"/>
      <c r="I247" s="345"/>
      <c r="J247" s="346"/>
      <c r="K247" s="346"/>
      <c r="L247" s="346"/>
      <c r="M247" s="346"/>
      <c r="N247" s="346"/>
      <c r="O247" s="346"/>
      <c r="P247" s="346"/>
      <c r="Q247" s="346"/>
      <c r="R247" s="346"/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  <c r="AD247" s="346"/>
      <c r="AE247" s="346"/>
      <c r="AF247" s="346"/>
      <c r="AG247" s="346"/>
      <c r="AH247" s="346"/>
      <c r="AI247" s="346"/>
      <c r="AJ247" s="346"/>
      <c r="AK247" s="346"/>
      <c r="AL247" s="346"/>
      <c r="AM247" s="346"/>
      <c r="AN247" s="346"/>
      <c r="AO247" s="346"/>
    </row>
    <row r="248" spans="2:41" ht="8.25" x14ac:dyDescent="0.15">
      <c r="D248" s="260"/>
    </row>
    <row r="249" spans="2:41" ht="8.25" x14ac:dyDescent="0.15">
      <c r="D249" s="260"/>
    </row>
    <row r="250" spans="2:41" ht="8.25" x14ac:dyDescent="0.15"/>
    <row r="251" spans="2:41" ht="8.25" x14ac:dyDescent="0.15">
      <c r="B251" s="109"/>
    </row>
    <row r="252" spans="2:41" ht="8.25" x14ac:dyDescent="0.15">
      <c r="C252" s="262"/>
      <c r="D252" s="262"/>
    </row>
    <row r="253" spans="2:41" ht="8.25" x14ac:dyDescent="0.15">
      <c r="C253" s="262"/>
      <c r="D253" s="262"/>
      <c r="AF253" s="23"/>
    </row>
    <row r="254" spans="2:41" ht="8.25" x14ac:dyDescent="0.15"/>
    <row r="255" spans="2:41" ht="8.25" x14ac:dyDescent="0.15">
      <c r="C255" s="262"/>
      <c r="D255" s="262"/>
      <c r="AF255" s="23"/>
    </row>
    <row r="256" spans="2:41" ht="8.25" x14ac:dyDescent="0.15"/>
    <row r="257" spans="3:32" ht="8.25" x14ac:dyDescent="0.15">
      <c r="C257" s="262"/>
      <c r="D257" s="262"/>
      <c r="AF257" s="23"/>
    </row>
    <row r="258" spans="3:32" ht="8.25" x14ac:dyDescent="0.15"/>
    <row r="259" spans="3:32" ht="8.25" x14ac:dyDescent="0.15"/>
    <row r="260" spans="3:32" ht="8.25" x14ac:dyDescent="0.15"/>
    <row r="261" spans="3:32" ht="8.25" x14ac:dyDescent="0.15"/>
    <row r="262" spans="3:32" ht="8.25" x14ac:dyDescent="0.15"/>
    <row r="263" spans="3:32" ht="8.25" x14ac:dyDescent="0.15"/>
    <row r="264" spans="3:32" ht="8.25" x14ac:dyDescent="0.15"/>
    <row r="265" spans="3:32" ht="8.25" x14ac:dyDescent="0.15"/>
    <row r="266" spans="3:32" ht="8.25" x14ac:dyDescent="0.15"/>
    <row r="267" spans="3:32" ht="8.25" x14ac:dyDescent="0.15"/>
    <row r="268" spans="3:32" ht="8.25" x14ac:dyDescent="0.15"/>
    <row r="269" spans="3:32" ht="8.25" x14ac:dyDescent="0.15"/>
    <row r="270" spans="3:32" ht="8.25" x14ac:dyDescent="0.15"/>
    <row r="271" spans="3:32" ht="8.25" x14ac:dyDescent="0.15"/>
    <row r="272" spans="3:32" ht="8.25" x14ac:dyDescent="0.15"/>
    <row r="273" spans="3:32" ht="8.25" x14ac:dyDescent="0.15">
      <c r="C273" s="262"/>
      <c r="D273" s="262"/>
      <c r="AF273" s="23"/>
    </row>
    <row r="274" spans="3:32" ht="8.25" x14ac:dyDescent="0.15">
      <c r="C274" s="262"/>
      <c r="D274" s="262"/>
      <c r="AF274" s="23"/>
    </row>
    <row r="275" spans="3:32" ht="8.25" x14ac:dyDescent="0.15">
      <c r="C275" s="262"/>
      <c r="D275" s="262"/>
      <c r="AF275" s="23"/>
    </row>
    <row r="276" spans="3:32" ht="8.25" x14ac:dyDescent="0.15">
      <c r="C276" s="262"/>
      <c r="D276" s="262"/>
      <c r="AF276" s="23"/>
    </row>
    <row r="277" spans="3:32" ht="8.25" x14ac:dyDescent="0.15">
      <c r="C277" s="262"/>
      <c r="D277" s="262"/>
      <c r="AF277" s="23"/>
    </row>
    <row r="278" spans="3:32" ht="8.25" x14ac:dyDescent="0.15">
      <c r="C278" s="262"/>
      <c r="D278" s="262"/>
      <c r="AF278" s="23"/>
    </row>
    <row r="279" spans="3:32" ht="8.25" x14ac:dyDescent="0.15">
      <c r="C279" s="262"/>
      <c r="D279" s="262"/>
      <c r="AF279" s="23"/>
    </row>
    <row r="280" spans="3:32" ht="8.25" x14ac:dyDescent="0.15">
      <c r="C280" s="262"/>
      <c r="D280" s="262"/>
      <c r="AF280" s="23"/>
    </row>
    <row r="281" spans="3:32" ht="8.25" x14ac:dyDescent="0.15">
      <c r="C281" s="262"/>
      <c r="D281" s="262"/>
      <c r="AF281" s="23"/>
    </row>
    <row r="282" spans="3:32" ht="8.25" x14ac:dyDescent="0.15">
      <c r="C282" s="262"/>
      <c r="D282" s="262"/>
      <c r="AF282" s="23"/>
    </row>
  </sheetData>
  <mergeCells count="12">
    <mergeCell ref="AN240:AO240"/>
    <mergeCell ref="B2:C2"/>
    <mergeCell ref="B3:AO3"/>
    <mergeCell ref="B6:AO6"/>
    <mergeCell ref="B24:AO24"/>
    <mergeCell ref="B38:AO38"/>
    <mergeCell ref="B108:AO108"/>
    <mergeCell ref="H245:AO245"/>
    <mergeCell ref="B246:C246"/>
    <mergeCell ref="H246:AO246"/>
    <mergeCell ref="B247:C247"/>
    <mergeCell ref="H247:AO247"/>
  </mergeCells>
  <pageMargins left="0.47244094488188981" right="0.43307086614173229" top="0.47244094488188981" bottom="0.47244094488188981" header="0.31496062992125984" footer="0.31496062992125984"/>
  <pageSetup paperSize="41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E14"/>
  <sheetViews>
    <sheetView tabSelected="1" workbookViewId="0">
      <selection activeCell="C6" sqref="C6"/>
    </sheetView>
  </sheetViews>
  <sheetFormatPr baseColWidth="10" defaultRowHeight="8.25" x14ac:dyDescent="0.15"/>
  <cols>
    <col min="1" max="1" width="2.140625" style="127" customWidth="1"/>
    <col min="2" max="2" width="11.42578125" style="127"/>
    <col min="3" max="3" width="16.7109375" style="127" customWidth="1"/>
    <col min="4" max="4" width="37.5703125" style="127" customWidth="1"/>
    <col min="5" max="5" width="15.5703125" style="127" customWidth="1"/>
    <col min="6" max="7" width="11.42578125" style="127"/>
    <col min="8" max="8" width="22.42578125" style="127" customWidth="1"/>
    <col min="9" max="9" width="17.140625" style="312" customWidth="1"/>
    <col min="10" max="10" width="27.28515625" style="127" customWidth="1"/>
    <col min="11" max="16384" width="11.42578125" style="127"/>
  </cols>
  <sheetData>
    <row r="2" spans="2:109" ht="53.25" customHeight="1" x14ac:dyDescent="0.15">
      <c r="B2" s="395"/>
      <c r="C2" s="395"/>
    </row>
    <row r="3" spans="2:109" ht="24.95" customHeight="1" x14ac:dyDescent="0.15">
      <c r="B3" s="396" t="s">
        <v>1036</v>
      </c>
      <c r="C3" s="397"/>
      <c r="D3" s="397"/>
      <c r="E3" s="397"/>
      <c r="F3" s="397"/>
      <c r="G3" s="397"/>
      <c r="H3" s="397"/>
      <c r="I3" s="397"/>
      <c r="J3" s="398"/>
    </row>
    <row r="4" spans="2:109" ht="24.95" customHeight="1" thickBot="1" x14ac:dyDescent="0.2">
      <c r="B4" s="399" t="s">
        <v>1019</v>
      </c>
      <c r="C4" s="363"/>
      <c r="D4" s="363"/>
      <c r="E4" s="363"/>
      <c r="F4" s="363"/>
      <c r="G4" s="363"/>
      <c r="H4" s="363"/>
      <c r="I4" s="363"/>
      <c r="J4" s="400"/>
    </row>
    <row r="5" spans="2:109" ht="24" customHeight="1" thickBot="1" x14ac:dyDescent="0.2">
      <c r="B5" s="304" t="s">
        <v>1</v>
      </c>
      <c r="C5" s="305" t="s">
        <v>2</v>
      </c>
      <c r="D5" s="305" t="s">
        <v>3</v>
      </c>
      <c r="E5" s="306" t="s">
        <v>1020</v>
      </c>
      <c r="F5" s="305" t="s">
        <v>4</v>
      </c>
      <c r="G5" s="305" t="s">
        <v>5</v>
      </c>
      <c r="H5" s="307" t="s">
        <v>1021</v>
      </c>
      <c r="I5" s="306" t="s">
        <v>1022</v>
      </c>
      <c r="J5" s="305" t="s">
        <v>1023</v>
      </c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</row>
    <row r="6" spans="2:109" ht="71.25" customHeight="1" x14ac:dyDescent="0.15">
      <c r="B6" s="383">
        <v>41115</v>
      </c>
      <c r="C6" s="371" t="s">
        <v>1024</v>
      </c>
      <c r="D6" s="371" t="s">
        <v>1025</v>
      </c>
      <c r="E6" s="368">
        <v>30503.3</v>
      </c>
      <c r="F6" s="387" t="s">
        <v>118</v>
      </c>
      <c r="G6" s="388" t="s">
        <v>119</v>
      </c>
      <c r="H6" s="371" t="s">
        <v>1026</v>
      </c>
      <c r="I6" s="372">
        <v>7330.13</v>
      </c>
      <c r="J6" s="371" t="s">
        <v>1027</v>
      </c>
    </row>
    <row r="7" spans="2:109" ht="78.75" customHeight="1" x14ac:dyDescent="0.15">
      <c r="B7" s="384">
        <v>41264</v>
      </c>
      <c r="C7" s="373" t="s">
        <v>1028</v>
      </c>
      <c r="D7" s="373" t="s">
        <v>1029</v>
      </c>
      <c r="E7" s="369">
        <v>25786.68</v>
      </c>
      <c r="F7" s="389" t="s">
        <v>122</v>
      </c>
      <c r="G7" s="390" t="s">
        <v>123</v>
      </c>
      <c r="H7" s="373" t="s">
        <v>1030</v>
      </c>
      <c r="I7" s="372">
        <v>7143.98</v>
      </c>
      <c r="J7" s="373" t="s">
        <v>1031</v>
      </c>
      <c r="DE7" s="303"/>
    </row>
    <row r="8" spans="2:109" ht="125.25" customHeight="1" x14ac:dyDescent="0.15">
      <c r="B8" s="385">
        <v>43397</v>
      </c>
      <c r="C8" s="375" t="s">
        <v>133</v>
      </c>
      <c r="D8" s="376" t="s">
        <v>134</v>
      </c>
      <c r="E8" s="369">
        <v>23272</v>
      </c>
      <c r="F8" s="391" t="s">
        <v>129</v>
      </c>
      <c r="G8" s="392" t="s">
        <v>135</v>
      </c>
      <c r="H8" s="373" t="s">
        <v>1032</v>
      </c>
      <c r="I8" s="372">
        <v>18687.05</v>
      </c>
      <c r="J8" s="373" t="s">
        <v>1033</v>
      </c>
    </row>
    <row r="9" spans="2:109" ht="111.75" customHeight="1" x14ac:dyDescent="0.15">
      <c r="B9" s="384">
        <v>43168</v>
      </c>
      <c r="C9" s="373" t="s">
        <v>131</v>
      </c>
      <c r="D9" s="377" t="s">
        <v>1037</v>
      </c>
      <c r="E9" s="369">
        <v>38194</v>
      </c>
      <c r="F9" s="391" t="s">
        <v>129</v>
      </c>
      <c r="G9" s="392"/>
      <c r="H9" s="373" t="s">
        <v>1032</v>
      </c>
      <c r="I9" s="372">
        <v>28512.59</v>
      </c>
      <c r="J9" s="373" t="s">
        <v>1033</v>
      </c>
    </row>
    <row r="10" spans="2:109" ht="56.25" x14ac:dyDescent="0.15">
      <c r="B10" s="384">
        <v>41628</v>
      </c>
      <c r="C10" s="373" t="s">
        <v>936</v>
      </c>
      <c r="D10" s="374" t="s">
        <v>937</v>
      </c>
      <c r="E10" s="369">
        <v>37488</v>
      </c>
      <c r="F10" s="389" t="s">
        <v>227</v>
      </c>
      <c r="G10" s="390" t="s">
        <v>938</v>
      </c>
      <c r="H10" s="378" t="s">
        <v>1034</v>
      </c>
      <c r="I10" s="372">
        <v>3748.8</v>
      </c>
      <c r="J10" s="378" t="s">
        <v>1035</v>
      </c>
    </row>
    <row r="11" spans="2:109" ht="56.25" x14ac:dyDescent="0.15">
      <c r="B11" s="384">
        <v>41628</v>
      </c>
      <c r="C11" s="373" t="s">
        <v>936</v>
      </c>
      <c r="D11" s="374" t="s">
        <v>939</v>
      </c>
      <c r="E11" s="369">
        <v>37488</v>
      </c>
      <c r="F11" s="389" t="s">
        <v>227</v>
      </c>
      <c r="G11" s="390" t="s">
        <v>940</v>
      </c>
      <c r="H11" s="378" t="s">
        <v>1034</v>
      </c>
      <c r="I11" s="372">
        <v>3748.8</v>
      </c>
      <c r="J11" s="378" t="s">
        <v>1035</v>
      </c>
    </row>
    <row r="12" spans="2:109" ht="57" thickBot="1" x14ac:dyDescent="0.2">
      <c r="B12" s="386">
        <v>41628</v>
      </c>
      <c r="C12" s="379" t="s">
        <v>941</v>
      </c>
      <c r="D12" s="380" t="s">
        <v>942</v>
      </c>
      <c r="E12" s="370">
        <v>21715</v>
      </c>
      <c r="F12" s="393" t="s">
        <v>227</v>
      </c>
      <c r="G12" s="394" t="s">
        <v>943</v>
      </c>
      <c r="H12" s="381" t="s">
        <v>1034</v>
      </c>
      <c r="I12" s="382">
        <v>2171.5</v>
      </c>
      <c r="J12" s="381" t="s">
        <v>1035</v>
      </c>
    </row>
    <row r="13" spans="2:109" ht="24" customHeight="1" thickBot="1" x14ac:dyDescent="0.2">
      <c r="B13" s="364" t="s">
        <v>10</v>
      </c>
      <c r="C13" s="365"/>
      <c r="D13" s="366"/>
      <c r="E13" s="367">
        <v>214446.97999999998</v>
      </c>
      <c r="F13" s="308"/>
      <c r="G13" s="309"/>
      <c r="H13" s="310"/>
      <c r="I13" s="313">
        <f>SUM(I6:I12)</f>
        <v>71342.850000000006</v>
      </c>
      <c r="J13" s="311"/>
    </row>
    <row r="14" spans="2:109" ht="11.25" x14ac:dyDescent="0.2">
      <c r="J14" s="314"/>
    </row>
  </sheetData>
  <mergeCells count="4">
    <mergeCell ref="B2:C2"/>
    <mergeCell ref="B3:J3"/>
    <mergeCell ref="B4:J4"/>
    <mergeCell ref="B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Inv. con  dep. al 31 dic 2020</vt:lpstr>
      <vt:lpstr>Inv. dep. 31 de dic 2020</vt:lpstr>
      <vt:lpstr>Bienes iguales o may a $20,0000</vt:lpstr>
      <vt:lpstr>'Inv. con  dep. al 31 dic 2020'!Títulos_a_imprimir</vt:lpstr>
      <vt:lpstr>'Inv. dep. 31 de dic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2021-01-07T20:23:03Z</cp:lastPrinted>
  <dcterms:created xsi:type="dcterms:W3CDTF">2021-01-07T20:03:21Z</dcterms:created>
  <dcterms:modified xsi:type="dcterms:W3CDTF">2021-01-26T20:09:40Z</dcterms:modified>
</cp:coreProperties>
</file>