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45"/>
  </bookViews>
  <sheets>
    <sheet name="Junio 2020" sheetId="1" r:id="rId1"/>
    <sheet name="ya depreciados junio 2020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AO219" i="2"/>
  <c r="AN219"/>
  <c r="AM219"/>
  <c r="AJ219"/>
  <c r="AI219"/>
  <c r="AH219"/>
  <c r="AG219"/>
  <c r="AF219"/>
  <c r="AE219"/>
  <c r="AD219"/>
  <c r="AC219"/>
  <c r="AB219"/>
  <c r="AA219"/>
  <c r="Z219"/>
  <c r="Y219"/>
  <c r="X219"/>
  <c r="W219"/>
  <c r="V219"/>
  <c r="U219"/>
  <c r="T219"/>
  <c r="S219"/>
  <c r="R219"/>
  <c r="Q219"/>
  <c r="P219"/>
  <c r="O219"/>
  <c r="N219"/>
  <c r="M219"/>
  <c r="L219"/>
  <c r="K219"/>
  <c r="J219"/>
  <c r="G219"/>
  <c r="AL218"/>
  <c r="AK218"/>
  <c r="I218"/>
  <c r="H218"/>
  <c r="AL217"/>
  <c r="AL219" s="1"/>
  <c r="AK217"/>
  <c r="AK219" s="1"/>
  <c r="I217"/>
  <c r="I219" s="1"/>
  <c r="H217"/>
  <c r="H219" s="1"/>
  <c r="AN216"/>
  <c r="AM216"/>
  <c r="V216"/>
  <c r="U216"/>
  <c r="T216"/>
  <c r="S216"/>
  <c r="R216"/>
  <c r="Q216"/>
  <c r="P216"/>
  <c r="O216"/>
  <c r="N216"/>
  <c r="M216"/>
  <c r="L216"/>
  <c r="K216"/>
  <c r="J216"/>
  <c r="I215"/>
  <c r="EC215" s="1"/>
  <c r="H215"/>
  <c r="BU214"/>
  <c r="BS214"/>
  <c r="BQ214"/>
  <c r="BO214"/>
  <c r="BM214"/>
  <c r="I214"/>
  <c r="EB214" s="1"/>
  <c r="H214"/>
  <c r="EA213"/>
  <c r="DY213"/>
  <c r="DW213"/>
  <c r="DU213"/>
  <c r="DS213"/>
  <c r="DO213"/>
  <c r="DM213"/>
  <c r="DK213"/>
  <c r="DI213"/>
  <c r="DG213"/>
  <c r="DE213"/>
  <c r="DA213"/>
  <c r="CY213"/>
  <c r="CW213"/>
  <c r="CU213"/>
  <c r="CS213"/>
  <c r="CQ213"/>
  <c r="CM213"/>
  <c r="CK213"/>
  <c r="CI213"/>
  <c r="CG213"/>
  <c r="CE213"/>
  <c r="CC213"/>
  <c r="BY213"/>
  <c r="BW213"/>
  <c r="BU213"/>
  <c r="BS213"/>
  <c r="BQ213"/>
  <c r="BO213"/>
  <c r="BK213"/>
  <c r="BL213" s="1"/>
  <c r="BM213" s="1"/>
  <c r="I213"/>
  <c r="EB213" s="1"/>
  <c r="H213"/>
  <c r="EA212"/>
  <c r="DY212"/>
  <c r="DW212"/>
  <c r="DU212"/>
  <c r="DS212"/>
  <c r="DO212"/>
  <c r="DM212"/>
  <c r="DK212"/>
  <c r="DI212"/>
  <c r="DG212"/>
  <c r="DE212"/>
  <c r="DA212"/>
  <c r="CY212"/>
  <c r="CW212"/>
  <c r="CU212"/>
  <c r="CS212"/>
  <c r="CQ212"/>
  <c r="CM212"/>
  <c r="CK212"/>
  <c r="CI212"/>
  <c r="CG212"/>
  <c r="CE212"/>
  <c r="CC212"/>
  <c r="BY212"/>
  <c r="BW212"/>
  <c r="BU212"/>
  <c r="BS212"/>
  <c r="BQ212"/>
  <c r="BO212"/>
  <c r="BK212"/>
  <c r="BL212" s="1"/>
  <c r="BM212" s="1"/>
  <c r="I212"/>
  <c r="EB212" s="1"/>
  <c r="H212"/>
  <c r="EA211"/>
  <c r="DY211"/>
  <c r="DW211"/>
  <c r="DU211"/>
  <c r="DS211"/>
  <c r="DO211"/>
  <c r="DM211"/>
  <c r="DK211"/>
  <c r="DI211"/>
  <c r="DG211"/>
  <c r="DE211"/>
  <c r="DA211"/>
  <c r="CY211"/>
  <c r="CW211"/>
  <c r="CU211"/>
  <c r="CS211"/>
  <c r="CQ211"/>
  <c r="CM211"/>
  <c r="CK211"/>
  <c r="CI211"/>
  <c r="CG211"/>
  <c r="CE211"/>
  <c r="CC211"/>
  <c r="BY211"/>
  <c r="BW211"/>
  <c r="BU211"/>
  <c r="BS211"/>
  <c r="BQ211"/>
  <c r="BO211"/>
  <c r="BK211"/>
  <c r="BL211" s="1"/>
  <c r="BM211" s="1"/>
  <c r="I211"/>
  <c r="EB211" s="1"/>
  <c r="H211"/>
  <c r="EA210"/>
  <c r="DY210"/>
  <c r="DW210"/>
  <c r="DU210"/>
  <c r="DS210"/>
  <c r="DO210"/>
  <c r="DM210"/>
  <c r="DK210"/>
  <c r="DI210"/>
  <c r="DG210"/>
  <c r="DE210"/>
  <c r="DA210"/>
  <c r="CY210"/>
  <c r="CW210"/>
  <c r="CU210"/>
  <c r="CS210"/>
  <c r="CQ210"/>
  <c r="CM210"/>
  <c r="CK210"/>
  <c r="CI210"/>
  <c r="CG210"/>
  <c r="CE210"/>
  <c r="CC210"/>
  <c r="BY210"/>
  <c r="BW210"/>
  <c r="BU210"/>
  <c r="BS210"/>
  <c r="BQ210"/>
  <c r="BO210"/>
  <c r="BK210"/>
  <c r="BL210" s="1"/>
  <c r="BM210" s="1"/>
  <c r="I210"/>
  <c r="EB210" s="1"/>
  <c r="H210"/>
  <c r="EA209"/>
  <c r="DW209"/>
  <c r="DS209"/>
  <c r="DO209"/>
  <c r="DK209"/>
  <c r="DG209"/>
  <c r="DA209"/>
  <c r="CY209"/>
  <c r="CW209"/>
  <c r="CU209"/>
  <c r="CS209"/>
  <c r="CQ209"/>
  <c r="CM209"/>
  <c r="CK209"/>
  <c r="CI209"/>
  <c r="CG209"/>
  <c r="CE209"/>
  <c r="CC209"/>
  <c r="BY209"/>
  <c r="BW209"/>
  <c r="BU209"/>
  <c r="BS209"/>
  <c r="BQ209"/>
  <c r="BO209"/>
  <c r="BK209"/>
  <c r="BL209" s="1"/>
  <c r="BM209" s="1"/>
  <c r="I209"/>
  <c r="H209"/>
  <c r="EA208"/>
  <c r="DY208"/>
  <c r="DW208"/>
  <c r="DU208"/>
  <c r="DS208"/>
  <c r="DO208"/>
  <c r="DM208"/>
  <c r="DK208"/>
  <c r="DI208"/>
  <c r="DG208"/>
  <c r="DE208"/>
  <c r="DA208"/>
  <c r="CY208"/>
  <c r="CW208"/>
  <c r="CU208"/>
  <c r="CS208"/>
  <c r="CQ208"/>
  <c r="CM208"/>
  <c r="CK208"/>
  <c r="CI208"/>
  <c r="CG208"/>
  <c r="CE208"/>
  <c r="CC208"/>
  <c r="BY208"/>
  <c r="BW208"/>
  <c r="BU208"/>
  <c r="BS208"/>
  <c r="BQ208"/>
  <c r="BO208"/>
  <c r="BK208"/>
  <c r="BL208" s="1"/>
  <c r="BM208" s="1"/>
  <c r="I208"/>
  <c r="EB208" s="1"/>
  <c r="H208"/>
  <c r="I207"/>
  <c r="H207"/>
  <c r="I206"/>
  <c r="H206"/>
  <c r="I205"/>
  <c r="H205"/>
  <c r="I204"/>
  <c r="H204"/>
  <c r="I203"/>
  <c r="H203"/>
  <c r="I202"/>
  <c r="H202"/>
  <c r="I201"/>
  <c r="H201"/>
  <c r="I200"/>
  <c r="H200"/>
  <c r="I199"/>
  <c r="H199"/>
  <c r="AJ198"/>
  <c r="I198"/>
  <c r="H198"/>
  <c r="AJ197"/>
  <c r="I197"/>
  <c r="H197"/>
  <c r="AJ196"/>
  <c r="I196"/>
  <c r="H196"/>
  <c r="AJ195"/>
  <c r="I195"/>
  <c r="H195"/>
  <c r="AJ194"/>
  <c r="I194"/>
  <c r="H194"/>
  <c r="AJ193"/>
  <c r="I193"/>
  <c r="H193"/>
  <c r="W192"/>
  <c r="I192"/>
  <c r="AI192" s="1"/>
  <c r="AJ192" s="1"/>
  <c r="H192"/>
  <c r="W191"/>
  <c r="I191"/>
  <c r="AI191" s="1"/>
  <c r="AJ191" s="1"/>
  <c r="H191"/>
  <c r="W190"/>
  <c r="I190"/>
  <c r="AI190" s="1"/>
  <c r="AJ190" s="1"/>
  <c r="H190"/>
  <c r="W189"/>
  <c r="I189"/>
  <c r="AI189" s="1"/>
  <c r="AJ189" s="1"/>
  <c r="H189"/>
  <c r="W188"/>
  <c r="I188"/>
  <c r="AI188" s="1"/>
  <c r="AJ188" s="1"/>
  <c r="H188"/>
  <c r="W187"/>
  <c r="I187"/>
  <c r="AI187" s="1"/>
  <c r="AJ187" s="1"/>
  <c r="H187"/>
  <c r="W186"/>
  <c r="I186"/>
  <c r="AI186" s="1"/>
  <c r="AJ186" s="1"/>
  <c r="H186"/>
  <c r="AH185"/>
  <c r="AF185"/>
  <c r="I185"/>
  <c r="H185"/>
  <c r="AG185" s="1"/>
  <c r="AH184"/>
  <c r="AF184"/>
  <c r="I184"/>
  <c r="H184"/>
  <c r="AG184" s="1"/>
  <c r="I183"/>
  <c r="H183"/>
  <c r="AG183" s="1"/>
  <c r="I182"/>
  <c r="H182"/>
  <c r="AE182" s="1"/>
  <c r="AI181"/>
  <c r="AG181"/>
  <c r="AE181"/>
  <c r="I181"/>
  <c r="AH181" s="1"/>
  <c r="H181"/>
  <c r="I180"/>
  <c r="AH180" s="1"/>
  <c r="H180"/>
  <c r="AI179"/>
  <c r="AG179"/>
  <c r="AE179"/>
  <c r="I179"/>
  <c r="AH179" s="1"/>
  <c r="H179"/>
  <c r="I178"/>
  <c r="AH178" s="1"/>
  <c r="H178"/>
  <c r="AI177"/>
  <c r="AG177"/>
  <c r="AE177"/>
  <c r="I177"/>
  <c r="AH177" s="1"/>
  <c r="H177"/>
  <c r="I176"/>
  <c r="AH176" s="1"/>
  <c r="H176"/>
  <c r="AI175"/>
  <c r="AG175"/>
  <c r="AE175"/>
  <c r="I175"/>
  <c r="AH175" s="1"/>
  <c r="H175"/>
  <c r="I174"/>
  <c r="AH174" s="1"/>
  <c r="H174"/>
  <c r="AI173"/>
  <c r="AG173"/>
  <c r="AE173"/>
  <c r="AC173"/>
  <c r="AA173"/>
  <c r="Y173"/>
  <c r="W173"/>
  <c r="I173"/>
  <c r="AH173" s="1"/>
  <c r="H173"/>
  <c r="W172"/>
  <c r="I172"/>
  <c r="AH172" s="1"/>
  <c r="H172"/>
  <c r="I171"/>
  <c r="H171"/>
  <c r="I170"/>
  <c r="H170"/>
  <c r="I169"/>
  <c r="H169"/>
  <c r="I168"/>
  <c r="H168"/>
  <c r="I167"/>
  <c r="H167"/>
  <c r="AO166"/>
  <c r="I166"/>
  <c r="H166"/>
  <c r="I165"/>
  <c r="AO165" s="1"/>
  <c r="H165"/>
  <c r="W164"/>
  <c r="I164"/>
  <c r="AH164" s="1"/>
  <c r="H164"/>
  <c r="W163"/>
  <c r="I163"/>
  <c r="AH163" s="1"/>
  <c r="H163"/>
  <c r="W162"/>
  <c r="I162"/>
  <c r="AH162" s="1"/>
  <c r="H162"/>
  <c r="W161"/>
  <c r="I161"/>
  <c r="AH161" s="1"/>
  <c r="H161"/>
  <c r="W160"/>
  <c r="I160"/>
  <c r="AH160" s="1"/>
  <c r="H160"/>
  <c r="W159"/>
  <c r="I159"/>
  <c r="AH159" s="1"/>
  <c r="H159"/>
  <c r="W158"/>
  <c r="I158"/>
  <c r="AH158" s="1"/>
  <c r="H158"/>
  <c r="W157"/>
  <c r="I157"/>
  <c r="AH157" s="1"/>
  <c r="H157"/>
  <c r="AL156"/>
  <c r="AK156"/>
  <c r="AO156" s="1"/>
  <c r="I156"/>
  <c r="H156"/>
  <c r="AL155"/>
  <c r="AL216" s="1"/>
  <c r="AK155"/>
  <c r="I155"/>
  <c r="H155"/>
  <c r="AO154"/>
  <c r="I154"/>
  <c r="H154"/>
  <c r="AO153"/>
  <c r="I153"/>
  <c r="H153"/>
  <c r="AO152"/>
  <c r="I152"/>
  <c r="H152"/>
  <c r="AO151"/>
  <c r="AG151"/>
  <c r="AE151"/>
  <c r="AC151"/>
  <c r="AA151"/>
  <c r="Y151"/>
  <c r="W151"/>
  <c r="I151"/>
  <c r="AF151" s="1"/>
  <c r="H151"/>
  <c r="AO150"/>
  <c r="AG150"/>
  <c r="AE150"/>
  <c r="AC150"/>
  <c r="AA150"/>
  <c r="Y150"/>
  <c r="W150"/>
  <c r="I150"/>
  <c r="AF150" s="1"/>
  <c r="H150"/>
  <c r="AO149"/>
  <c r="AG149"/>
  <c r="AE149"/>
  <c r="AC149"/>
  <c r="AA149"/>
  <c r="Y149"/>
  <c r="W149"/>
  <c r="I149"/>
  <c r="AF149" s="1"/>
  <c r="H149"/>
  <c r="AO148"/>
  <c r="AG148"/>
  <c r="AE148"/>
  <c r="AC148"/>
  <c r="AA148"/>
  <c r="Y148"/>
  <c r="W148"/>
  <c r="I148"/>
  <c r="AF148" s="1"/>
  <c r="H148"/>
  <c r="AO147"/>
  <c r="AG147"/>
  <c r="AE147"/>
  <c r="AC147"/>
  <c r="AA147"/>
  <c r="Y147"/>
  <c r="W147"/>
  <c r="I147"/>
  <c r="AF147" s="1"/>
  <c r="H147"/>
  <c r="AO146"/>
  <c r="AG146"/>
  <c r="AE146"/>
  <c r="AC146"/>
  <c r="AA146"/>
  <c r="Y146"/>
  <c r="W146"/>
  <c r="I146"/>
  <c r="AF146" s="1"/>
  <c r="H146"/>
  <c r="AO145"/>
  <c r="AG145"/>
  <c r="AE145"/>
  <c r="AC145"/>
  <c r="AA145"/>
  <c r="Y145"/>
  <c r="W145"/>
  <c r="I145"/>
  <c r="AF145" s="1"/>
  <c r="H145"/>
  <c r="AO144"/>
  <c r="AG144"/>
  <c r="AE144"/>
  <c r="AC144"/>
  <c r="AA144"/>
  <c r="Y144"/>
  <c r="W144"/>
  <c r="I144"/>
  <c r="AF144" s="1"/>
  <c r="H144"/>
  <c r="AO143"/>
  <c r="AG143"/>
  <c r="AE143"/>
  <c r="AC143"/>
  <c r="AA143"/>
  <c r="Y143"/>
  <c r="W143"/>
  <c r="I143"/>
  <c r="AF143" s="1"/>
  <c r="H143"/>
  <c r="AO142"/>
  <c r="AG142"/>
  <c r="AE142"/>
  <c r="AC142"/>
  <c r="AA142"/>
  <c r="Y142"/>
  <c r="W142"/>
  <c r="I142"/>
  <c r="AF142" s="1"/>
  <c r="H142"/>
  <c r="AO141"/>
  <c r="AG141"/>
  <c r="AE141"/>
  <c r="AC141"/>
  <c r="AA141"/>
  <c r="Y141"/>
  <c r="W141"/>
  <c r="I141"/>
  <c r="AF141" s="1"/>
  <c r="H141"/>
  <c r="AO140"/>
  <c r="AG140"/>
  <c r="AE140"/>
  <c r="AC140"/>
  <c r="AA140"/>
  <c r="Y140"/>
  <c r="W140"/>
  <c r="I140"/>
  <c r="AF140" s="1"/>
  <c r="H140"/>
  <c r="AO139"/>
  <c r="AG139"/>
  <c r="AE139"/>
  <c r="AC139"/>
  <c r="AA139"/>
  <c r="Y139"/>
  <c r="W139"/>
  <c r="I139"/>
  <c r="AF139" s="1"/>
  <c r="H139"/>
  <c r="AO138"/>
  <c r="AG138"/>
  <c r="AE138"/>
  <c r="AC138"/>
  <c r="AA138"/>
  <c r="Y138"/>
  <c r="W138"/>
  <c r="I138"/>
  <c r="AF138" s="1"/>
  <c r="H138"/>
  <c r="AO137"/>
  <c r="AG137"/>
  <c r="AE137"/>
  <c r="AC137"/>
  <c r="AA137"/>
  <c r="Y137"/>
  <c r="W137"/>
  <c r="W216" s="1"/>
  <c r="I137"/>
  <c r="AF137" s="1"/>
  <c r="H137"/>
  <c r="AO136"/>
  <c r="I136"/>
  <c r="H136"/>
  <c r="AO135"/>
  <c r="I135"/>
  <c r="H135"/>
  <c r="AO134"/>
  <c r="I134"/>
  <c r="H134"/>
  <c r="AO133"/>
  <c r="I133"/>
  <c r="H133"/>
  <c r="AO132"/>
  <c r="I132"/>
  <c r="H132"/>
  <c r="AO131"/>
  <c r="I131"/>
  <c r="H131"/>
  <c r="AO130"/>
  <c r="I130"/>
  <c r="H130"/>
  <c r="AO129"/>
  <c r="I129"/>
  <c r="H129"/>
  <c r="AO128"/>
  <c r="I128"/>
  <c r="H128"/>
  <c r="AO127"/>
  <c r="I127"/>
  <c r="H127"/>
  <c r="AO126"/>
  <c r="I126"/>
  <c r="H126"/>
  <c r="AO125"/>
  <c r="I125"/>
  <c r="H125"/>
  <c r="AO124"/>
  <c r="I124"/>
  <c r="H124"/>
  <c r="AO123"/>
  <c r="I123"/>
  <c r="H123"/>
  <c r="AO122"/>
  <c r="I122"/>
  <c r="H122"/>
  <c r="AO121"/>
  <c r="I121"/>
  <c r="H121"/>
  <c r="AO120"/>
  <c r="I120"/>
  <c r="H120"/>
  <c r="AO119"/>
  <c r="I119"/>
  <c r="H119"/>
  <c r="AO118"/>
  <c r="I118"/>
  <c r="H118"/>
  <c r="AO117"/>
  <c r="I117"/>
  <c r="H117"/>
  <c r="AO116"/>
  <c r="I116"/>
  <c r="H116"/>
  <c r="AO115"/>
  <c r="I115"/>
  <c r="H115"/>
  <c r="AO114"/>
  <c r="I114"/>
  <c r="H114"/>
  <c r="AO113"/>
  <c r="I113"/>
  <c r="H113"/>
  <c r="AO112"/>
  <c r="I112"/>
  <c r="H112"/>
  <c r="AO111"/>
  <c r="I111"/>
  <c r="H111"/>
  <c r="AO110"/>
  <c r="I110"/>
  <c r="H110"/>
  <c r="AO109"/>
  <c r="I109"/>
  <c r="H109"/>
  <c r="AO108"/>
  <c r="I108"/>
  <c r="H108"/>
  <c r="AO107"/>
  <c r="I107"/>
  <c r="H107"/>
  <c r="AO106"/>
  <c r="I106"/>
  <c r="I216" s="1"/>
  <c r="G106"/>
  <c r="AN104"/>
  <c r="AM104"/>
  <c r="V104"/>
  <c r="U104"/>
  <c r="T104"/>
  <c r="S104"/>
  <c r="R104"/>
  <c r="Q104"/>
  <c r="J104"/>
  <c r="EA103"/>
  <c r="DY103"/>
  <c r="DW103"/>
  <c r="DU103"/>
  <c r="DS103"/>
  <c r="DO103"/>
  <c r="DM103"/>
  <c r="DK103"/>
  <c r="DI103"/>
  <c r="DG103"/>
  <c r="DE103"/>
  <c r="DA103"/>
  <c r="CY103"/>
  <c r="CW103"/>
  <c r="CU103"/>
  <c r="CS103"/>
  <c r="CQ103"/>
  <c r="CM103"/>
  <c r="CK103"/>
  <c r="CI103"/>
  <c r="CG103"/>
  <c r="CE103"/>
  <c r="CC103"/>
  <c r="BY103"/>
  <c r="BW103"/>
  <c r="BU103"/>
  <c r="BS103"/>
  <c r="BQ103"/>
  <c r="BO103"/>
  <c r="BK103"/>
  <c r="BL103" s="1"/>
  <c r="BM103" s="1"/>
  <c r="I103"/>
  <c r="EB103" s="1"/>
  <c r="H103"/>
  <c r="EA102"/>
  <c r="DY102"/>
  <c r="DW102"/>
  <c r="DU102"/>
  <c r="DS102"/>
  <c r="DO102"/>
  <c r="DM102"/>
  <c r="DK102"/>
  <c r="DI102"/>
  <c r="DG102"/>
  <c r="DE102"/>
  <c r="DA102"/>
  <c r="CY102"/>
  <c r="CW102"/>
  <c r="CU102"/>
  <c r="CS102"/>
  <c r="CQ102"/>
  <c r="CM102"/>
  <c r="CK102"/>
  <c r="CI102"/>
  <c r="CG102"/>
  <c r="CE102"/>
  <c r="CC102"/>
  <c r="BY102"/>
  <c r="BW102"/>
  <c r="BU102"/>
  <c r="BS102"/>
  <c r="BQ102"/>
  <c r="BO102"/>
  <c r="BK102"/>
  <c r="BL102" s="1"/>
  <c r="BM102" s="1"/>
  <c r="I102"/>
  <c r="EB102" s="1"/>
  <c r="H102"/>
  <c r="EA101"/>
  <c r="DY101"/>
  <c r="DW101"/>
  <c r="DU101"/>
  <c r="DS101"/>
  <c r="DO101"/>
  <c r="DM101"/>
  <c r="DK101"/>
  <c r="DI101"/>
  <c r="DG101"/>
  <c r="DE101"/>
  <c r="DA101"/>
  <c r="CY101"/>
  <c r="CW101"/>
  <c r="CU101"/>
  <c r="CS101"/>
  <c r="CQ101"/>
  <c r="CM101"/>
  <c r="CK101"/>
  <c r="CI101"/>
  <c r="CG101"/>
  <c r="CE101"/>
  <c r="CC101"/>
  <c r="BY101"/>
  <c r="BW101"/>
  <c r="BU101"/>
  <c r="BS101"/>
  <c r="BQ101"/>
  <c r="BO101"/>
  <c r="BK101"/>
  <c r="BL101" s="1"/>
  <c r="BM101" s="1"/>
  <c r="I101"/>
  <c r="EB101" s="1"/>
  <c r="H101"/>
  <c r="EA100"/>
  <c r="DY100"/>
  <c r="DW100"/>
  <c r="DU100"/>
  <c r="DS100"/>
  <c r="DO100"/>
  <c r="DM100"/>
  <c r="DK100"/>
  <c r="DI100"/>
  <c r="DG100"/>
  <c r="DE100"/>
  <c r="DA100"/>
  <c r="CY100"/>
  <c r="CW100"/>
  <c r="CU100"/>
  <c r="CS100"/>
  <c r="CQ100"/>
  <c r="CM100"/>
  <c r="CK100"/>
  <c r="CI100"/>
  <c r="CG100"/>
  <c r="CE100"/>
  <c r="CC100"/>
  <c r="BY100"/>
  <c r="BW100"/>
  <c r="BU100"/>
  <c r="BS100"/>
  <c r="BQ100"/>
  <c r="BO100"/>
  <c r="BK100"/>
  <c r="BL100" s="1"/>
  <c r="BM100" s="1"/>
  <c r="I100"/>
  <c r="EB100" s="1"/>
  <c r="H100"/>
  <c r="EA99"/>
  <c r="DY99"/>
  <c r="DW99"/>
  <c r="DU99"/>
  <c r="DS99"/>
  <c r="DO99"/>
  <c r="DM99"/>
  <c r="DK99"/>
  <c r="DI99"/>
  <c r="DG99"/>
  <c r="DE99"/>
  <c r="DA99"/>
  <c r="CY99"/>
  <c r="CW99"/>
  <c r="CU99"/>
  <c r="CS99"/>
  <c r="CQ99"/>
  <c r="CM99"/>
  <c r="CK99"/>
  <c r="CI99"/>
  <c r="CG99"/>
  <c r="CE99"/>
  <c r="CC99"/>
  <c r="BY99"/>
  <c r="BW99"/>
  <c r="BU99"/>
  <c r="BS99"/>
  <c r="BQ99"/>
  <c r="BO99"/>
  <c r="BK99"/>
  <c r="BL99" s="1"/>
  <c r="BM99" s="1"/>
  <c r="I99"/>
  <c r="EB99" s="1"/>
  <c r="H99"/>
  <c r="EA98"/>
  <c r="DY98"/>
  <c r="DW98"/>
  <c r="DU98"/>
  <c r="DS98"/>
  <c r="DO98"/>
  <c r="DM98"/>
  <c r="DK98"/>
  <c r="DI98"/>
  <c r="DG98"/>
  <c r="DE98"/>
  <c r="DA98"/>
  <c r="CY98"/>
  <c r="CW98"/>
  <c r="CU98"/>
  <c r="CS98"/>
  <c r="CQ98"/>
  <c r="CM98"/>
  <c r="CK98"/>
  <c r="CI98"/>
  <c r="CG98"/>
  <c r="CE98"/>
  <c r="CC98"/>
  <c r="BY98"/>
  <c r="BW98"/>
  <c r="BU98"/>
  <c r="BS98"/>
  <c r="BQ98"/>
  <c r="BO98"/>
  <c r="BK98"/>
  <c r="BL98" s="1"/>
  <c r="BM98" s="1"/>
  <c r="I98"/>
  <c r="EB98" s="1"/>
  <c r="H98"/>
  <c r="I97"/>
  <c r="H97"/>
  <c r="I96"/>
  <c r="H96"/>
  <c r="I95"/>
  <c r="H95"/>
  <c r="I94"/>
  <c r="H94"/>
  <c r="I93"/>
  <c r="H93"/>
  <c r="I92"/>
  <c r="H92"/>
  <c r="AK91"/>
  <c r="I91"/>
  <c r="H91"/>
  <c r="AK90"/>
  <c r="I90"/>
  <c r="H90"/>
  <c r="AJ89"/>
  <c r="I89"/>
  <c r="H89"/>
  <c r="AJ88"/>
  <c r="I88"/>
  <c r="H88"/>
  <c r="AJ87"/>
  <c r="I87"/>
  <c r="H87"/>
  <c r="AJ86"/>
  <c r="I86"/>
  <c r="H86"/>
  <c r="W85"/>
  <c r="I85"/>
  <c r="AI85" s="1"/>
  <c r="AJ85" s="1"/>
  <c r="H85"/>
  <c r="W84"/>
  <c r="I84"/>
  <c r="AI84" s="1"/>
  <c r="AJ84" s="1"/>
  <c r="H84"/>
  <c r="W83"/>
  <c r="I83"/>
  <c r="AI83" s="1"/>
  <c r="AJ83" s="1"/>
  <c r="H83"/>
  <c r="W82"/>
  <c r="I82"/>
  <c r="AI82" s="1"/>
  <c r="AJ82" s="1"/>
  <c r="H82"/>
  <c r="W81"/>
  <c r="I81"/>
  <c r="AI81" s="1"/>
  <c r="AJ81" s="1"/>
  <c r="H81"/>
  <c r="W80"/>
  <c r="I80"/>
  <c r="AH80" s="1"/>
  <c r="H80"/>
  <c r="W79"/>
  <c r="I79"/>
  <c r="AI79" s="1"/>
  <c r="AJ79" s="1"/>
  <c r="H79"/>
  <c r="W78"/>
  <c r="I78"/>
  <c r="AI78" s="1"/>
  <c r="AJ78" s="1"/>
  <c r="H78"/>
  <c r="W77"/>
  <c r="I77"/>
  <c r="AI77" s="1"/>
  <c r="AJ77" s="1"/>
  <c r="H77"/>
  <c r="W76"/>
  <c r="I76"/>
  <c r="AI76" s="1"/>
  <c r="AJ76" s="1"/>
  <c r="H76"/>
  <c r="W75"/>
  <c r="I75"/>
  <c r="AI75" s="1"/>
  <c r="AJ75" s="1"/>
  <c r="H75"/>
  <c r="W74"/>
  <c r="I74"/>
  <c r="AI74" s="1"/>
  <c r="AJ74" s="1"/>
  <c r="H74"/>
  <c r="W73"/>
  <c r="I73"/>
  <c r="AI73" s="1"/>
  <c r="AJ73" s="1"/>
  <c r="H73"/>
  <c r="W72"/>
  <c r="I72"/>
  <c r="AI72" s="1"/>
  <c r="AJ72" s="1"/>
  <c r="H72"/>
  <c r="W71"/>
  <c r="I71"/>
  <c r="AI71" s="1"/>
  <c r="AJ71" s="1"/>
  <c r="H71"/>
  <c r="W70"/>
  <c r="I70"/>
  <c r="AI70" s="1"/>
  <c r="AJ70" s="1"/>
  <c r="H70"/>
  <c r="W69"/>
  <c r="I69"/>
  <c r="AI69" s="1"/>
  <c r="AJ69" s="1"/>
  <c r="H69"/>
  <c r="W68"/>
  <c r="I68"/>
  <c r="AH68" s="1"/>
  <c r="H68"/>
  <c r="AO67"/>
  <c r="I67"/>
  <c r="H67"/>
  <c r="W66"/>
  <c r="I66"/>
  <c r="AH66" s="1"/>
  <c r="H66"/>
  <c r="AI65"/>
  <c r="AG65"/>
  <c r="AE65"/>
  <c r="AC65"/>
  <c r="AA65"/>
  <c r="Y65"/>
  <c r="W65"/>
  <c r="I65"/>
  <c r="AH65" s="1"/>
  <c r="AH104" s="1"/>
  <c r="H65"/>
  <c r="I64"/>
  <c r="AO64" s="1"/>
  <c r="H64"/>
  <c r="AO63"/>
  <c r="I63"/>
  <c r="H63"/>
  <c r="AL62"/>
  <c r="AK62"/>
  <c r="AO62" s="1"/>
  <c r="I62"/>
  <c r="H62"/>
  <c r="AL61"/>
  <c r="AK61"/>
  <c r="AO61" s="1"/>
  <c r="I61"/>
  <c r="H61"/>
  <c r="AL60"/>
  <c r="AK60"/>
  <c r="AO60" s="1"/>
  <c r="I60"/>
  <c r="H60"/>
  <c r="AO59"/>
  <c r="I59"/>
  <c r="H59"/>
  <c r="AO58"/>
  <c r="I58"/>
  <c r="H58"/>
  <c r="AO57"/>
  <c r="I57"/>
  <c r="H57"/>
  <c r="AO56"/>
  <c r="I56"/>
  <c r="H56"/>
  <c r="AG55"/>
  <c r="AE55"/>
  <c r="AC55"/>
  <c r="AA55"/>
  <c r="Y55"/>
  <c r="W55"/>
  <c r="W104" s="1"/>
  <c r="I55"/>
  <c r="AF55" s="1"/>
  <c r="H55"/>
  <c r="AL54"/>
  <c r="AK54"/>
  <c r="AO54" s="1"/>
  <c r="I54"/>
  <c r="H54"/>
  <c r="AL53"/>
  <c r="AK53"/>
  <c r="AO53" s="1"/>
  <c r="I53"/>
  <c r="H53"/>
  <c r="AL52"/>
  <c r="AK52"/>
  <c r="I52"/>
  <c r="H52"/>
  <c r="AL51"/>
  <c r="AK51"/>
  <c r="AO51" s="1"/>
  <c r="I51"/>
  <c r="H51"/>
  <c r="AL50"/>
  <c r="AK50"/>
  <c r="AO50" s="1"/>
  <c r="I50"/>
  <c r="H50"/>
  <c r="AL49"/>
  <c r="AL104" s="1"/>
  <c r="AK49"/>
  <c r="AO49" s="1"/>
  <c r="I49"/>
  <c r="H49"/>
  <c r="AO48"/>
  <c r="AL48"/>
  <c r="AK48"/>
  <c r="AK104" s="1"/>
  <c r="I48"/>
  <c r="H48"/>
  <c r="AO47"/>
  <c r="I47"/>
  <c r="H47"/>
  <c r="AO46"/>
  <c r="I46"/>
  <c r="H46"/>
  <c r="AO45"/>
  <c r="I45"/>
  <c r="H45"/>
  <c r="AO44"/>
  <c r="I44"/>
  <c r="H44"/>
  <c r="AO43"/>
  <c r="I43"/>
  <c r="H43"/>
  <c r="AO42"/>
  <c r="G42"/>
  <c r="H42" s="1"/>
  <c r="AO41"/>
  <c r="G41"/>
  <c r="H41" s="1"/>
  <c r="AO40"/>
  <c r="G40"/>
  <c r="H40" s="1"/>
  <c r="AO39"/>
  <c r="G39"/>
  <c r="G104" s="1"/>
  <c r="AN37"/>
  <c r="AM37"/>
  <c r="AJ36"/>
  <c r="I36"/>
  <c r="H36"/>
  <c r="I35"/>
  <c r="AO35" s="1"/>
  <c r="H35"/>
  <c r="W34"/>
  <c r="I34"/>
  <c r="AG34" s="1"/>
  <c r="H34"/>
  <c r="W33"/>
  <c r="I33"/>
  <c r="AG33" s="1"/>
  <c r="H33"/>
  <c r="AL32"/>
  <c r="AK32"/>
  <c r="I32"/>
  <c r="H32"/>
  <c r="AO31"/>
  <c r="I31"/>
  <c r="H31"/>
  <c r="AO30"/>
  <c r="G30"/>
  <c r="H30" s="1"/>
  <c r="AO29"/>
  <c r="H29"/>
  <c r="G29"/>
  <c r="I29" s="1"/>
  <c r="P29" s="1"/>
  <c r="AO28"/>
  <c r="G28"/>
  <c r="H28" s="1"/>
  <c r="AO27"/>
  <c r="G27"/>
  <c r="H27" s="1"/>
  <c r="AO26"/>
  <c r="H26"/>
  <c r="G26"/>
  <c r="I26" s="1"/>
  <c r="P26" s="1"/>
  <c r="AO25"/>
  <c r="G25"/>
  <c r="G37" s="1"/>
  <c r="AN23"/>
  <c r="AN220" s="1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G23"/>
  <c r="AI22"/>
  <c r="I22"/>
  <c r="H22"/>
  <c r="AI21"/>
  <c r="I21"/>
  <c r="H21"/>
  <c r="I20"/>
  <c r="H20"/>
  <c r="AL19"/>
  <c r="AK19"/>
  <c r="AO19" s="1"/>
  <c r="I19"/>
  <c r="H19"/>
  <c r="AL18"/>
  <c r="AK18"/>
  <c r="I18"/>
  <c r="H18"/>
  <c r="AL17"/>
  <c r="AK17"/>
  <c r="AO17" s="1"/>
  <c r="I17"/>
  <c r="H17"/>
  <c r="AL16"/>
  <c r="AK16"/>
  <c r="AO16" s="1"/>
  <c r="I16"/>
  <c r="H16"/>
  <c r="AM15"/>
  <c r="AL15"/>
  <c r="AK15"/>
  <c r="I15"/>
  <c r="H15"/>
  <c r="AL14"/>
  <c r="AL23" s="1"/>
  <c r="AK14"/>
  <c r="AO14" s="1"/>
  <c r="I14"/>
  <c r="H14"/>
  <c r="AN13"/>
  <c r="AM13"/>
  <c r="AM23" s="1"/>
  <c r="AM220" s="1"/>
  <c r="AL13"/>
  <c r="AK13"/>
  <c r="AK23" s="1"/>
  <c r="H13"/>
  <c r="G13"/>
  <c r="I13" s="1"/>
  <c r="AO12"/>
  <c r="H12"/>
  <c r="G12"/>
  <c r="I12" s="1"/>
  <c r="AO11"/>
  <c r="H11"/>
  <c r="G11"/>
  <c r="I11" s="1"/>
  <c r="AO10"/>
  <c r="H10"/>
  <c r="G10"/>
  <c r="I10" s="1"/>
  <c r="AO9"/>
  <c r="H9"/>
  <c r="G9"/>
  <c r="I9" s="1"/>
  <c r="AO8"/>
  <c r="H8"/>
  <c r="G8"/>
  <c r="I8" s="1"/>
  <c r="AO7"/>
  <c r="H7"/>
  <c r="H23" s="1"/>
  <c r="G7"/>
  <c r="I7" s="1"/>
  <c r="G184" i="1"/>
  <c r="DC183"/>
  <c r="DB183"/>
  <c r="I183"/>
  <c r="H183"/>
  <c r="I182"/>
  <c r="EH182" s="1"/>
  <c r="H182"/>
  <c r="H184" s="1"/>
  <c r="EQ179"/>
  <c r="EP179"/>
  <c r="EO179"/>
  <c r="EN179"/>
  <c r="EM179"/>
  <c r="EL179"/>
  <c r="BR179"/>
  <c r="BQ179"/>
  <c r="BP179"/>
  <c r="BO179"/>
  <c r="BN179"/>
  <c r="BM179"/>
  <c r="BL179"/>
  <c r="BK179"/>
  <c r="BJ179"/>
  <c r="BI179"/>
  <c r="BH179"/>
  <c r="BG179"/>
  <c r="BF179"/>
  <c r="BE179"/>
  <c r="BD179"/>
  <c r="BC179"/>
  <c r="BB179"/>
  <c r="BA179"/>
  <c r="AZ179"/>
  <c r="AY179"/>
  <c r="AX179"/>
  <c r="AW179"/>
  <c r="AV179"/>
  <c r="AU179"/>
  <c r="AT179"/>
  <c r="AS179"/>
  <c r="AR179"/>
  <c r="AQ179"/>
  <c r="AP179"/>
  <c r="AO179"/>
  <c r="AN179"/>
  <c r="AM179"/>
  <c r="AL179"/>
  <c r="AK179"/>
  <c r="AJ179"/>
  <c r="AI179"/>
  <c r="AH179"/>
  <c r="AG179"/>
  <c r="AF179"/>
  <c r="AE179"/>
  <c r="AD179"/>
  <c r="AC179"/>
  <c r="AB179"/>
  <c r="AA179"/>
  <c r="Z179"/>
  <c r="Y179"/>
  <c r="X179"/>
  <c r="W179"/>
  <c r="V179"/>
  <c r="U179"/>
  <c r="T179"/>
  <c r="S179"/>
  <c r="R179"/>
  <c r="Q179"/>
  <c r="P179"/>
  <c r="O179"/>
  <c r="N179"/>
  <c r="M179"/>
  <c r="L179"/>
  <c r="K179"/>
  <c r="J179"/>
  <c r="G179"/>
  <c r="I178"/>
  <c r="H178"/>
  <c r="EJ177"/>
  <c r="EF177"/>
  <c r="EB177"/>
  <c r="I177"/>
  <c r="H177"/>
  <c r="I176"/>
  <c r="H176"/>
  <c r="I175"/>
  <c r="H175"/>
  <c r="I174"/>
  <c r="H174"/>
  <c r="I173"/>
  <c r="H173"/>
  <c r="I172"/>
  <c r="H172"/>
  <c r="I171"/>
  <c r="H171"/>
  <c r="I170"/>
  <c r="H170"/>
  <c r="I169"/>
  <c r="H169"/>
  <c r="I168"/>
  <c r="H168"/>
  <c r="EJ167"/>
  <c r="EG167"/>
  <c r="EC167"/>
  <c r="EA167"/>
  <c r="DY167"/>
  <c r="I167"/>
  <c r="H167"/>
  <c r="EK166"/>
  <c r="EI166"/>
  <c r="EG166"/>
  <c r="EC166"/>
  <c r="EA166"/>
  <c r="DY166"/>
  <c r="I166"/>
  <c r="EJ166" s="1"/>
  <c r="H166"/>
  <c r="EK165"/>
  <c r="EI165"/>
  <c r="EG165"/>
  <c r="EC165"/>
  <c r="EA165"/>
  <c r="DY165"/>
  <c r="I165"/>
  <c r="EJ165" s="1"/>
  <c r="H165"/>
  <c r="EK164"/>
  <c r="EI164"/>
  <c r="EG164"/>
  <c r="EC164"/>
  <c r="EA164"/>
  <c r="DY164"/>
  <c r="I164"/>
  <c r="EJ164" s="1"/>
  <c r="H164"/>
  <c r="EK163"/>
  <c r="EI163"/>
  <c r="EG163"/>
  <c r="EC163"/>
  <c r="EA163"/>
  <c r="DY163"/>
  <c r="DW163"/>
  <c r="DU163"/>
  <c r="I163"/>
  <c r="EJ163" s="1"/>
  <c r="H163"/>
  <c r="EK162"/>
  <c r="EI162"/>
  <c r="EG162"/>
  <c r="EC162"/>
  <c r="EA162"/>
  <c r="DY162"/>
  <c r="DW162"/>
  <c r="DU162"/>
  <c r="I162"/>
  <c r="EJ162" s="1"/>
  <c r="H162"/>
  <c r="EK161"/>
  <c r="EI161"/>
  <c r="EG161"/>
  <c r="EC161"/>
  <c r="EA161"/>
  <c r="DY161"/>
  <c r="DW161"/>
  <c r="DU161"/>
  <c r="I161"/>
  <c r="EJ161" s="1"/>
  <c r="H161"/>
  <c r="EK160"/>
  <c r="EI160"/>
  <c r="EG160"/>
  <c r="EC160"/>
  <c r="EA160"/>
  <c r="DY160"/>
  <c r="DW160"/>
  <c r="DU160"/>
  <c r="I160"/>
  <c r="EJ160" s="1"/>
  <c r="H160"/>
  <c r="EK159"/>
  <c r="EI159"/>
  <c r="EG159"/>
  <c r="EC159"/>
  <c r="EA159"/>
  <c r="DY159"/>
  <c r="DW159"/>
  <c r="DU159"/>
  <c r="I159"/>
  <c r="EJ159" s="1"/>
  <c r="H159"/>
  <c r="EK158"/>
  <c r="EI158"/>
  <c r="EG158"/>
  <c r="EC158"/>
  <c r="EA158"/>
  <c r="DY158"/>
  <c r="DW158"/>
  <c r="DU158"/>
  <c r="I158"/>
  <c r="EJ158" s="1"/>
  <c r="H158"/>
  <c r="DM157"/>
  <c r="I157"/>
  <c r="EK157" s="1"/>
  <c r="H157"/>
  <c r="EJ156"/>
  <c r="EH156"/>
  <c r="EF156"/>
  <c r="EB156"/>
  <c r="DZ156"/>
  <c r="DX156"/>
  <c r="DV156"/>
  <c r="DT156"/>
  <c r="DR156"/>
  <c r="DN156"/>
  <c r="DL156"/>
  <c r="I156"/>
  <c r="EK156" s="1"/>
  <c r="H156"/>
  <c r="DM155"/>
  <c r="I155"/>
  <c r="H155"/>
  <c r="EJ154"/>
  <c r="EH154"/>
  <c r="EF154"/>
  <c r="EB154"/>
  <c r="DZ154"/>
  <c r="DX154"/>
  <c r="DV154"/>
  <c r="DT154"/>
  <c r="DR154"/>
  <c r="DN154"/>
  <c r="DL154"/>
  <c r="I154"/>
  <c r="EK154" s="1"/>
  <c r="H154"/>
  <c r="EK153"/>
  <c r="EI153"/>
  <c r="EG153"/>
  <c r="EC153"/>
  <c r="EA153"/>
  <c r="DY153"/>
  <c r="DW153"/>
  <c r="DU153"/>
  <c r="DS153"/>
  <c r="DO153"/>
  <c r="DM153"/>
  <c r="DK153"/>
  <c r="I153"/>
  <c r="EJ153" s="1"/>
  <c r="H153"/>
  <c r="EK152"/>
  <c r="EI152"/>
  <c r="EG152"/>
  <c r="EC152"/>
  <c r="EA152"/>
  <c r="DY152"/>
  <c r="DW152"/>
  <c r="DU152"/>
  <c r="DS152"/>
  <c r="DO152"/>
  <c r="DM152"/>
  <c r="DK152"/>
  <c r="I152"/>
  <c r="EJ152" s="1"/>
  <c r="H152"/>
  <c r="EI151"/>
  <c r="EA151"/>
  <c r="DW151"/>
  <c r="DS151"/>
  <c r="DO151"/>
  <c r="DK151"/>
  <c r="I151"/>
  <c r="H151"/>
  <c r="EJ150"/>
  <c r="EH150"/>
  <c r="EF150"/>
  <c r="EB150"/>
  <c r="DZ150"/>
  <c r="DX150"/>
  <c r="DV150"/>
  <c r="DT150"/>
  <c r="DR150"/>
  <c r="DN150"/>
  <c r="DL150"/>
  <c r="DJ150"/>
  <c r="I150"/>
  <c r="EK150" s="1"/>
  <c r="H150"/>
  <c r="I149"/>
  <c r="EI149" s="1"/>
  <c r="H149"/>
  <c r="EJ148"/>
  <c r="EH148"/>
  <c r="EF148"/>
  <c r="EB148"/>
  <c r="DZ148"/>
  <c r="DX148"/>
  <c r="DV148"/>
  <c r="DT148"/>
  <c r="DR148"/>
  <c r="DN148"/>
  <c r="DL148"/>
  <c r="DJ148"/>
  <c r="I148"/>
  <c r="EK148" s="1"/>
  <c r="H148"/>
  <c r="EI147"/>
  <c r="EA147"/>
  <c r="DW147"/>
  <c r="DS147"/>
  <c r="DO147"/>
  <c r="DK147"/>
  <c r="I147"/>
  <c r="H147"/>
  <c r="EJ146"/>
  <c r="EH146"/>
  <c r="EF146"/>
  <c r="EB146"/>
  <c r="DZ146"/>
  <c r="DX146"/>
  <c r="DV146"/>
  <c r="DT146"/>
  <c r="DR146"/>
  <c r="DN146"/>
  <c r="DL146"/>
  <c r="DJ146"/>
  <c r="I146"/>
  <c r="EK146" s="1"/>
  <c r="H146"/>
  <c r="I145"/>
  <c r="EI145" s="1"/>
  <c r="H145"/>
  <c r="EJ144"/>
  <c r="EH144"/>
  <c r="EF144"/>
  <c r="EB144"/>
  <c r="DZ144"/>
  <c r="DX144"/>
  <c r="DV144"/>
  <c r="DT144"/>
  <c r="DR144"/>
  <c r="DN144"/>
  <c r="DL144"/>
  <c r="DJ144"/>
  <c r="I144"/>
  <c r="EK144" s="1"/>
  <c r="H144"/>
  <c r="EI143"/>
  <c r="EA143"/>
  <c r="DW143"/>
  <c r="DS143"/>
  <c r="DO143"/>
  <c r="DK143"/>
  <c r="I143"/>
  <c r="H143"/>
  <c r="EJ142"/>
  <c r="EH142"/>
  <c r="EF142"/>
  <c r="EB142"/>
  <c r="DZ142"/>
  <c r="DX142"/>
  <c r="DV142"/>
  <c r="DT142"/>
  <c r="DR142"/>
  <c r="DN142"/>
  <c r="DL142"/>
  <c r="DJ142"/>
  <c r="I142"/>
  <c r="EK142" s="1"/>
  <c r="H142"/>
  <c r="EK141"/>
  <c r="EI141"/>
  <c r="EG141"/>
  <c r="EC141"/>
  <c r="EA141"/>
  <c r="DY141"/>
  <c r="DW141"/>
  <c r="DU141"/>
  <c r="DS141"/>
  <c r="DO141"/>
  <c r="DM141"/>
  <c r="DK141"/>
  <c r="DI141"/>
  <c r="DG141"/>
  <c r="DE141"/>
  <c r="DA141"/>
  <c r="DB141" s="1"/>
  <c r="DC141" s="1"/>
  <c r="I141"/>
  <c r="EJ141" s="1"/>
  <c r="H141"/>
  <c r="I140"/>
  <c r="EI140" s="1"/>
  <c r="H140"/>
  <c r="EJ139"/>
  <c r="EH139"/>
  <c r="EF139"/>
  <c r="EB139"/>
  <c r="DZ139"/>
  <c r="DX139"/>
  <c r="DV139"/>
  <c r="DT139"/>
  <c r="DR139"/>
  <c r="DN139"/>
  <c r="DL139"/>
  <c r="DJ139"/>
  <c r="DH139"/>
  <c r="DF139"/>
  <c r="DD139"/>
  <c r="CZ139"/>
  <c r="CX139"/>
  <c r="I139"/>
  <c r="EK139" s="1"/>
  <c r="H139"/>
  <c r="I138"/>
  <c r="EK138" s="1"/>
  <c r="H138"/>
  <c r="I137"/>
  <c r="EH137" s="1"/>
  <c r="H137"/>
  <c r="I136"/>
  <c r="EH136" s="1"/>
  <c r="H136"/>
  <c r="I135"/>
  <c r="EH135" s="1"/>
  <c r="H135"/>
  <c r="I134"/>
  <c r="EH134" s="1"/>
  <c r="H134"/>
  <c r="I133"/>
  <c r="EH133" s="1"/>
  <c r="H133"/>
  <c r="I132"/>
  <c r="EH132" s="1"/>
  <c r="H132"/>
  <c r="EJ131"/>
  <c r="EF131"/>
  <c r="EB131"/>
  <c r="DX131"/>
  <c r="DU131"/>
  <c r="DS131"/>
  <c r="DO131"/>
  <c r="DM131"/>
  <c r="DK131"/>
  <c r="DI131"/>
  <c r="DG131"/>
  <c r="DE131"/>
  <c r="DA131"/>
  <c r="CY131"/>
  <c r="CW131"/>
  <c r="I131"/>
  <c r="H131"/>
  <c r="EK130"/>
  <c r="EI130"/>
  <c r="EG130"/>
  <c r="EC130"/>
  <c r="EA130"/>
  <c r="DY130"/>
  <c r="DW130"/>
  <c r="DU130"/>
  <c r="DS130"/>
  <c r="DO130"/>
  <c r="DM130"/>
  <c r="DK130"/>
  <c r="DI130"/>
  <c r="DG130"/>
  <c r="DE130"/>
  <c r="DA130"/>
  <c r="CY130"/>
  <c r="CW130"/>
  <c r="I130"/>
  <c r="EJ130" s="1"/>
  <c r="H130"/>
  <c r="I129"/>
  <c r="EK129" s="1"/>
  <c r="H129"/>
  <c r="EJ128"/>
  <c r="EH128"/>
  <c r="EF128"/>
  <c r="EB128"/>
  <c r="DZ128"/>
  <c r="DX128"/>
  <c r="DV128"/>
  <c r="DT128"/>
  <c r="DR128"/>
  <c r="DN128"/>
  <c r="DL128"/>
  <c r="DJ128"/>
  <c r="DH128"/>
  <c r="DF128"/>
  <c r="DD128"/>
  <c r="CZ128"/>
  <c r="CX128"/>
  <c r="CV128"/>
  <c r="I128"/>
  <c r="EK128" s="1"/>
  <c r="H128"/>
  <c r="I127"/>
  <c r="EK127" s="1"/>
  <c r="H127"/>
  <c r="EJ126"/>
  <c r="EH126"/>
  <c r="EF126"/>
  <c r="EB126"/>
  <c r="DZ126"/>
  <c r="DX126"/>
  <c r="DV126"/>
  <c r="DT126"/>
  <c r="DR126"/>
  <c r="DN126"/>
  <c r="DL126"/>
  <c r="DJ126"/>
  <c r="DH126"/>
  <c r="DF126"/>
  <c r="DD126"/>
  <c r="CZ126"/>
  <c r="CX126"/>
  <c r="CV126"/>
  <c r="I126"/>
  <c r="EK126" s="1"/>
  <c r="H126"/>
  <c r="I125"/>
  <c r="EK125" s="1"/>
  <c r="H125"/>
  <c r="EJ124"/>
  <c r="EH124"/>
  <c r="EF124"/>
  <c r="EB124"/>
  <c r="DZ124"/>
  <c r="DX124"/>
  <c r="DV124"/>
  <c r="DT124"/>
  <c r="DR124"/>
  <c r="DN124"/>
  <c r="DL124"/>
  <c r="DJ124"/>
  <c r="DH124"/>
  <c r="DF124"/>
  <c r="DD124"/>
  <c r="CZ124"/>
  <c r="CX124"/>
  <c r="CV124"/>
  <c r="I124"/>
  <c r="EK124" s="1"/>
  <c r="H124"/>
  <c r="I123"/>
  <c r="CW123" s="1"/>
  <c r="H123"/>
  <c r="EJ122"/>
  <c r="EH122"/>
  <c r="EF122"/>
  <c r="EB122"/>
  <c r="DZ122"/>
  <c r="DX122"/>
  <c r="DV122"/>
  <c r="DT122"/>
  <c r="DR122"/>
  <c r="DN122"/>
  <c r="DL122"/>
  <c r="DJ122"/>
  <c r="DH122"/>
  <c r="DF122"/>
  <c r="DD122"/>
  <c r="CZ122"/>
  <c r="CX122"/>
  <c r="CV122"/>
  <c r="I122"/>
  <c r="EK122" s="1"/>
  <c r="H122"/>
  <c r="EK121"/>
  <c r="EG121"/>
  <c r="EC121"/>
  <c r="DY121"/>
  <c r="DU121"/>
  <c r="DM121"/>
  <c r="DI121"/>
  <c r="DE121"/>
  <c r="DA121"/>
  <c r="CW121"/>
  <c r="I121"/>
  <c r="H121"/>
  <c r="EJ120"/>
  <c r="EH120"/>
  <c r="EF120"/>
  <c r="EB120"/>
  <c r="DZ120"/>
  <c r="DX120"/>
  <c r="DV120"/>
  <c r="DT120"/>
  <c r="DR120"/>
  <c r="DN120"/>
  <c r="DL120"/>
  <c r="DJ120"/>
  <c r="DH120"/>
  <c r="DF120"/>
  <c r="DD120"/>
  <c r="CZ120"/>
  <c r="CX120"/>
  <c r="CV120"/>
  <c r="I120"/>
  <c r="EK120" s="1"/>
  <c r="H120"/>
  <c r="I119"/>
  <c r="EK119" s="1"/>
  <c r="H119"/>
  <c r="EJ118"/>
  <c r="EH118"/>
  <c r="EF118"/>
  <c r="EB118"/>
  <c r="DZ118"/>
  <c r="DX118"/>
  <c r="DV118"/>
  <c r="DT118"/>
  <c r="DR118"/>
  <c r="DN118"/>
  <c r="DL118"/>
  <c r="DJ118"/>
  <c r="DH118"/>
  <c r="DF118"/>
  <c r="DD118"/>
  <c r="CZ118"/>
  <c r="CX118"/>
  <c r="CV118"/>
  <c r="I118"/>
  <c r="EK118" s="1"/>
  <c r="H118"/>
  <c r="EK117"/>
  <c r="EG117"/>
  <c r="EC117"/>
  <c r="DY117"/>
  <c r="DU117"/>
  <c r="DM117"/>
  <c r="DI117"/>
  <c r="DE117"/>
  <c r="DA117"/>
  <c r="CW117"/>
  <c r="I117"/>
  <c r="H117"/>
  <c r="EJ116"/>
  <c r="EH116"/>
  <c r="EF116"/>
  <c r="EB116"/>
  <c r="DZ116"/>
  <c r="DX116"/>
  <c r="DV116"/>
  <c r="DT116"/>
  <c r="DR116"/>
  <c r="DN116"/>
  <c r="DL116"/>
  <c r="DJ116"/>
  <c r="DH116"/>
  <c r="DF116"/>
  <c r="DD116"/>
  <c r="CZ116"/>
  <c r="CX116"/>
  <c r="CV116"/>
  <c r="I116"/>
  <c r="EK116" s="1"/>
  <c r="H116"/>
  <c r="I115"/>
  <c r="EK115" s="1"/>
  <c r="H115"/>
  <c r="EJ114"/>
  <c r="EH114"/>
  <c r="EF114"/>
  <c r="EB114"/>
  <c r="DZ114"/>
  <c r="DX114"/>
  <c r="DV114"/>
  <c r="DT114"/>
  <c r="DR114"/>
  <c r="DN114"/>
  <c r="DL114"/>
  <c r="DJ114"/>
  <c r="DH114"/>
  <c r="DF114"/>
  <c r="DD114"/>
  <c r="CZ114"/>
  <c r="CX114"/>
  <c r="CV114"/>
  <c r="I114"/>
  <c r="EK114" s="1"/>
  <c r="H114"/>
  <c r="EK113"/>
  <c r="EG113"/>
  <c r="EC113"/>
  <c r="DY113"/>
  <c r="DU113"/>
  <c r="DM113"/>
  <c r="DI113"/>
  <c r="DE113"/>
  <c r="DA113"/>
  <c r="CW113"/>
  <c r="I113"/>
  <c r="H113"/>
  <c r="I112"/>
  <c r="EJ112" s="1"/>
  <c r="H112"/>
  <c r="EJ111"/>
  <c r="EH111"/>
  <c r="EF111"/>
  <c r="EB111"/>
  <c r="DZ111"/>
  <c r="DX111"/>
  <c r="DV111"/>
  <c r="DT111"/>
  <c r="DR111"/>
  <c r="DN111"/>
  <c r="DL111"/>
  <c r="DJ111"/>
  <c r="DH111"/>
  <c r="DF111"/>
  <c r="DD111"/>
  <c r="CZ111"/>
  <c r="CX111"/>
  <c r="CV111"/>
  <c r="I111"/>
  <c r="EK111" s="1"/>
  <c r="H111"/>
  <c r="EK110"/>
  <c r="EI110"/>
  <c r="EG110"/>
  <c r="EC110"/>
  <c r="EA110"/>
  <c r="DY110"/>
  <c r="DW110"/>
  <c r="DU110"/>
  <c r="DS110"/>
  <c r="DO110"/>
  <c r="DM110"/>
  <c r="DK110"/>
  <c r="DI110"/>
  <c r="DG110"/>
  <c r="DE110"/>
  <c r="DA110"/>
  <c r="CY110"/>
  <c r="CW110"/>
  <c r="CU110"/>
  <c r="I110"/>
  <c r="EJ110" s="1"/>
  <c r="H110"/>
  <c r="EK109"/>
  <c r="EI109"/>
  <c r="EG109"/>
  <c r="EC109"/>
  <c r="EA109"/>
  <c r="DY109"/>
  <c r="DW109"/>
  <c r="DU109"/>
  <c r="DS109"/>
  <c r="DO109"/>
  <c r="DM109"/>
  <c r="DK109"/>
  <c r="DI109"/>
  <c r="DG109"/>
  <c r="DE109"/>
  <c r="DA109"/>
  <c r="CY109"/>
  <c r="CW109"/>
  <c r="CU109"/>
  <c r="I109"/>
  <c r="EJ109" s="1"/>
  <c r="H109"/>
  <c r="EK108"/>
  <c r="EI108"/>
  <c r="EG108"/>
  <c r="EC108"/>
  <c r="EA108"/>
  <c r="DY108"/>
  <c r="DW108"/>
  <c r="DU108"/>
  <c r="DS108"/>
  <c r="DO108"/>
  <c r="DM108"/>
  <c r="DK108"/>
  <c r="DI108"/>
  <c r="DG108"/>
  <c r="DE108"/>
  <c r="DA108"/>
  <c r="CY108"/>
  <c r="CW108"/>
  <c r="CU108"/>
  <c r="I108"/>
  <c r="EJ108" s="1"/>
  <c r="H108"/>
  <c r="EK107"/>
  <c r="EI107"/>
  <c r="EG107"/>
  <c r="EC107"/>
  <c r="EA107"/>
  <c r="DY107"/>
  <c r="DW107"/>
  <c r="DU107"/>
  <c r="DS107"/>
  <c r="DO107"/>
  <c r="DM107"/>
  <c r="DK107"/>
  <c r="DI107"/>
  <c r="DG107"/>
  <c r="DE107"/>
  <c r="DA107"/>
  <c r="CY107"/>
  <c r="CW107"/>
  <c r="CU107"/>
  <c r="I107"/>
  <c r="EJ107" s="1"/>
  <c r="H107"/>
  <c r="EK106"/>
  <c r="EI106"/>
  <c r="EG106"/>
  <c r="EC106"/>
  <c r="EA106"/>
  <c r="DY106"/>
  <c r="DW106"/>
  <c r="DU106"/>
  <c r="DS106"/>
  <c r="DO106"/>
  <c r="DM106"/>
  <c r="DK106"/>
  <c r="DI106"/>
  <c r="DG106"/>
  <c r="DE106"/>
  <c r="DA106"/>
  <c r="CY106"/>
  <c r="CW106"/>
  <c r="CU106"/>
  <c r="I106"/>
  <c r="EJ106" s="1"/>
  <c r="H106"/>
  <c r="EK105"/>
  <c r="EI105"/>
  <c r="EG105"/>
  <c r="EC105"/>
  <c r="EA105"/>
  <c r="DY105"/>
  <c r="DW105"/>
  <c r="DU105"/>
  <c r="DS105"/>
  <c r="DO105"/>
  <c r="DM105"/>
  <c r="DK105"/>
  <c r="DI105"/>
  <c r="DG105"/>
  <c r="DE105"/>
  <c r="DA105"/>
  <c r="CY105"/>
  <c r="CW105"/>
  <c r="CU105"/>
  <c r="I105"/>
  <c r="EJ105" s="1"/>
  <c r="H105"/>
  <c r="EK104"/>
  <c r="EI104"/>
  <c r="EG104"/>
  <c r="EC104"/>
  <c r="EA104"/>
  <c r="DY104"/>
  <c r="DW104"/>
  <c r="DU104"/>
  <c r="DS104"/>
  <c r="DO104"/>
  <c r="DM104"/>
  <c r="DK104"/>
  <c r="DI104"/>
  <c r="DG104"/>
  <c r="DE104"/>
  <c r="DA104"/>
  <c r="CY104"/>
  <c r="CW104"/>
  <c r="CU104"/>
  <c r="I104"/>
  <c r="EJ104" s="1"/>
  <c r="H104"/>
  <c r="EK103"/>
  <c r="EI103"/>
  <c r="EG103"/>
  <c r="EC103"/>
  <c r="EA103"/>
  <c r="DY103"/>
  <c r="DW103"/>
  <c r="DU103"/>
  <c r="DS103"/>
  <c r="DO103"/>
  <c r="DM103"/>
  <c r="DK103"/>
  <c r="DI103"/>
  <c r="DG103"/>
  <c r="DE103"/>
  <c r="DA103"/>
  <c r="CY103"/>
  <c r="CW103"/>
  <c r="CU103"/>
  <c r="CS103"/>
  <c r="CQ103"/>
  <c r="CM103"/>
  <c r="CN103" s="1"/>
  <c r="CO103" s="1"/>
  <c r="I103"/>
  <c r="EJ103" s="1"/>
  <c r="H103"/>
  <c r="EK102"/>
  <c r="EI102"/>
  <c r="EG102"/>
  <c r="EC102"/>
  <c r="EA102"/>
  <c r="DY102"/>
  <c r="DW102"/>
  <c r="DU102"/>
  <c r="DS102"/>
  <c r="DO102"/>
  <c r="DM102"/>
  <c r="DK102"/>
  <c r="DI102"/>
  <c r="DG102"/>
  <c r="DE102"/>
  <c r="DA102"/>
  <c r="CY102"/>
  <c r="CW102"/>
  <c r="CU102"/>
  <c r="CS102"/>
  <c r="CQ102"/>
  <c r="CM102"/>
  <c r="CN102" s="1"/>
  <c r="CO102" s="1"/>
  <c r="I102"/>
  <c r="EJ102" s="1"/>
  <c r="H102"/>
  <c r="EK101"/>
  <c r="EI101"/>
  <c r="EG101"/>
  <c r="EC101"/>
  <c r="EA101"/>
  <c r="DY101"/>
  <c r="DW101"/>
  <c r="DU101"/>
  <c r="DS101"/>
  <c r="DO101"/>
  <c r="DM101"/>
  <c r="DK101"/>
  <c r="DI101"/>
  <c r="DG101"/>
  <c r="DE101"/>
  <c r="DA101"/>
  <c r="CY101"/>
  <c r="CW101"/>
  <c r="CU101"/>
  <c r="CS101"/>
  <c r="CQ101"/>
  <c r="CM101"/>
  <c r="CN101" s="1"/>
  <c r="CO101" s="1"/>
  <c r="I101"/>
  <c r="EJ101" s="1"/>
  <c r="H101"/>
  <c r="I100"/>
  <c r="EK100" s="1"/>
  <c r="H100"/>
  <c r="EJ99"/>
  <c r="EH99"/>
  <c r="EF99"/>
  <c r="EB99"/>
  <c r="DZ99"/>
  <c r="DX99"/>
  <c r="DV99"/>
  <c r="DT99"/>
  <c r="DR99"/>
  <c r="DN99"/>
  <c r="DL99"/>
  <c r="DJ99"/>
  <c r="DH99"/>
  <c r="DF99"/>
  <c r="DD99"/>
  <c r="CZ99"/>
  <c r="CX99"/>
  <c r="CV99"/>
  <c r="CT99"/>
  <c r="CR99"/>
  <c r="CP99"/>
  <c r="CL99"/>
  <c r="I99"/>
  <c r="EK99" s="1"/>
  <c r="H99"/>
  <c r="EI98"/>
  <c r="EA98"/>
  <c r="DW98"/>
  <c r="DS98"/>
  <c r="DO98"/>
  <c r="DK98"/>
  <c r="DG98"/>
  <c r="CY98"/>
  <c r="CU98"/>
  <c r="CQ98"/>
  <c r="CM98"/>
  <c r="I98"/>
  <c r="H98"/>
  <c r="EJ97"/>
  <c r="EH97"/>
  <c r="EF97"/>
  <c r="EB97"/>
  <c r="DZ97"/>
  <c r="DX97"/>
  <c r="DV97"/>
  <c r="DT97"/>
  <c r="DR97"/>
  <c r="DN97"/>
  <c r="DL97"/>
  <c r="DJ97"/>
  <c r="DH97"/>
  <c r="DF97"/>
  <c r="DD97"/>
  <c r="CZ97"/>
  <c r="CX97"/>
  <c r="CV97"/>
  <c r="CT97"/>
  <c r="CR97"/>
  <c r="CP97"/>
  <c r="CL97"/>
  <c r="CJ97"/>
  <c r="CH97"/>
  <c r="CF97"/>
  <c r="CD97"/>
  <c r="CB97"/>
  <c r="BX97"/>
  <c r="I97"/>
  <c r="EK97" s="1"/>
  <c r="H97"/>
  <c r="EI96"/>
  <c r="EA96"/>
  <c r="DW96"/>
  <c r="DS96"/>
  <c r="DO96"/>
  <c r="DK96"/>
  <c r="DG96"/>
  <c r="CY96"/>
  <c r="CU96"/>
  <c r="CQ96"/>
  <c r="CM96"/>
  <c r="CI96"/>
  <c r="CE96"/>
  <c r="BW96"/>
  <c r="I96"/>
  <c r="H96"/>
  <c r="EJ95"/>
  <c r="EH95"/>
  <c r="EF95"/>
  <c r="EB95"/>
  <c r="DZ95"/>
  <c r="DX95"/>
  <c r="DV95"/>
  <c r="DT95"/>
  <c r="DR95"/>
  <c r="DN95"/>
  <c r="DL95"/>
  <c r="DJ95"/>
  <c r="DH95"/>
  <c r="DF95"/>
  <c r="DD95"/>
  <c r="CZ95"/>
  <c r="CX95"/>
  <c r="CV95"/>
  <c r="CT95"/>
  <c r="CR95"/>
  <c r="CP95"/>
  <c r="CL95"/>
  <c r="CJ95"/>
  <c r="CH95"/>
  <c r="CF95"/>
  <c r="CD95"/>
  <c r="CB95"/>
  <c r="BX95"/>
  <c r="BV95"/>
  <c r="I95"/>
  <c r="EK95" s="1"/>
  <c r="H95"/>
  <c r="I94"/>
  <c r="EI94" s="1"/>
  <c r="H94"/>
  <c r="EI93"/>
  <c r="EG93"/>
  <c r="EC93"/>
  <c r="EA93"/>
  <c r="DY93"/>
  <c r="DW93"/>
  <c r="DU93"/>
  <c r="DS93"/>
  <c r="DO93"/>
  <c r="DM93"/>
  <c r="DK93"/>
  <c r="DI93"/>
  <c r="DG93"/>
  <c r="DE93"/>
  <c r="DA93"/>
  <c r="CY93"/>
  <c r="CW93"/>
  <c r="CU93"/>
  <c r="CS93"/>
  <c r="CQ93"/>
  <c r="CM93"/>
  <c r="CK93"/>
  <c r="CI93"/>
  <c r="CG93"/>
  <c r="CE93"/>
  <c r="CC93"/>
  <c r="BY93"/>
  <c r="BW93"/>
  <c r="BU93"/>
  <c r="BS93"/>
  <c r="I93"/>
  <c r="EJ93" s="1"/>
  <c r="H93"/>
  <c r="EJ92"/>
  <c r="EF92"/>
  <c r="EB92"/>
  <c r="DX92"/>
  <c r="DT92"/>
  <c r="DL92"/>
  <c r="DH92"/>
  <c r="DD92"/>
  <c r="CZ92"/>
  <c r="CV92"/>
  <c r="CR92"/>
  <c r="CJ92"/>
  <c r="CF92"/>
  <c r="CB92"/>
  <c r="BX92"/>
  <c r="BT92"/>
  <c r="I92"/>
  <c r="H92"/>
  <c r="EI91"/>
  <c r="EG91"/>
  <c r="EC91"/>
  <c r="EA91"/>
  <c r="DY91"/>
  <c r="DW91"/>
  <c r="DU91"/>
  <c r="DS91"/>
  <c r="DO91"/>
  <c r="DM91"/>
  <c r="DK91"/>
  <c r="DI91"/>
  <c r="DG91"/>
  <c r="DE91"/>
  <c r="DA91"/>
  <c r="CY91"/>
  <c r="CW91"/>
  <c r="CU91"/>
  <c r="CS91"/>
  <c r="CQ91"/>
  <c r="CM91"/>
  <c r="CK91"/>
  <c r="CI91"/>
  <c r="CG91"/>
  <c r="CE91"/>
  <c r="CC91"/>
  <c r="BY91"/>
  <c r="BW91"/>
  <c r="BU91"/>
  <c r="BS91"/>
  <c r="I91"/>
  <c r="EJ91" s="1"/>
  <c r="H91"/>
  <c r="I90"/>
  <c r="EJ90" s="1"/>
  <c r="H90"/>
  <c r="EI89"/>
  <c r="EG89"/>
  <c r="EC89"/>
  <c r="EA89"/>
  <c r="DY89"/>
  <c r="DW89"/>
  <c r="DU89"/>
  <c r="DS89"/>
  <c r="DO89"/>
  <c r="DM89"/>
  <c r="DK89"/>
  <c r="DI89"/>
  <c r="DG89"/>
  <c r="DE89"/>
  <c r="DA89"/>
  <c r="CY89"/>
  <c r="CW89"/>
  <c r="CU89"/>
  <c r="CS89"/>
  <c r="CQ89"/>
  <c r="CM89"/>
  <c r="CK89"/>
  <c r="CI89"/>
  <c r="CG89"/>
  <c r="CE89"/>
  <c r="CC89"/>
  <c r="BY89"/>
  <c r="BW89"/>
  <c r="BU89"/>
  <c r="BS89"/>
  <c r="I89"/>
  <c r="EJ89" s="1"/>
  <c r="H89"/>
  <c r="EJ88"/>
  <c r="EF88"/>
  <c r="EB88"/>
  <c r="DX88"/>
  <c r="DT88"/>
  <c r="DL88"/>
  <c r="DH88"/>
  <c r="DD88"/>
  <c r="CZ88"/>
  <c r="CV88"/>
  <c r="CR88"/>
  <c r="CJ88"/>
  <c r="CF88"/>
  <c r="CB88"/>
  <c r="BX88"/>
  <c r="BT88"/>
  <c r="I88"/>
  <c r="H88"/>
  <c r="EI87"/>
  <c r="EG87"/>
  <c r="EC87"/>
  <c r="EA87"/>
  <c r="DY87"/>
  <c r="DW87"/>
  <c r="DU87"/>
  <c r="DS87"/>
  <c r="DO87"/>
  <c r="DM87"/>
  <c r="DK87"/>
  <c r="DI87"/>
  <c r="DG87"/>
  <c r="DE87"/>
  <c r="DA87"/>
  <c r="CY87"/>
  <c r="CW87"/>
  <c r="CU87"/>
  <c r="CS87"/>
  <c r="CQ87"/>
  <c r="CM87"/>
  <c r="CK87"/>
  <c r="CI87"/>
  <c r="CG87"/>
  <c r="CE87"/>
  <c r="CC87"/>
  <c r="BY87"/>
  <c r="BW87"/>
  <c r="BU87"/>
  <c r="BS87"/>
  <c r="I87"/>
  <c r="EJ87" s="1"/>
  <c r="H87"/>
  <c r="I86"/>
  <c r="EJ86" s="1"/>
  <c r="H86"/>
  <c r="EI85"/>
  <c r="EG85"/>
  <c r="EC85"/>
  <c r="EA85"/>
  <c r="DY85"/>
  <c r="DW85"/>
  <c r="DU85"/>
  <c r="DS85"/>
  <c r="DO85"/>
  <c r="DM85"/>
  <c r="DK85"/>
  <c r="DI85"/>
  <c r="DG85"/>
  <c r="DE85"/>
  <c r="DA85"/>
  <c r="CY85"/>
  <c r="CW85"/>
  <c r="CU85"/>
  <c r="CS85"/>
  <c r="CQ85"/>
  <c r="CM85"/>
  <c r="CK85"/>
  <c r="CI85"/>
  <c r="CG85"/>
  <c r="CE85"/>
  <c r="CC85"/>
  <c r="BY85"/>
  <c r="BW85"/>
  <c r="BU85"/>
  <c r="BS85"/>
  <c r="I85"/>
  <c r="EJ85" s="1"/>
  <c r="H85"/>
  <c r="EJ84"/>
  <c r="EF84"/>
  <c r="EB84"/>
  <c r="DX84"/>
  <c r="DT84"/>
  <c r="DL84"/>
  <c r="DH84"/>
  <c r="DD84"/>
  <c r="CZ84"/>
  <c r="CV84"/>
  <c r="CR84"/>
  <c r="CJ84"/>
  <c r="CF84"/>
  <c r="CB84"/>
  <c r="BX84"/>
  <c r="BT84"/>
  <c r="I84"/>
  <c r="H84"/>
  <c r="EI83"/>
  <c r="EG83"/>
  <c r="EC83"/>
  <c r="EA83"/>
  <c r="DY83"/>
  <c r="DW83"/>
  <c r="DU83"/>
  <c r="DS83"/>
  <c r="DO83"/>
  <c r="DM83"/>
  <c r="DK83"/>
  <c r="DI83"/>
  <c r="DG83"/>
  <c r="DE83"/>
  <c r="DA83"/>
  <c r="CY83"/>
  <c r="CW83"/>
  <c r="CU83"/>
  <c r="CS83"/>
  <c r="CQ83"/>
  <c r="CM83"/>
  <c r="CK83"/>
  <c r="CI83"/>
  <c r="CG83"/>
  <c r="CE83"/>
  <c r="CC83"/>
  <c r="BY83"/>
  <c r="BW83"/>
  <c r="BU83"/>
  <c r="BS83"/>
  <c r="I83"/>
  <c r="EJ83" s="1"/>
  <c r="H83"/>
  <c r="I82"/>
  <c r="EJ82" s="1"/>
  <c r="H82"/>
  <c r="EQ80"/>
  <c r="EP80"/>
  <c r="EO80"/>
  <c r="EN80"/>
  <c r="EM80"/>
  <c r="EL80"/>
  <c r="BV80"/>
  <c r="BU80"/>
  <c r="BT80"/>
  <c r="BS80"/>
  <c r="BR80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G80"/>
  <c r="EK79"/>
  <c r="EI79"/>
  <c r="EG79"/>
  <c r="I79"/>
  <c r="EJ79" s="1"/>
  <c r="H79"/>
  <c r="EK78"/>
  <c r="EI78"/>
  <c r="EG78"/>
  <c r="I78"/>
  <c r="EJ78" s="1"/>
  <c r="H78"/>
  <c r="EK77"/>
  <c r="EI77"/>
  <c r="EG77"/>
  <c r="I77"/>
  <c r="EJ77" s="1"/>
  <c r="H77"/>
  <c r="EK76"/>
  <c r="EI76"/>
  <c r="EG76"/>
  <c r="I76"/>
  <c r="EJ76" s="1"/>
  <c r="H76"/>
  <c r="I75"/>
  <c r="EK75" s="1"/>
  <c r="H75"/>
  <c r="EJ74"/>
  <c r="EH74"/>
  <c r="EF74"/>
  <c r="EB74"/>
  <c r="DZ74"/>
  <c r="I74"/>
  <c r="EK74" s="1"/>
  <c r="H74"/>
  <c r="I73"/>
  <c r="EK73" s="1"/>
  <c r="H73"/>
  <c r="I72"/>
  <c r="EJ72" s="1"/>
  <c r="H72"/>
  <c r="I71"/>
  <c r="EJ71" s="1"/>
  <c r="H71"/>
  <c r="I70"/>
  <c r="EJ70" s="1"/>
  <c r="H70"/>
  <c r="EJ69"/>
  <c r="EH69"/>
  <c r="EF69"/>
  <c r="EB69"/>
  <c r="DZ69"/>
  <c r="DX69"/>
  <c r="DV69"/>
  <c r="DT69"/>
  <c r="DO69"/>
  <c r="DM69"/>
  <c r="DK69"/>
  <c r="DI69"/>
  <c r="I69"/>
  <c r="EK69" s="1"/>
  <c r="H69"/>
  <c r="EK68"/>
  <c r="EI68"/>
  <c r="EG68"/>
  <c r="EC68"/>
  <c r="EA68"/>
  <c r="DY68"/>
  <c r="DW68"/>
  <c r="DU68"/>
  <c r="DS68"/>
  <c r="DO68"/>
  <c r="DM68"/>
  <c r="DK68"/>
  <c r="DI68"/>
  <c r="I68"/>
  <c r="EJ68" s="1"/>
  <c r="H68"/>
  <c r="EK67"/>
  <c r="EI67"/>
  <c r="EG67"/>
  <c r="EC67"/>
  <c r="EA67"/>
  <c r="DY67"/>
  <c r="DW67"/>
  <c r="DU67"/>
  <c r="DS67"/>
  <c r="DO67"/>
  <c r="DM67"/>
  <c r="DK67"/>
  <c r="DI67"/>
  <c r="I67"/>
  <c r="EJ67" s="1"/>
  <c r="H67"/>
  <c r="I66"/>
  <c r="EK66" s="1"/>
  <c r="H66"/>
  <c r="EJ65"/>
  <c r="EH65"/>
  <c r="EF65"/>
  <c r="EB65"/>
  <c r="DZ65"/>
  <c r="DX65"/>
  <c r="DV65"/>
  <c r="DT65"/>
  <c r="DR65"/>
  <c r="DN65"/>
  <c r="DL65"/>
  <c r="DJ65"/>
  <c r="DH65"/>
  <c r="DF65"/>
  <c r="I65"/>
  <c r="EK65" s="1"/>
  <c r="H65"/>
  <c r="I64"/>
  <c r="EK64" s="1"/>
  <c r="H64"/>
  <c r="I63"/>
  <c r="EJ63" s="1"/>
  <c r="H63"/>
  <c r="I62"/>
  <c r="EJ62" s="1"/>
  <c r="H62"/>
  <c r="I61"/>
  <c r="EJ61" s="1"/>
  <c r="H61"/>
  <c r="I60"/>
  <c r="EJ60" s="1"/>
  <c r="H60"/>
  <c r="EJ59"/>
  <c r="EH59"/>
  <c r="EF59"/>
  <c r="EB59"/>
  <c r="DZ59"/>
  <c r="DX59"/>
  <c r="DV59"/>
  <c r="DT59"/>
  <c r="DR59"/>
  <c r="DN59"/>
  <c r="DL59"/>
  <c r="DJ59"/>
  <c r="DH59"/>
  <c r="DF59"/>
  <c r="DD59"/>
  <c r="CZ59"/>
  <c r="CX59"/>
  <c r="CV59"/>
  <c r="CT59"/>
  <c r="I59"/>
  <c r="EK59" s="1"/>
  <c r="H59"/>
  <c r="EK58"/>
  <c r="EI58"/>
  <c r="EG58"/>
  <c r="EC58"/>
  <c r="EA58"/>
  <c r="DY58"/>
  <c r="DW58"/>
  <c r="DU58"/>
  <c r="DS58"/>
  <c r="DO58"/>
  <c r="DM58"/>
  <c r="DK58"/>
  <c r="DI58"/>
  <c r="DG58"/>
  <c r="DE58"/>
  <c r="DA58"/>
  <c r="CY58"/>
  <c r="CW58"/>
  <c r="CU58"/>
  <c r="CS58"/>
  <c r="CQ58"/>
  <c r="CM58"/>
  <c r="CN58" s="1"/>
  <c r="CO58" s="1"/>
  <c r="I58"/>
  <c r="EJ58" s="1"/>
  <c r="H58"/>
  <c r="EK57"/>
  <c r="EI57"/>
  <c r="EG57"/>
  <c r="EC57"/>
  <c r="EA57"/>
  <c r="DY57"/>
  <c r="DW57"/>
  <c r="DU57"/>
  <c r="DS57"/>
  <c r="DO57"/>
  <c r="DM57"/>
  <c r="DK57"/>
  <c r="DI57"/>
  <c r="DG57"/>
  <c r="DE57"/>
  <c r="DA57"/>
  <c r="CY57"/>
  <c r="CW57"/>
  <c r="CU57"/>
  <c r="CS57"/>
  <c r="CQ57"/>
  <c r="CM57"/>
  <c r="CN57" s="1"/>
  <c r="CO57" s="1"/>
  <c r="I57"/>
  <c r="EJ57" s="1"/>
  <c r="H57"/>
  <c r="EK56"/>
  <c r="EI56"/>
  <c r="EG56"/>
  <c r="EC56"/>
  <c r="EA56"/>
  <c r="DY56"/>
  <c r="DW56"/>
  <c r="DU56"/>
  <c r="DS56"/>
  <c r="DO56"/>
  <c r="DM56"/>
  <c r="DK56"/>
  <c r="DI56"/>
  <c r="DG56"/>
  <c r="DE56"/>
  <c r="DA56"/>
  <c r="CY56"/>
  <c r="CW56"/>
  <c r="CU56"/>
  <c r="CS56"/>
  <c r="CQ56"/>
  <c r="CM56"/>
  <c r="CN56" s="1"/>
  <c r="CO56" s="1"/>
  <c r="I56"/>
  <c r="EJ56" s="1"/>
  <c r="H56"/>
  <c r="EK55"/>
  <c r="EI55"/>
  <c r="EG55"/>
  <c r="EC55"/>
  <c r="EA55"/>
  <c r="DY55"/>
  <c r="DW55"/>
  <c r="DU55"/>
  <c r="DS55"/>
  <c r="DO55"/>
  <c r="DM55"/>
  <c r="DK55"/>
  <c r="DI55"/>
  <c r="DG55"/>
  <c r="DE55"/>
  <c r="DA55"/>
  <c r="CY55"/>
  <c r="CW55"/>
  <c r="CU55"/>
  <c r="CS55"/>
  <c r="CQ55"/>
  <c r="CM55"/>
  <c r="CN55" s="1"/>
  <c r="CO55" s="1"/>
  <c r="I55"/>
  <c r="EJ55" s="1"/>
  <c r="H55"/>
  <c r="EK54"/>
  <c r="EI54"/>
  <c r="EG54"/>
  <c r="EC54"/>
  <c r="EA54"/>
  <c r="DY54"/>
  <c r="DW54"/>
  <c r="DU54"/>
  <c r="DS54"/>
  <c r="DO54"/>
  <c r="DM54"/>
  <c r="DK54"/>
  <c r="DI54"/>
  <c r="DG54"/>
  <c r="DE54"/>
  <c r="DA54"/>
  <c r="CY54"/>
  <c r="CW54"/>
  <c r="CU54"/>
  <c r="CS54"/>
  <c r="CQ54"/>
  <c r="CM54"/>
  <c r="CN54" s="1"/>
  <c r="CO54" s="1"/>
  <c r="I54"/>
  <c r="EJ54" s="1"/>
  <c r="H54"/>
  <c r="EK53"/>
  <c r="EI53"/>
  <c r="EG53"/>
  <c r="EC53"/>
  <c r="EA53"/>
  <c r="DY53"/>
  <c r="DW53"/>
  <c r="DU53"/>
  <c r="DS53"/>
  <c r="DO53"/>
  <c r="DM53"/>
  <c r="DK53"/>
  <c r="DI53"/>
  <c r="DG53"/>
  <c r="DE53"/>
  <c r="DA53"/>
  <c r="CY53"/>
  <c r="CW53"/>
  <c r="CU53"/>
  <c r="CS53"/>
  <c r="CQ53"/>
  <c r="CM53"/>
  <c r="CN53" s="1"/>
  <c r="CO53" s="1"/>
  <c r="I53"/>
  <c r="EJ53" s="1"/>
  <c r="H53"/>
  <c r="EK52"/>
  <c r="EI52"/>
  <c r="EG52"/>
  <c r="EC52"/>
  <c r="EA52"/>
  <c r="DY52"/>
  <c r="DW52"/>
  <c r="DU52"/>
  <c r="DS52"/>
  <c r="DO52"/>
  <c r="DM52"/>
  <c r="DK52"/>
  <c r="DI52"/>
  <c r="DG52"/>
  <c r="DE52"/>
  <c r="DA52"/>
  <c r="CY52"/>
  <c r="CW52"/>
  <c r="CU52"/>
  <c r="CS52"/>
  <c r="CQ52"/>
  <c r="CM52"/>
  <c r="CN52" s="1"/>
  <c r="CO52" s="1"/>
  <c r="I52"/>
  <c r="EJ52" s="1"/>
  <c r="H52"/>
  <c r="EK51"/>
  <c r="EI51"/>
  <c r="EG51"/>
  <c r="EC51"/>
  <c r="EA51"/>
  <c r="DY51"/>
  <c r="DW51"/>
  <c r="DU51"/>
  <c r="DS51"/>
  <c r="DO51"/>
  <c r="DM51"/>
  <c r="DK51"/>
  <c r="DI51"/>
  <c r="DG51"/>
  <c r="DE51"/>
  <c r="DA51"/>
  <c r="CY51"/>
  <c r="CW51"/>
  <c r="CU51"/>
  <c r="CS51"/>
  <c r="CQ51"/>
  <c r="CM51"/>
  <c r="CN51" s="1"/>
  <c r="CO51" s="1"/>
  <c r="I51"/>
  <c r="EJ51" s="1"/>
  <c r="H51"/>
  <c r="EK50"/>
  <c r="EI50"/>
  <c r="EG50"/>
  <c r="EC50"/>
  <c r="EA50"/>
  <c r="DY50"/>
  <c r="DW50"/>
  <c r="DU50"/>
  <c r="DS50"/>
  <c r="DO50"/>
  <c r="DM50"/>
  <c r="DK50"/>
  <c r="DI50"/>
  <c r="DG50"/>
  <c r="DE50"/>
  <c r="DA50"/>
  <c r="CY50"/>
  <c r="CW50"/>
  <c r="CU50"/>
  <c r="CS50"/>
  <c r="CQ50"/>
  <c r="CM50"/>
  <c r="CK50"/>
  <c r="CI50"/>
  <c r="I50"/>
  <c r="EJ50" s="1"/>
  <c r="H50"/>
  <c r="EK49"/>
  <c r="EI49"/>
  <c r="EG49"/>
  <c r="EC49"/>
  <c r="EA49"/>
  <c r="DY49"/>
  <c r="DW49"/>
  <c r="DU49"/>
  <c r="DS49"/>
  <c r="DO49"/>
  <c r="DM49"/>
  <c r="DK49"/>
  <c r="DI49"/>
  <c r="DG49"/>
  <c r="DE49"/>
  <c r="DA49"/>
  <c r="CY49"/>
  <c r="CW49"/>
  <c r="CU49"/>
  <c r="CS49"/>
  <c r="CQ49"/>
  <c r="CM49"/>
  <c r="CK49"/>
  <c r="CI49"/>
  <c r="I49"/>
  <c r="EJ49" s="1"/>
  <c r="H49"/>
  <c r="EK48"/>
  <c r="EI48"/>
  <c r="EG48"/>
  <c r="EC48"/>
  <c r="EA48"/>
  <c r="DY48"/>
  <c r="DW48"/>
  <c r="DU48"/>
  <c r="DS48"/>
  <c r="DO48"/>
  <c r="DM48"/>
  <c r="DK48"/>
  <c r="DI48"/>
  <c r="DG48"/>
  <c r="DE48"/>
  <c r="DA48"/>
  <c r="CY48"/>
  <c r="CW48"/>
  <c r="CU48"/>
  <c r="CS48"/>
  <c r="CQ48"/>
  <c r="CM48"/>
  <c r="CK48"/>
  <c r="CI48"/>
  <c r="I48"/>
  <c r="EJ48" s="1"/>
  <c r="H48"/>
  <c r="EK47"/>
  <c r="EI47"/>
  <c r="EG47"/>
  <c r="EC47"/>
  <c r="EA47"/>
  <c r="DY47"/>
  <c r="DW47"/>
  <c r="DU47"/>
  <c r="DS47"/>
  <c r="DO47"/>
  <c r="DM47"/>
  <c r="DK47"/>
  <c r="DI47"/>
  <c r="DG47"/>
  <c r="DE47"/>
  <c r="DA47"/>
  <c r="CY47"/>
  <c r="CW47"/>
  <c r="CU47"/>
  <c r="CS47"/>
  <c r="CQ47"/>
  <c r="CM47"/>
  <c r="CK47"/>
  <c r="CI47"/>
  <c r="I47"/>
  <c r="EJ47" s="1"/>
  <c r="H47"/>
  <c r="I46"/>
  <c r="EK46" s="1"/>
  <c r="H46"/>
  <c r="EJ45"/>
  <c r="EH45"/>
  <c r="EF45"/>
  <c r="EB45"/>
  <c r="DZ45"/>
  <c r="DX45"/>
  <c r="DV45"/>
  <c r="DT45"/>
  <c r="DR45"/>
  <c r="DN45"/>
  <c r="DL45"/>
  <c r="DJ45"/>
  <c r="DH45"/>
  <c r="DF45"/>
  <c r="DD45"/>
  <c r="CZ45"/>
  <c r="CX45"/>
  <c r="CV45"/>
  <c r="CT45"/>
  <c r="CR45"/>
  <c r="CP45"/>
  <c r="CL45"/>
  <c r="CJ45"/>
  <c r="CH45"/>
  <c r="CF45"/>
  <c r="I45"/>
  <c r="EK45" s="1"/>
  <c r="H45"/>
  <c r="I44"/>
  <c r="EK44" s="1"/>
  <c r="H44"/>
  <c r="EJ43"/>
  <c r="EH43"/>
  <c r="EF43"/>
  <c r="EB43"/>
  <c r="DZ43"/>
  <c r="DX43"/>
  <c r="DV43"/>
  <c r="DT43"/>
  <c r="DR43"/>
  <c r="DN43"/>
  <c r="DL43"/>
  <c r="DJ43"/>
  <c r="DH43"/>
  <c r="DF43"/>
  <c r="DD43"/>
  <c r="CZ43"/>
  <c r="CX43"/>
  <c r="CV43"/>
  <c r="CT43"/>
  <c r="CR43"/>
  <c r="CP43"/>
  <c r="CL43"/>
  <c r="CJ43"/>
  <c r="CH43"/>
  <c r="CF43"/>
  <c r="I43"/>
  <c r="EK43" s="1"/>
  <c r="H43"/>
  <c r="I42"/>
  <c r="EK42" s="1"/>
  <c r="H42"/>
  <c r="EJ41"/>
  <c r="EH41"/>
  <c r="EF41"/>
  <c r="EB41"/>
  <c r="DZ41"/>
  <c r="DX41"/>
  <c r="DV41"/>
  <c r="DT41"/>
  <c r="DR41"/>
  <c r="DN41"/>
  <c r="DL41"/>
  <c r="DJ41"/>
  <c r="DH41"/>
  <c r="DF41"/>
  <c r="DD41"/>
  <c r="CZ41"/>
  <c r="CX41"/>
  <c r="CV41"/>
  <c r="CT41"/>
  <c r="CR41"/>
  <c r="CP41"/>
  <c r="CL41"/>
  <c r="CJ41"/>
  <c r="CH41"/>
  <c r="CF41"/>
  <c r="I41"/>
  <c r="EK41" s="1"/>
  <c r="H41"/>
  <c r="CW40"/>
  <c r="CS40"/>
  <c r="CK40"/>
  <c r="CG40"/>
  <c r="I40"/>
  <c r="H40"/>
  <c r="EJ39"/>
  <c r="EH39"/>
  <c r="EF39"/>
  <c r="EB39"/>
  <c r="DZ39"/>
  <c r="DX39"/>
  <c r="DV39"/>
  <c r="DT39"/>
  <c r="DR39"/>
  <c r="DN39"/>
  <c r="DL39"/>
  <c r="DJ39"/>
  <c r="DH39"/>
  <c r="DF39"/>
  <c r="DD39"/>
  <c r="CZ39"/>
  <c r="CX39"/>
  <c r="CV39"/>
  <c r="CT39"/>
  <c r="CR39"/>
  <c r="CP39"/>
  <c r="CL39"/>
  <c r="CJ39"/>
  <c r="CH39"/>
  <c r="CF39"/>
  <c r="CD39"/>
  <c r="CB39"/>
  <c r="BX39"/>
  <c r="I39"/>
  <c r="EK39" s="1"/>
  <c r="H39"/>
  <c r="I38"/>
  <c r="EK38" s="1"/>
  <c r="H38"/>
  <c r="EF37"/>
  <c r="EB37"/>
  <c r="DX37"/>
  <c r="DT37"/>
  <c r="DL37"/>
  <c r="DH37"/>
  <c r="DD37"/>
  <c r="CZ37"/>
  <c r="CV37"/>
  <c r="CR37"/>
  <c r="CJ37"/>
  <c r="CF37"/>
  <c r="CB37"/>
  <c r="BX37"/>
  <c r="I37"/>
  <c r="H37"/>
  <c r="H80" s="1"/>
  <c r="EQ35"/>
  <c r="EP35"/>
  <c r="EO35"/>
  <c r="EN35"/>
  <c r="EM35"/>
  <c r="EL35"/>
  <c r="AC35"/>
  <c r="AB35"/>
  <c r="AA35"/>
  <c r="Z35"/>
  <c r="Y35"/>
  <c r="X35"/>
  <c r="V35"/>
  <c r="U35"/>
  <c r="T35"/>
  <c r="S35"/>
  <c r="R35"/>
  <c r="Q35"/>
  <c r="P35"/>
  <c r="O35"/>
  <c r="N35"/>
  <c r="M35"/>
  <c r="L35"/>
  <c r="K35"/>
  <c r="J35"/>
  <c r="G35"/>
  <c r="EH34"/>
  <c r="DZ34"/>
  <c r="DV34"/>
  <c r="DR34"/>
  <c r="DN34"/>
  <c r="I34"/>
  <c r="H34"/>
  <c r="EJ33"/>
  <c r="EH33"/>
  <c r="EF33"/>
  <c r="EB33"/>
  <c r="DZ33"/>
  <c r="DX33"/>
  <c r="DV33"/>
  <c r="DT33"/>
  <c r="DR33"/>
  <c r="DN33"/>
  <c r="DL33"/>
  <c r="DJ33"/>
  <c r="DH33"/>
  <c r="DF33"/>
  <c r="I33"/>
  <c r="EK33" s="1"/>
  <c r="H33"/>
  <c r="EK32"/>
  <c r="EG32"/>
  <c r="EC32"/>
  <c r="DY32"/>
  <c r="DU32"/>
  <c r="DM32"/>
  <c r="DI32"/>
  <c r="DE32"/>
  <c r="DA32"/>
  <c r="CW32"/>
  <c r="CS32"/>
  <c r="CK32"/>
  <c r="I32"/>
  <c r="H32"/>
  <c r="EJ31"/>
  <c r="EH31"/>
  <c r="EF31"/>
  <c r="EB31"/>
  <c r="DZ31"/>
  <c r="DX31"/>
  <c r="DV31"/>
  <c r="DT31"/>
  <c r="DR31"/>
  <c r="DN31"/>
  <c r="DL31"/>
  <c r="DJ31"/>
  <c r="DH31"/>
  <c r="DF31"/>
  <c r="DD31"/>
  <c r="CZ31"/>
  <c r="CX31"/>
  <c r="CV31"/>
  <c r="CT31"/>
  <c r="CR31"/>
  <c r="CP31"/>
  <c r="CL31"/>
  <c r="CJ31"/>
  <c r="CH31"/>
  <c r="CF31"/>
  <c r="CD31"/>
  <c r="CB31"/>
  <c r="BX31"/>
  <c r="BV31"/>
  <c r="BT31"/>
  <c r="I31"/>
  <c r="EK31" s="1"/>
  <c r="H31"/>
  <c r="EK30"/>
  <c r="EI30"/>
  <c r="EG30"/>
  <c r="EC30"/>
  <c r="EA30"/>
  <c r="DY30"/>
  <c r="DW30"/>
  <c r="DU30"/>
  <c r="DS30"/>
  <c r="DN30"/>
  <c r="DL30"/>
  <c r="DJ30"/>
  <c r="DH30"/>
  <c r="DF30"/>
  <c r="DD30"/>
  <c r="CZ30"/>
  <c r="CX30"/>
  <c r="CV30"/>
  <c r="CT30"/>
  <c r="CR30"/>
  <c r="CP30"/>
  <c r="CL30"/>
  <c r="CJ30"/>
  <c r="CH30"/>
  <c r="CF30"/>
  <c r="CD30"/>
  <c r="CB30"/>
  <c r="BX30"/>
  <c r="BV30"/>
  <c r="BT30"/>
  <c r="BR30"/>
  <c r="BP30"/>
  <c r="BN30"/>
  <c r="BJ30"/>
  <c r="BH30"/>
  <c r="BF30"/>
  <c r="BD30"/>
  <c r="BB30"/>
  <c r="AZ30"/>
  <c r="AV30"/>
  <c r="AT30"/>
  <c r="AR30"/>
  <c r="AP30"/>
  <c r="AN30"/>
  <c r="AL30"/>
  <c r="W30"/>
  <c r="I30"/>
  <c r="EJ30" s="1"/>
  <c r="H30"/>
  <c r="EK29"/>
  <c r="EI29"/>
  <c r="EG29"/>
  <c r="EC29"/>
  <c r="EA29"/>
  <c r="DY29"/>
  <c r="DW29"/>
  <c r="DU29"/>
  <c r="DS29"/>
  <c r="DO29"/>
  <c r="DM29"/>
  <c r="DK29"/>
  <c r="DI29"/>
  <c r="DG29"/>
  <c r="DE29"/>
  <c r="DA29"/>
  <c r="CY29"/>
  <c r="CW29"/>
  <c r="CU29"/>
  <c r="CS29"/>
  <c r="CQ29"/>
  <c r="CM29"/>
  <c r="CK29"/>
  <c r="CI29"/>
  <c r="CG29"/>
  <c r="CE29"/>
  <c r="CC29"/>
  <c r="BY29"/>
  <c r="BW29"/>
  <c r="BU29"/>
  <c r="BS29"/>
  <c r="BQ29"/>
  <c r="BO29"/>
  <c r="BK29"/>
  <c r="BI29"/>
  <c r="BG29"/>
  <c r="BE29"/>
  <c r="BC29"/>
  <c r="BA29"/>
  <c r="AW29"/>
  <c r="AU29"/>
  <c r="AS29"/>
  <c r="AQ29"/>
  <c r="AO29"/>
  <c r="AM29"/>
  <c r="AI29"/>
  <c r="AG29"/>
  <c r="AG35" s="1"/>
  <c r="AE29"/>
  <c r="AE35" s="1"/>
  <c r="W29"/>
  <c r="W35" s="1"/>
  <c r="I29"/>
  <c r="I35" s="1"/>
  <c r="H29"/>
  <c r="H35" s="1"/>
  <c r="EQ27"/>
  <c r="EQ180" s="1"/>
  <c r="EP27"/>
  <c r="EO27"/>
  <c r="EO180" s="1"/>
  <c r="EN27"/>
  <c r="EM27"/>
  <c r="EM180" s="1"/>
  <c r="EL27"/>
  <c r="V27"/>
  <c r="U27"/>
  <c r="U180" s="1"/>
  <c r="T27"/>
  <c r="S27"/>
  <c r="S180" s="1"/>
  <c r="R27"/>
  <c r="Q27"/>
  <c r="Q180" s="1"/>
  <c r="P27"/>
  <c r="O27"/>
  <c r="O180" s="1"/>
  <c r="N27"/>
  <c r="M27"/>
  <c r="M180" s="1"/>
  <c r="L27"/>
  <c r="K27"/>
  <c r="K180" s="1"/>
  <c r="J27"/>
  <c r="I26"/>
  <c r="H26"/>
  <c r="I25"/>
  <c r="H25"/>
  <c r="I24"/>
  <c r="H24"/>
  <c r="EJ23"/>
  <c r="EF23"/>
  <c r="EB23"/>
  <c r="DX23"/>
  <c r="DT23"/>
  <c r="DL23"/>
  <c r="DH23"/>
  <c r="DD23"/>
  <c r="CZ23"/>
  <c r="CV23"/>
  <c r="I23"/>
  <c r="H23"/>
  <c r="I22"/>
  <c r="H22"/>
  <c r="EJ21"/>
  <c r="EF21"/>
  <c r="EB21"/>
  <c r="DX21"/>
  <c r="DT21"/>
  <c r="DL21"/>
  <c r="DH21"/>
  <c r="DD21"/>
  <c r="CZ21"/>
  <c r="CV21"/>
  <c r="CR21"/>
  <c r="CJ21"/>
  <c r="CF21"/>
  <c r="CB21"/>
  <c r="BX21"/>
  <c r="BT21"/>
  <c r="BP21"/>
  <c r="BH21"/>
  <c r="BD21"/>
  <c r="AZ21"/>
  <c r="AV21"/>
  <c r="AR21"/>
  <c r="AN21"/>
  <c r="W21"/>
  <c r="I21"/>
  <c r="H21"/>
  <c r="EH20"/>
  <c r="DZ20"/>
  <c r="DV20"/>
  <c r="DR20"/>
  <c r="DN20"/>
  <c r="DJ20"/>
  <c r="DF20"/>
  <c r="CX20"/>
  <c r="CT20"/>
  <c r="CP20"/>
  <c r="CL20"/>
  <c r="CH20"/>
  <c r="CD20"/>
  <c r="BV20"/>
  <c r="BR20"/>
  <c r="BN20"/>
  <c r="BJ20"/>
  <c r="BF20"/>
  <c r="BB20"/>
  <c r="AT20"/>
  <c r="AP20"/>
  <c r="AL20"/>
  <c r="AH20"/>
  <c r="AD20"/>
  <c r="Z20"/>
  <c r="W20"/>
  <c r="I20"/>
  <c r="H20"/>
  <c r="EH19"/>
  <c r="DZ19"/>
  <c r="DV19"/>
  <c r="DR19"/>
  <c r="DN19"/>
  <c r="DJ19"/>
  <c r="DF19"/>
  <c r="CX19"/>
  <c r="CT19"/>
  <c r="CP19"/>
  <c r="CL19"/>
  <c r="CH19"/>
  <c r="CD19"/>
  <c r="BV19"/>
  <c r="BR19"/>
  <c r="BN19"/>
  <c r="BJ19"/>
  <c r="BF19"/>
  <c r="BB19"/>
  <c r="AT19"/>
  <c r="AP19"/>
  <c r="AL19"/>
  <c r="AH19"/>
  <c r="AD19"/>
  <c r="Z19"/>
  <c r="W19"/>
  <c r="I19"/>
  <c r="H19"/>
  <c r="EH18"/>
  <c r="DZ18"/>
  <c r="DV18"/>
  <c r="DR18"/>
  <c r="DN18"/>
  <c r="DJ18"/>
  <c r="DF18"/>
  <c r="CX18"/>
  <c r="CT18"/>
  <c r="CP18"/>
  <c r="CL18"/>
  <c r="CH18"/>
  <c r="CD18"/>
  <c r="BV18"/>
  <c r="BR18"/>
  <c r="BN18"/>
  <c r="BJ18"/>
  <c r="BF18"/>
  <c r="BB18"/>
  <c r="AT18"/>
  <c r="AP18"/>
  <c r="AL18"/>
  <c r="AH18"/>
  <c r="AD18"/>
  <c r="Z18"/>
  <c r="W18"/>
  <c r="I18"/>
  <c r="H18"/>
  <c r="EH17"/>
  <c r="DZ17"/>
  <c r="DV17"/>
  <c r="DR17"/>
  <c r="DN17"/>
  <c r="DJ17"/>
  <c r="DF17"/>
  <c r="CX17"/>
  <c r="CT17"/>
  <c r="CP17"/>
  <c r="CL17"/>
  <c r="CH17"/>
  <c r="CD17"/>
  <c r="BV17"/>
  <c r="BR17"/>
  <c r="BN17"/>
  <c r="BJ17"/>
  <c r="BF17"/>
  <c r="BB17"/>
  <c r="AT17"/>
  <c r="AP17"/>
  <c r="AL17"/>
  <c r="AH17"/>
  <c r="AD17"/>
  <c r="Z17"/>
  <c r="W17"/>
  <c r="I17"/>
  <c r="H17"/>
  <c r="EH16"/>
  <c r="DZ16"/>
  <c r="DV16"/>
  <c r="DR16"/>
  <c r="DN16"/>
  <c r="DJ16"/>
  <c r="DF16"/>
  <c r="CX16"/>
  <c r="CT16"/>
  <c r="CP16"/>
  <c r="CL16"/>
  <c r="CH16"/>
  <c r="CD16"/>
  <c r="BV16"/>
  <c r="BR16"/>
  <c r="BN16"/>
  <c r="BJ16"/>
  <c r="BF16"/>
  <c r="BB16"/>
  <c r="AT16"/>
  <c r="AP16"/>
  <c r="AL16"/>
  <c r="AH16"/>
  <c r="AD16"/>
  <c r="Z16"/>
  <c r="W16"/>
  <c r="I16"/>
  <c r="H16"/>
  <c r="EH15"/>
  <c r="DZ15"/>
  <c r="DV15"/>
  <c r="DR15"/>
  <c r="DN15"/>
  <c r="DJ15"/>
  <c r="DF15"/>
  <c r="CX15"/>
  <c r="CT15"/>
  <c r="CP15"/>
  <c r="CL15"/>
  <c r="CH15"/>
  <c r="CD15"/>
  <c r="BV15"/>
  <c r="BR15"/>
  <c r="BN15"/>
  <c r="BJ15"/>
  <c r="BF15"/>
  <c r="BB15"/>
  <c r="AT15"/>
  <c r="AP15"/>
  <c r="AL15"/>
  <c r="AH15"/>
  <c r="AD15"/>
  <c r="Z15"/>
  <c r="W15"/>
  <c r="I15"/>
  <c r="H15"/>
  <c r="EH14"/>
  <c r="DZ14"/>
  <c r="DV14"/>
  <c r="DR14"/>
  <c r="DN14"/>
  <c r="DJ14"/>
  <c r="DF14"/>
  <c r="CX14"/>
  <c r="CT14"/>
  <c r="CP14"/>
  <c r="CL14"/>
  <c r="CH14"/>
  <c r="CD14"/>
  <c r="BV14"/>
  <c r="BR14"/>
  <c r="BN14"/>
  <c r="BJ14"/>
  <c r="BF14"/>
  <c r="BB14"/>
  <c r="AT14"/>
  <c r="AP14"/>
  <c r="AL14"/>
  <c r="AI14"/>
  <c r="AG14"/>
  <c r="AE14"/>
  <c r="AC14"/>
  <c r="AA14"/>
  <c r="Y14"/>
  <c r="W14"/>
  <c r="I14"/>
  <c r="H14"/>
  <c r="EK13"/>
  <c r="EI13"/>
  <c r="EG13"/>
  <c r="EC13"/>
  <c r="EA13"/>
  <c r="DY13"/>
  <c r="DW13"/>
  <c r="DU13"/>
  <c r="DS13"/>
  <c r="DO13"/>
  <c r="DM13"/>
  <c r="DK13"/>
  <c r="DI13"/>
  <c r="DG13"/>
  <c r="DE13"/>
  <c r="DA13"/>
  <c r="CY13"/>
  <c r="CW13"/>
  <c r="CU13"/>
  <c r="CS13"/>
  <c r="CQ13"/>
  <c r="CM13"/>
  <c r="CK13"/>
  <c r="CI13"/>
  <c r="CG13"/>
  <c r="CE13"/>
  <c r="CC13"/>
  <c r="BY13"/>
  <c r="BW13"/>
  <c r="BU13"/>
  <c r="BS13"/>
  <c r="BQ13"/>
  <c r="BO13"/>
  <c r="BK13"/>
  <c r="BI13"/>
  <c r="BG13"/>
  <c r="BE13"/>
  <c r="BC13"/>
  <c r="BA13"/>
  <c r="AW13"/>
  <c r="AU13"/>
  <c r="AS13"/>
  <c r="AQ13"/>
  <c r="AO13"/>
  <c r="AM13"/>
  <c r="AI13"/>
  <c r="AG13"/>
  <c r="AE13"/>
  <c r="AC13"/>
  <c r="AA13"/>
  <c r="Y13"/>
  <c r="W13"/>
  <c r="I13"/>
  <c r="EJ13" s="1"/>
  <c r="H13"/>
  <c r="EK12"/>
  <c r="EI12"/>
  <c r="EG12"/>
  <c r="EC12"/>
  <c r="EA12"/>
  <c r="DY12"/>
  <c r="DW12"/>
  <c r="DU12"/>
  <c r="DS12"/>
  <c r="DO12"/>
  <c r="DM12"/>
  <c r="DK12"/>
  <c r="DI12"/>
  <c r="DG12"/>
  <c r="DE12"/>
  <c r="DA12"/>
  <c r="CY12"/>
  <c r="CW12"/>
  <c r="CU12"/>
  <c r="CS12"/>
  <c r="CQ12"/>
  <c r="CM12"/>
  <c r="CK12"/>
  <c r="CI12"/>
  <c r="CG12"/>
  <c r="CE12"/>
  <c r="CC12"/>
  <c r="BY12"/>
  <c r="BW12"/>
  <c r="BU12"/>
  <c r="BS12"/>
  <c r="BQ12"/>
  <c r="BO12"/>
  <c r="BK12"/>
  <c r="BI12"/>
  <c r="BG12"/>
  <c r="BE12"/>
  <c r="BC12"/>
  <c r="BA12"/>
  <c r="AW12"/>
  <c r="AU12"/>
  <c r="AS12"/>
  <c r="AQ12"/>
  <c r="AO12"/>
  <c r="AM12"/>
  <c r="AI12"/>
  <c r="AG12"/>
  <c r="AE12"/>
  <c r="AC12"/>
  <c r="AA12"/>
  <c r="Y12"/>
  <c r="W12"/>
  <c r="I12"/>
  <c r="EJ12" s="1"/>
  <c r="H12"/>
  <c r="EK11"/>
  <c r="EI11"/>
  <c r="EG11"/>
  <c r="EC11"/>
  <c r="EA11"/>
  <c r="DY11"/>
  <c r="DW11"/>
  <c r="DU11"/>
  <c r="DS11"/>
  <c r="DO11"/>
  <c r="DM11"/>
  <c r="DK11"/>
  <c r="DI11"/>
  <c r="DG11"/>
  <c r="DE11"/>
  <c r="DA11"/>
  <c r="CY11"/>
  <c r="CW11"/>
  <c r="CU11"/>
  <c r="CS11"/>
  <c r="CQ11"/>
  <c r="CM11"/>
  <c r="CK11"/>
  <c r="CI11"/>
  <c r="CG11"/>
  <c r="CE11"/>
  <c r="CC11"/>
  <c r="BY11"/>
  <c r="BW11"/>
  <c r="BU11"/>
  <c r="BS11"/>
  <c r="BQ11"/>
  <c r="BO11"/>
  <c r="BK11"/>
  <c r="BI11"/>
  <c r="BG11"/>
  <c r="BE11"/>
  <c r="BC11"/>
  <c r="BA11"/>
  <c r="AW11"/>
  <c r="AU11"/>
  <c r="AS11"/>
  <c r="AQ11"/>
  <c r="AO11"/>
  <c r="AM11"/>
  <c r="AI11"/>
  <c r="AG11"/>
  <c r="AE11"/>
  <c r="AC11"/>
  <c r="AA11"/>
  <c r="Y11"/>
  <c r="W11"/>
  <c r="I11"/>
  <c r="EJ11" s="1"/>
  <c r="H11"/>
  <c r="EK10"/>
  <c r="EI10"/>
  <c r="EG10"/>
  <c r="EC10"/>
  <c r="EA10"/>
  <c r="DY10"/>
  <c r="DW10"/>
  <c r="DU10"/>
  <c r="DS10"/>
  <c r="DO10"/>
  <c r="DM10"/>
  <c r="DK10"/>
  <c r="DI10"/>
  <c r="DG10"/>
  <c r="DE10"/>
  <c r="DA10"/>
  <c r="CY10"/>
  <c r="CW10"/>
  <c r="CU10"/>
  <c r="CS10"/>
  <c r="CQ10"/>
  <c r="CM10"/>
  <c r="CK10"/>
  <c r="CI10"/>
  <c r="CG10"/>
  <c r="CE10"/>
  <c r="CC10"/>
  <c r="BY10"/>
  <c r="BW10"/>
  <c r="BU10"/>
  <c r="BS10"/>
  <c r="BQ10"/>
  <c r="BO10"/>
  <c r="BK10"/>
  <c r="BI10"/>
  <c r="BG10"/>
  <c r="BE10"/>
  <c r="BC10"/>
  <c r="BA10"/>
  <c r="AW10"/>
  <c r="AU10"/>
  <c r="AS10"/>
  <c r="AQ10"/>
  <c r="AO10"/>
  <c r="AM10"/>
  <c r="AI10"/>
  <c r="AG10"/>
  <c r="AE10"/>
  <c r="AC10"/>
  <c r="AA10"/>
  <c r="Y10"/>
  <c r="W10"/>
  <c r="I10"/>
  <c r="EJ10" s="1"/>
  <c r="H10"/>
  <c r="EK9"/>
  <c r="EI9"/>
  <c r="EG9"/>
  <c r="EC9"/>
  <c r="EA9"/>
  <c r="DY9"/>
  <c r="DW9"/>
  <c r="DU9"/>
  <c r="DS9"/>
  <c r="DO9"/>
  <c r="DM9"/>
  <c r="DK9"/>
  <c r="DI9"/>
  <c r="DG9"/>
  <c r="DE9"/>
  <c r="DA9"/>
  <c r="CY9"/>
  <c r="CW9"/>
  <c r="CU9"/>
  <c r="CS9"/>
  <c r="CQ9"/>
  <c r="CM9"/>
  <c r="CK9"/>
  <c r="CI9"/>
  <c r="CG9"/>
  <c r="CE9"/>
  <c r="CC9"/>
  <c r="BY9"/>
  <c r="BW9"/>
  <c r="BU9"/>
  <c r="BS9"/>
  <c r="BQ9"/>
  <c r="BO9"/>
  <c r="BK9"/>
  <c r="BI9"/>
  <c r="BG9"/>
  <c r="BE9"/>
  <c r="BC9"/>
  <c r="BA9"/>
  <c r="AW9"/>
  <c r="AU9"/>
  <c r="AS9"/>
  <c r="AQ9"/>
  <c r="AO9"/>
  <c r="AM9"/>
  <c r="AI9"/>
  <c r="AG9"/>
  <c r="AE9"/>
  <c r="AC9"/>
  <c r="AA9"/>
  <c r="Y9"/>
  <c r="W9"/>
  <c r="I9"/>
  <c r="EJ9" s="1"/>
  <c r="H9"/>
  <c r="W8"/>
  <c r="H8"/>
  <c r="G8"/>
  <c r="AZ7"/>
  <c r="W7"/>
  <c r="W27" s="1"/>
  <c r="W180" s="1"/>
  <c r="I7"/>
  <c r="G7"/>
  <c r="I23" i="2" l="1"/>
  <c r="G216"/>
  <c r="G220" s="1"/>
  <c r="H106"/>
  <c r="H216" s="1"/>
  <c r="AO13"/>
  <c r="AO23" s="1"/>
  <c r="I25"/>
  <c r="I27"/>
  <c r="I28"/>
  <c r="P28" s="1"/>
  <c r="I30"/>
  <c r="P30" s="1"/>
  <c r="AO32"/>
  <c r="AO37" s="1"/>
  <c r="X33"/>
  <c r="Z33"/>
  <c r="AB33"/>
  <c r="AD33"/>
  <c r="AF33"/>
  <c r="AH33"/>
  <c r="X34"/>
  <c r="Z34"/>
  <c r="AB34"/>
  <c r="AD34"/>
  <c r="AF34"/>
  <c r="AH34"/>
  <c r="Y35"/>
  <c r="AA35"/>
  <c r="AC35"/>
  <c r="AE35"/>
  <c r="AG35"/>
  <c r="AI35"/>
  <c r="I39"/>
  <c r="I40"/>
  <c r="I41"/>
  <c r="I42"/>
  <c r="O42" s="1"/>
  <c r="X68"/>
  <c r="AD68"/>
  <c r="H25"/>
  <c r="H37" s="1"/>
  <c r="Y33"/>
  <c r="AA33"/>
  <c r="AC33"/>
  <c r="AE33"/>
  <c r="Y34"/>
  <c r="AA34"/>
  <c r="AC34"/>
  <c r="AE34"/>
  <c r="X35"/>
  <c r="Z35"/>
  <c r="AB35"/>
  <c r="AD35"/>
  <c r="AF35"/>
  <c r="AH35"/>
  <c r="H39"/>
  <c r="H104" s="1"/>
  <c r="H220" s="1"/>
  <c r="AO104"/>
  <c r="X55"/>
  <c r="Z55"/>
  <c r="AB55"/>
  <c r="AD55"/>
  <c r="X65"/>
  <c r="Z65"/>
  <c r="AB65"/>
  <c r="AD65"/>
  <c r="AF65"/>
  <c r="AF104" s="1"/>
  <c r="Y66"/>
  <c r="AA66"/>
  <c r="AA104" s="1"/>
  <c r="AC66"/>
  <c r="AE66"/>
  <c r="AE104" s="1"/>
  <c r="AG66"/>
  <c r="AI66"/>
  <c r="Y68"/>
  <c r="AA68"/>
  <c r="AC68"/>
  <c r="AE68"/>
  <c r="AG68"/>
  <c r="AI68"/>
  <c r="AI80"/>
  <c r="AJ80" s="1"/>
  <c r="AJ104" s="1"/>
  <c r="BN98"/>
  <c r="BP98"/>
  <c r="BR98"/>
  <c r="BT98"/>
  <c r="BV98"/>
  <c r="BX98"/>
  <c r="CB98"/>
  <c r="CD98"/>
  <c r="CF98"/>
  <c r="CH98"/>
  <c r="CJ98"/>
  <c r="CL98"/>
  <c r="CP98"/>
  <c r="CR98"/>
  <c r="CT98"/>
  <c r="CV98"/>
  <c r="CX98"/>
  <c r="CZ98"/>
  <c r="DD98"/>
  <c r="DF98"/>
  <c r="DH98"/>
  <c r="DJ98"/>
  <c r="DL98"/>
  <c r="DN98"/>
  <c r="DR98"/>
  <c r="DT98"/>
  <c r="DV98"/>
  <c r="DX98"/>
  <c r="DZ98"/>
  <c r="BN99"/>
  <c r="BP99"/>
  <c r="BR99"/>
  <c r="BT99"/>
  <c r="BV99"/>
  <c r="BX99"/>
  <c r="CB99"/>
  <c r="CD99"/>
  <c r="CF99"/>
  <c r="CH99"/>
  <c r="CJ99"/>
  <c r="CL99"/>
  <c r="CP99"/>
  <c r="CR99"/>
  <c r="CT99"/>
  <c r="CV99"/>
  <c r="CX99"/>
  <c r="CZ99"/>
  <c r="DD99"/>
  <c r="DF99"/>
  <c r="DH99"/>
  <c r="DJ99"/>
  <c r="DL99"/>
  <c r="DN99"/>
  <c r="DR99"/>
  <c r="DT99"/>
  <c r="DV99"/>
  <c r="DX99"/>
  <c r="DZ99"/>
  <c r="BN100"/>
  <c r="BP100"/>
  <c r="BR100"/>
  <c r="BT100"/>
  <c r="BV100"/>
  <c r="BX100"/>
  <c r="CB100"/>
  <c r="CD100"/>
  <c r="CF100"/>
  <c r="CH100"/>
  <c r="CJ100"/>
  <c r="CL100"/>
  <c r="CP100"/>
  <c r="CR100"/>
  <c r="CT100"/>
  <c r="CV100"/>
  <c r="CX100"/>
  <c r="CZ100"/>
  <c r="DD100"/>
  <c r="DF100"/>
  <c r="DH100"/>
  <c r="DJ100"/>
  <c r="DL100"/>
  <c r="DN100"/>
  <c r="DR100"/>
  <c r="DT100"/>
  <c r="DV100"/>
  <c r="DX100"/>
  <c r="DZ100"/>
  <c r="BN101"/>
  <c r="BP101"/>
  <c r="BR101"/>
  <c r="BT101"/>
  <c r="BV101"/>
  <c r="BX101"/>
  <c r="CB101"/>
  <c r="CD101"/>
  <c r="CF101"/>
  <c r="CH101"/>
  <c r="CJ101"/>
  <c r="CL101"/>
  <c r="CP101"/>
  <c r="CR101"/>
  <c r="CT101"/>
  <c r="CV101"/>
  <c r="CX101"/>
  <c r="CZ101"/>
  <c r="DD101"/>
  <c r="DF101"/>
  <c r="DH101"/>
  <c r="DJ101"/>
  <c r="DL101"/>
  <c r="DN101"/>
  <c r="DR101"/>
  <c r="DT101"/>
  <c r="DV101"/>
  <c r="DX101"/>
  <c r="DZ101"/>
  <c r="BN102"/>
  <c r="BP102"/>
  <c r="BR102"/>
  <c r="BT102"/>
  <c r="BV102"/>
  <c r="BX102"/>
  <c r="CB102"/>
  <c r="CD102"/>
  <c r="CF102"/>
  <c r="CH102"/>
  <c r="CJ102"/>
  <c r="CL102"/>
  <c r="CP102"/>
  <c r="CR102"/>
  <c r="CT102"/>
  <c r="CV102"/>
  <c r="CX102"/>
  <c r="CZ102"/>
  <c r="DD102"/>
  <c r="DF102"/>
  <c r="DH102"/>
  <c r="DJ102"/>
  <c r="DL102"/>
  <c r="DN102"/>
  <c r="DR102"/>
  <c r="DT102"/>
  <c r="DV102"/>
  <c r="DX102"/>
  <c r="DZ102"/>
  <c r="BN103"/>
  <c r="BP103"/>
  <c r="BR103"/>
  <c r="BT103"/>
  <c r="BV103"/>
  <c r="BX103"/>
  <c r="CB103"/>
  <c r="CD103"/>
  <c r="CF103"/>
  <c r="CH103"/>
  <c r="CJ103"/>
  <c r="CL103"/>
  <c r="CP103"/>
  <c r="CR103"/>
  <c r="CT103"/>
  <c r="CV103"/>
  <c r="CX103"/>
  <c r="CZ103"/>
  <c r="DD103"/>
  <c r="DF103"/>
  <c r="DH103"/>
  <c r="DJ103"/>
  <c r="DL103"/>
  <c r="DN103"/>
  <c r="DR103"/>
  <c r="DT103"/>
  <c r="DV103"/>
  <c r="DX103"/>
  <c r="DZ103"/>
  <c r="Y104"/>
  <c r="AC104"/>
  <c r="AG104"/>
  <c r="AI104"/>
  <c r="X66"/>
  <c r="Z66"/>
  <c r="AB66"/>
  <c r="AD66"/>
  <c r="AF66"/>
  <c r="Z68"/>
  <c r="AB68"/>
  <c r="AF68"/>
  <c r="EB209"/>
  <c r="DZ209"/>
  <c r="DX209"/>
  <c r="DV209"/>
  <c r="DT209"/>
  <c r="DR209"/>
  <c r="DN209"/>
  <c r="DL209"/>
  <c r="DJ209"/>
  <c r="DH209"/>
  <c r="DF209"/>
  <c r="DD209"/>
  <c r="X137"/>
  <c r="Z137"/>
  <c r="AB137"/>
  <c r="AD137"/>
  <c r="X138"/>
  <c r="Z138"/>
  <c r="AB138"/>
  <c r="AD138"/>
  <c r="X139"/>
  <c r="Z139"/>
  <c r="AB139"/>
  <c r="AD139"/>
  <c r="X140"/>
  <c r="Z140"/>
  <c r="AB140"/>
  <c r="AD140"/>
  <c r="X141"/>
  <c r="Z141"/>
  <c r="AB141"/>
  <c r="AD141"/>
  <c r="X142"/>
  <c r="Z142"/>
  <c r="AB142"/>
  <c r="AD142"/>
  <c r="X143"/>
  <c r="Z143"/>
  <c r="AB143"/>
  <c r="AD143"/>
  <c r="X144"/>
  <c r="Z144"/>
  <c r="AB144"/>
  <c r="AD144"/>
  <c r="X145"/>
  <c r="Z145"/>
  <c r="AB145"/>
  <c r="AD145"/>
  <c r="X146"/>
  <c r="Z146"/>
  <c r="AB146"/>
  <c r="AD146"/>
  <c r="X147"/>
  <c r="Z147"/>
  <c r="AB147"/>
  <c r="AD147"/>
  <c r="X148"/>
  <c r="Z148"/>
  <c r="AB148"/>
  <c r="AD148"/>
  <c r="X149"/>
  <c r="Z149"/>
  <c r="AB149"/>
  <c r="AD149"/>
  <c r="X150"/>
  <c r="Z150"/>
  <c r="AB150"/>
  <c r="AD150"/>
  <c r="X151"/>
  <c r="Z151"/>
  <c r="AB151"/>
  <c r="AD151"/>
  <c r="AK216"/>
  <c r="AO155"/>
  <c r="AO216" s="1"/>
  <c r="Y157"/>
  <c r="Y216" s="1"/>
  <c r="AA157"/>
  <c r="AA216" s="1"/>
  <c r="AC157"/>
  <c r="AC216" s="1"/>
  <c r="AE157"/>
  <c r="AE216" s="1"/>
  <c r="AG157"/>
  <c r="AG216" s="1"/>
  <c r="Y158"/>
  <c r="AA158"/>
  <c r="AC158"/>
  <c r="AE158"/>
  <c r="AG158"/>
  <c r="Y159"/>
  <c r="AA159"/>
  <c r="AC159"/>
  <c r="AE159"/>
  <c r="AG159"/>
  <c r="Y160"/>
  <c r="AA160"/>
  <c r="AC160"/>
  <c r="AE160"/>
  <c r="AG160"/>
  <c r="Y161"/>
  <c r="AA161"/>
  <c r="AC161"/>
  <c r="AE161"/>
  <c r="AG161"/>
  <c r="Y162"/>
  <c r="AA162"/>
  <c r="AC162"/>
  <c r="AE162"/>
  <c r="AG162"/>
  <c r="Y163"/>
  <c r="AA163"/>
  <c r="AC163"/>
  <c r="AE163"/>
  <c r="AG163"/>
  <c r="Y164"/>
  <c r="AA164"/>
  <c r="AC164"/>
  <c r="AE164"/>
  <c r="AG164"/>
  <c r="Y172"/>
  <c r="AA172"/>
  <c r="AC172"/>
  <c r="AE172"/>
  <c r="AG172"/>
  <c r="AI172"/>
  <c r="X173"/>
  <c r="Z173"/>
  <c r="AB173"/>
  <c r="AD173"/>
  <c r="AF173"/>
  <c r="AE174"/>
  <c r="AG174"/>
  <c r="AI174"/>
  <c r="AF175"/>
  <c r="AE176"/>
  <c r="AG176"/>
  <c r="AI176"/>
  <c r="AF177"/>
  <c r="AE178"/>
  <c r="AG178"/>
  <c r="AI178"/>
  <c r="AF179"/>
  <c r="AE180"/>
  <c r="AG180"/>
  <c r="AI180"/>
  <c r="AF181"/>
  <c r="AF183"/>
  <c r="AH183"/>
  <c r="AH216" s="1"/>
  <c r="AE184"/>
  <c r="AE185"/>
  <c r="BN208"/>
  <c r="BP208"/>
  <c r="BR208"/>
  <c r="BT208"/>
  <c r="BV208"/>
  <c r="BX208"/>
  <c r="CB208"/>
  <c r="CD208"/>
  <c r="CF208"/>
  <c r="CH208"/>
  <c r="CJ208"/>
  <c r="CL208"/>
  <c r="CP208"/>
  <c r="CR208"/>
  <c r="CT208"/>
  <c r="CV208"/>
  <c r="CX208"/>
  <c r="CZ208"/>
  <c r="DD208"/>
  <c r="DF208"/>
  <c r="DH208"/>
  <c r="DJ208"/>
  <c r="DL208"/>
  <c r="DN208"/>
  <c r="DR208"/>
  <c r="DT208"/>
  <c r="DV208"/>
  <c r="DX208"/>
  <c r="DZ208"/>
  <c r="BN209"/>
  <c r="BP209"/>
  <c r="BR209"/>
  <c r="BT209"/>
  <c r="BV209"/>
  <c r="BX209"/>
  <c r="CB209"/>
  <c r="CD209"/>
  <c r="CF209"/>
  <c r="CH209"/>
  <c r="CJ209"/>
  <c r="CL209"/>
  <c r="CP209"/>
  <c r="CR209"/>
  <c r="CT209"/>
  <c r="CV209"/>
  <c r="CX209"/>
  <c r="CZ209"/>
  <c r="DE209"/>
  <c r="DI209"/>
  <c r="DM209"/>
  <c r="DU209"/>
  <c r="DY209"/>
  <c r="X157"/>
  <c r="Z157"/>
  <c r="AB157"/>
  <c r="AD157"/>
  <c r="AF157"/>
  <c r="AF216" s="1"/>
  <c r="X158"/>
  <c r="Z158"/>
  <c r="AB158"/>
  <c r="AD158"/>
  <c r="AF158"/>
  <c r="X159"/>
  <c r="Z159"/>
  <c r="AB159"/>
  <c r="AD159"/>
  <c r="AF159"/>
  <c r="X160"/>
  <c r="Z160"/>
  <c r="AB160"/>
  <c r="AD160"/>
  <c r="AF160"/>
  <c r="X161"/>
  <c r="Z161"/>
  <c r="AB161"/>
  <c r="AD161"/>
  <c r="AF161"/>
  <c r="X162"/>
  <c r="Z162"/>
  <c r="AB162"/>
  <c r="AD162"/>
  <c r="AF162"/>
  <c r="X163"/>
  <c r="Z163"/>
  <c r="AB163"/>
  <c r="AD163"/>
  <c r="AF163"/>
  <c r="X164"/>
  <c r="Z164"/>
  <c r="AB164"/>
  <c r="AD164"/>
  <c r="AF164"/>
  <c r="X172"/>
  <c r="Z172"/>
  <c r="AB172"/>
  <c r="AD172"/>
  <c r="AF172"/>
  <c r="AF174"/>
  <c r="AF176"/>
  <c r="AF178"/>
  <c r="AF180"/>
  <c r="AE183"/>
  <c r="AJ183" s="1"/>
  <c r="BW214"/>
  <c r="BY214"/>
  <c r="CC214"/>
  <c r="CE214"/>
  <c r="CG214"/>
  <c r="CI214"/>
  <c r="CK214"/>
  <c r="CM214"/>
  <c r="CQ214"/>
  <c r="CS214"/>
  <c r="CU214"/>
  <c r="CW214"/>
  <c r="CY214"/>
  <c r="DA214"/>
  <c r="DE214"/>
  <c r="DG214"/>
  <c r="DI214"/>
  <c r="DK214"/>
  <c r="DM214"/>
  <c r="DO214"/>
  <c r="DS214"/>
  <c r="DU214"/>
  <c r="DW214"/>
  <c r="DY214"/>
  <c r="EA214"/>
  <c r="EC214"/>
  <c r="BP215"/>
  <c r="BR215"/>
  <c r="BT215"/>
  <c r="BV215"/>
  <c r="BX215"/>
  <c r="CB215"/>
  <c r="CD215"/>
  <c r="CF215"/>
  <c r="CH215"/>
  <c r="CJ215"/>
  <c r="CL215"/>
  <c r="CP215"/>
  <c r="CR215"/>
  <c r="CT215"/>
  <c r="CV215"/>
  <c r="CX215"/>
  <c r="CZ215"/>
  <c r="DD215"/>
  <c r="DF215"/>
  <c r="DH215"/>
  <c r="DJ215"/>
  <c r="DL215"/>
  <c r="DN215"/>
  <c r="DR215"/>
  <c r="DT215"/>
  <c r="DV215"/>
  <c r="DX215"/>
  <c r="DZ215"/>
  <c r="EB215"/>
  <c r="BN210"/>
  <c r="BP210"/>
  <c r="BR210"/>
  <c r="BT210"/>
  <c r="BV210"/>
  <c r="BX210"/>
  <c r="CB210"/>
  <c r="CD210"/>
  <c r="CF210"/>
  <c r="CH210"/>
  <c r="CJ210"/>
  <c r="CL210"/>
  <c r="CP210"/>
  <c r="CR210"/>
  <c r="CT210"/>
  <c r="CV210"/>
  <c r="CX210"/>
  <c r="CZ210"/>
  <c r="DD210"/>
  <c r="DF210"/>
  <c r="DH210"/>
  <c r="DJ210"/>
  <c r="DL210"/>
  <c r="DN210"/>
  <c r="DR210"/>
  <c r="DT210"/>
  <c r="DV210"/>
  <c r="DX210"/>
  <c r="DZ210"/>
  <c r="BN211"/>
  <c r="BP211"/>
  <c r="BR211"/>
  <c r="BT211"/>
  <c r="BV211"/>
  <c r="BX211"/>
  <c r="CB211"/>
  <c r="CD211"/>
  <c r="CF211"/>
  <c r="CH211"/>
  <c r="CJ211"/>
  <c r="CL211"/>
  <c r="CP211"/>
  <c r="CR211"/>
  <c r="CT211"/>
  <c r="CV211"/>
  <c r="CX211"/>
  <c r="CZ211"/>
  <c r="DD211"/>
  <c r="DF211"/>
  <c r="DH211"/>
  <c r="DJ211"/>
  <c r="DL211"/>
  <c r="DN211"/>
  <c r="DR211"/>
  <c r="DT211"/>
  <c r="DV211"/>
  <c r="DX211"/>
  <c r="DZ211"/>
  <c r="BN212"/>
  <c r="BP212"/>
  <c r="BR212"/>
  <c r="BT212"/>
  <c r="BV212"/>
  <c r="BX212"/>
  <c r="CB212"/>
  <c r="CD212"/>
  <c r="CF212"/>
  <c r="CH212"/>
  <c r="CJ212"/>
  <c r="CL212"/>
  <c r="CP212"/>
  <c r="CR212"/>
  <c r="CT212"/>
  <c r="CV212"/>
  <c r="CX212"/>
  <c r="CZ212"/>
  <c r="DD212"/>
  <c r="DF212"/>
  <c r="DH212"/>
  <c r="DJ212"/>
  <c r="DL212"/>
  <c r="DN212"/>
  <c r="DR212"/>
  <c r="DT212"/>
  <c r="DV212"/>
  <c r="DX212"/>
  <c r="DZ212"/>
  <c r="BN213"/>
  <c r="BP213"/>
  <c r="BR213"/>
  <c r="BT213"/>
  <c r="BV213"/>
  <c r="BX213"/>
  <c r="CB213"/>
  <c r="CD213"/>
  <c r="CF213"/>
  <c r="CH213"/>
  <c r="CJ213"/>
  <c r="CL213"/>
  <c r="CP213"/>
  <c r="CR213"/>
  <c r="CT213"/>
  <c r="CV213"/>
  <c r="CX213"/>
  <c r="CZ213"/>
  <c r="DD213"/>
  <c r="DF213"/>
  <c r="DH213"/>
  <c r="DJ213"/>
  <c r="DL213"/>
  <c r="DN213"/>
  <c r="DR213"/>
  <c r="DT213"/>
  <c r="DV213"/>
  <c r="DX213"/>
  <c r="DZ213"/>
  <c r="BN214"/>
  <c r="BP214"/>
  <c r="BR214"/>
  <c r="BT214"/>
  <c r="BV214"/>
  <c r="BX214"/>
  <c r="CB214"/>
  <c r="CD214"/>
  <c r="CF214"/>
  <c r="CH214"/>
  <c r="CJ214"/>
  <c r="CL214"/>
  <c r="CP214"/>
  <c r="CR214"/>
  <c r="CT214"/>
  <c r="CV214"/>
  <c r="CX214"/>
  <c r="CZ214"/>
  <c r="DD214"/>
  <c r="DF214"/>
  <c r="DH214"/>
  <c r="DJ214"/>
  <c r="DL214"/>
  <c r="DN214"/>
  <c r="DR214"/>
  <c r="DT214"/>
  <c r="DV214"/>
  <c r="DX214"/>
  <c r="DZ214"/>
  <c r="BO215"/>
  <c r="BQ215"/>
  <c r="BS215"/>
  <c r="BU215"/>
  <c r="BW215"/>
  <c r="BY215"/>
  <c r="CC215"/>
  <c r="CE215"/>
  <c r="CG215"/>
  <c r="CI215"/>
  <c r="CK215"/>
  <c r="CM215"/>
  <c r="CQ215"/>
  <c r="CS215"/>
  <c r="CU215"/>
  <c r="CW215"/>
  <c r="CY215"/>
  <c r="DA215"/>
  <c r="DE215"/>
  <c r="DG215"/>
  <c r="DI215"/>
  <c r="DK215"/>
  <c r="DM215"/>
  <c r="DO215"/>
  <c r="DS215"/>
  <c r="DU215"/>
  <c r="DW215"/>
  <c r="DY215"/>
  <c r="EA215"/>
  <c r="EK7" i="1"/>
  <c r="EI7"/>
  <c r="EG7"/>
  <c r="EC7"/>
  <c r="EA7"/>
  <c r="DY7"/>
  <c r="DW7"/>
  <c r="DU7"/>
  <c r="DS7"/>
  <c r="DO7"/>
  <c r="DM7"/>
  <c r="DK7"/>
  <c r="DI7"/>
  <c r="DG7"/>
  <c r="DE7"/>
  <c r="DA7"/>
  <c r="CY7"/>
  <c r="CW7"/>
  <c r="CU7"/>
  <c r="CS7"/>
  <c r="CQ7"/>
  <c r="CM7"/>
  <c r="CK7"/>
  <c r="CI7"/>
  <c r="CG7"/>
  <c r="CE7"/>
  <c r="CC7"/>
  <c r="BY7"/>
  <c r="BW7"/>
  <c r="BU7"/>
  <c r="BS7"/>
  <c r="BQ7"/>
  <c r="BO7"/>
  <c r="BK7"/>
  <c r="BI7"/>
  <c r="BG7"/>
  <c r="BE7"/>
  <c r="BC7"/>
  <c r="BA7"/>
  <c r="AW7"/>
  <c r="AU7"/>
  <c r="AS7"/>
  <c r="AQ7"/>
  <c r="AO7"/>
  <c r="AM7"/>
  <c r="AI7"/>
  <c r="AG7"/>
  <c r="AE7"/>
  <c r="AC7"/>
  <c r="AA7"/>
  <c r="Y7"/>
  <c r="EJ7"/>
  <c r="EF7"/>
  <c r="DZ7"/>
  <c r="DX7"/>
  <c r="DT7"/>
  <c r="DL7"/>
  <c r="DJ7"/>
  <c r="DF7"/>
  <c r="CX7"/>
  <c r="CT7"/>
  <c r="CR7"/>
  <c r="CJ7"/>
  <c r="CF7"/>
  <c r="CD7"/>
  <c r="BV7"/>
  <c r="BR7"/>
  <c r="BP7"/>
  <c r="BJ7"/>
  <c r="EH7"/>
  <c r="EB7"/>
  <c r="DV7"/>
  <c r="DR7"/>
  <c r="DN7"/>
  <c r="DH7"/>
  <c r="DD7"/>
  <c r="CZ7"/>
  <c r="CV7"/>
  <c r="CP7"/>
  <c r="CL7"/>
  <c r="CH7"/>
  <c r="CB7"/>
  <c r="BX7"/>
  <c r="BT7"/>
  <c r="BN7"/>
  <c r="BH7"/>
  <c r="H7"/>
  <c r="H27" s="1"/>
  <c r="G27"/>
  <c r="G180" s="1"/>
  <c r="X7"/>
  <c r="AB7"/>
  <c r="AF7"/>
  <c r="AN7"/>
  <c r="AR7"/>
  <c r="AV7"/>
  <c r="BD7"/>
  <c r="Z7"/>
  <c r="AD7"/>
  <c r="AH7"/>
  <c r="AL7"/>
  <c r="AP7"/>
  <c r="AT7"/>
  <c r="BB7"/>
  <c r="BF7"/>
  <c r="BL7"/>
  <c r="EK22"/>
  <c r="EI22"/>
  <c r="EG22"/>
  <c r="EC22"/>
  <c r="EA22"/>
  <c r="DY22"/>
  <c r="DW22"/>
  <c r="DU22"/>
  <c r="DS22"/>
  <c r="DO22"/>
  <c r="DM22"/>
  <c r="DK22"/>
  <c r="DI22"/>
  <c r="DG22"/>
  <c r="DE22"/>
  <c r="DA22"/>
  <c r="CY22"/>
  <c r="CW22"/>
  <c r="CU22"/>
  <c r="CS22"/>
  <c r="CQ22"/>
  <c r="CM22"/>
  <c r="CK22"/>
  <c r="CI22"/>
  <c r="CG22"/>
  <c r="CE22"/>
  <c r="CC22"/>
  <c r="BY22"/>
  <c r="BW22"/>
  <c r="EK24"/>
  <c r="EI24"/>
  <c r="EG24"/>
  <c r="EC24"/>
  <c r="ED24" s="1"/>
  <c r="EE24" s="1"/>
  <c r="EK25"/>
  <c r="EI25"/>
  <c r="EG25"/>
  <c r="EC25"/>
  <c r="ED25" s="1"/>
  <c r="EE25" s="1"/>
  <c r="EJ26"/>
  <c r="EH26"/>
  <c r="I80"/>
  <c r="EK37"/>
  <c r="EI37"/>
  <c r="EG37"/>
  <c r="ER37" s="1"/>
  <c r="EC37"/>
  <c r="EA37"/>
  <c r="DY37"/>
  <c r="DW37"/>
  <c r="DU37"/>
  <c r="DS37"/>
  <c r="DO37"/>
  <c r="DM37"/>
  <c r="DK37"/>
  <c r="DI37"/>
  <c r="DG37"/>
  <c r="DE37"/>
  <c r="DA37"/>
  <c r="CY37"/>
  <c r="CW37"/>
  <c r="CU37"/>
  <c r="CS37"/>
  <c r="CQ37"/>
  <c r="CM37"/>
  <c r="CK37"/>
  <c r="CI37"/>
  <c r="CG37"/>
  <c r="CE37"/>
  <c r="CC37"/>
  <c r="BY37"/>
  <c r="BW37"/>
  <c r="EJ40"/>
  <c r="EH40"/>
  <c r="EF40"/>
  <c r="EB40"/>
  <c r="DZ40"/>
  <c r="DX40"/>
  <c r="DV40"/>
  <c r="DT40"/>
  <c r="DR40"/>
  <c r="DN40"/>
  <c r="DL40"/>
  <c r="DJ40"/>
  <c r="DH40"/>
  <c r="DF40"/>
  <c r="DD40"/>
  <c r="CZ40"/>
  <c r="CX40"/>
  <c r="CV40"/>
  <c r="CT40"/>
  <c r="CR40"/>
  <c r="CP40"/>
  <c r="CL40"/>
  <c r="CJ40"/>
  <c r="CH40"/>
  <c r="CF40"/>
  <c r="CD22"/>
  <c r="CH22"/>
  <c r="CL22"/>
  <c r="CP22"/>
  <c r="CT22"/>
  <c r="CX22"/>
  <c r="DF22"/>
  <c r="DJ22"/>
  <c r="DN22"/>
  <c r="DR22"/>
  <c r="DV22"/>
  <c r="DZ22"/>
  <c r="EH22"/>
  <c r="EF24"/>
  <c r="EJ24"/>
  <c r="EF25"/>
  <c r="EJ25"/>
  <c r="EK26"/>
  <c r="CD37"/>
  <c r="CH37"/>
  <c r="CL37"/>
  <c r="CP37"/>
  <c r="CT37"/>
  <c r="CX37"/>
  <c r="DF37"/>
  <c r="DJ37"/>
  <c r="DN37"/>
  <c r="DR37"/>
  <c r="DV37"/>
  <c r="DZ37"/>
  <c r="EH37"/>
  <c r="BY38"/>
  <c r="CC38"/>
  <c r="CG38"/>
  <c r="CK38"/>
  <c r="CS38"/>
  <c r="CW38"/>
  <c r="DA38"/>
  <c r="DE38"/>
  <c r="DI38"/>
  <c r="DM38"/>
  <c r="DU38"/>
  <c r="DY38"/>
  <c r="EC38"/>
  <c r="EG38"/>
  <c r="CI40"/>
  <c r="CM40"/>
  <c r="CQ40"/>
  <c r="CU40"/>
  <c r="CY40"/>
  <c r="DG40"/>
  <c r="DK40"/>
  <c r="DO40"/>
  <c r="DS40"/>
  <c r="DW40"/>
  <c r="EA40"/>
  <c r="EI40"/>
  <c r="EK14"/>
  <c r="EI14"/>
  <c r="EG14"/>
  <c r="EC14"/>
  <c r="EA14"/>
  <c r="DY14"/>
  <c r="DW14"/>
  <c r="DU14"/>
  <c r="DS14"/>
  <c r="ED14" s="1"/>
  <c r="DO14"/>
  <c r="DM14"/>
  <c r="DK14"/>
  <c r="DI14"/>
  <c r="DG14"/>
  <c r="DE14"/>
  <c r="DA14"/>
  <c r="CY14"/>
  <c r="CW14"/>
  <c r="CU14"/>
  <c r="CS14"/>
  <c r="CQ14"/>
  <c r="DB14" s="1"/>
  <c r="CM14"/>
  <c r="CK14"/>
  <c r="CI14"/>
  <c r="CG14"/>
  <c r="CE14"/>
  <c r="CC14"/>
  <c r="BY14"/>
  <c r="BW14"/>
  <c r="BU14"/>
  <c r="BS14"/>
  <c r="BQ14"/>
  <c r="BO14"/>
  <c r="BZ14" s="1"/>
  <c r="BK14"/>
  <c r="BI14"/>
  <c r="BG14"/>
  <c r="BE14"/>
  <c r="BC14"/>
  <c r="BA14"/>
  <c r="AW14"/>
  <c r="AU14"/>
  <c r="AS14"/>
  <c r="AQ14"/>
  <c r="AO14"/>
  <c r="AM14"/>
  <c r="AX14" s="1"/>
  <c r="EK15"/>
  <c r="EI15"/>
  <c r="EG15"/>
  <c r="EC15"/>
  <c r="EA15"/>
  <c r="DY15"/>
  <c r="DW15"/>
  <c r="DU15"/>
  <c r="DS15"/>
  <c r="ED15" s="1"/>
  <c r="DO15"/>
  <c r="DM15"/>
  <c r="DK15"/>
  <c r="DI15"/>
  <c r="DG15"/>
  <c r="DE15"/>
  <c r="DA15"/>
  <c r="CY15"/>
  <c r="CW15"/>
  <c r="CU15"/>
  <c r="CS15"/>
  <c r="CQ15"/>
  <c r="DB15" s="1"/>
  <c r="CM15"/>
  <c r="CK15"/>
  <c r="CI15"/>
  <c r="CG15"/>
  <c r="CE15"/>
  <c r="CC15"/>
  <c r="BY15"/>
  <c r="BW15"/>
  <c r="BU15"/>
  <c r="BS15"/>
  <c r="BQ15"/>
  <c r="BO15"/>
  <c r="BZ15" s="1"/>
  <c r="BK15"/>
  <c r="BI15"/>
  <c r="BG15"/>
  <c r="BE15"/>
  <c r="BC15"/>
  <c r="BA15"/>
  <c r="AW15"/>
  <c r="AU15"/>
  <c r="AS15"/>
  <c r="AQ15"/>
  <c r="AO15"/>
  <c r="AM15"/>
  <c r="AX15" s="1"/>
  <c r="AI15"/>
  <c r="AG15"/>
  <c r="AE15"/>
  <c r="AC15"/>
  <c r="AA15"/>
  <c r="Y15"/>
  <c r="EK16"/>
  <c r="EI16"/>
  <c r="EG16"/>
  <c r="EC16"/>
  <c r="EA16"/>
  <c r="DY16"/>
  <c r="DW16"/>
  <c r="DU16"/>
  <c r="DS16"/>
  <c r="ED16" s="1"/>
  <c r="DO16"/>
  <c r="DM16"/>
  <c r="DK16"/>
  <c r="DI16"/>
  <c r="DG16"/>
  <c r="DE16"/>
  <c r="DA16"/>
  <c r="CY16"/>
  <c r="CW16"/>
  <c r="CU16"/>
  <c r="CS16"/>
  <c r="CQ16"/>
  <c r="DB16" s="1"/>
  <c r="CM16"/>
  <c r="CK16"/>
  <c r="CI16"/>
  <c r="CG16"/>
  <c r="CE16"/>
  <c r="CC16"/>
  <c r="BY16"/>
  <c r="BW16"/>
  <c r="BU16"/>
  <c r="BS16"/>
  <c r="BQ16"/>
  <c r="BO16"/>
  <c r="BZ16" s="1"/>
  <c r="BK16"/>
  <c r="BI16"/>
  <c r="BG16"/>
  <c r="BE16"/>
  <c r="BC16"/>
  <c r="BA16"/>
  <c r="AW16"/>
  <c r="AU16"/>
  <c r="AS16"/>
  <c r="AQ16"/>
  <c r="AO16"/>
  <c r="AM16"/>
  <c r="AX16" s="1"/>
  <c r="AI16"/>
  <c r="AG16"/>
  <c r="AE16"/>
  <c r="AC16"/>
  <c r="AA16"/>
  <c r="Y16"/>
  <c r="EK17"/>
  <c r="EI17"/>
  <c r="EG17"/>
  <c r="EC17"/>
  <c r="EA17"/>
  <c r="DY17"/>
  <c r="DW17"/>
  <c r="DU17"/>
  <c r="DS17"/>
  <c r="ED17" s="1"/>
  <c r="DO17"/>
  <c r="DM17"/>
  <c r="DK17"/>
  <c r="DI17"/>
  <c r="DG17"/>
  <c r="DE17"/>
  <c r="DA17"/>
  <c r="CY17"/>
  <c r="CW17"/>
  <c r="CU17"/>
  <c r="CS17"/>
  <c r="CQ17"/>
  <c r="DB17" s="1"/>
  <c r="CM17"/>
  <c r="CK17"/>
  <c r="CI17"/>
  <c r="CG17"/>
  <c r="CE17"/>
  <c r="CC17"/>
  <c r="BY17"/>
  <c r="BW17"/>
  <c r="BU17"/>
  <c r="BS17"/>
  <c r="BQ17"/>
  <c r="BO17"/>
  <c r="BZ17" s="1"/>
  <c r="BK17"/>
  <c r="BI17"/>
  <c r="BG17"/>
  <c r="BE17"/>
  <c r="BC17"/>
  <c r="BA17"/>
  <c r="AW17"/>
  <c r="AU17"/>
  <c r="AS17"/>
  <c r="AQ17"/>
  <c r="AO17"/>
  <c r="AM17"/>
  <c r="AX17" s="1"/>
  <c r="AI17"/>
  <c r="AG17"/>
  <c r="AE17"/>
  <c r="AC17"/>
  <c r="AA17"/>
  <c r="Y17"/>
  <c r="EK18"/>
  <c r="EI18"/>
  <c r="EG18"/>
  <c r="EC18"/>
  <c r="EA18"/>
  <c r="DY18"/>
  <c r="DW18"/>
  <c r="DU18"/>
  <c r="DS18"/>
  <c r="ED18" s="1"/>
  <c r="DO18"/>
  <c r="DM18"/>
  <c r="DK18"/>
  <c r="DI18"/>
  <c r="DG18"/>
  <c r="DE18"/>
  <c r="DA18"/>
  <c r="CY18"/>
  <c r="CW18"/>
  <c r="CU18"/>
  <c r="CS18"/>
  <c r="CQ18"/>
  <c r="DB18" s="1"/>
  <c r="CM18"/>
  <c r="CK18"/>
  <c r="CI18"/>
  <c r="CG18"/>
  <c r="CE18"/>
  <c r="CC18"/>
  <c r="BY18"/>
  <c r="BW18"/>
  <c r="BU18"/>
  <c r="BS18"/>
  <c r="BQ18"/>
  <c r="BO18"/>
  <c r="BZ18" s="1"/>
  <c r="BK18"/>
  <c r="BI18"/>
  <c r="BG18"/>
  <c r="BE18"/>
  <c r="BC18"/>
  <c r="BA18"/>
  <c r="AW18"/>
  <c r="AU18"/>
  <c r="AS18"/>
  <c r="AQ18"/>
  <c r="AO18"/>
  <c r="AM18"/>
  <c r="AX18" s="1"/>
  <c r="AI18"/>
  <c r="AG18"/>
  <c r="AE18"/>
  <c r="AC18"/>
  <c r="AA18"/>
  <c r="Y18"/>
  <c r="EK19"/>
  <c r="EI19"/>
  <c r="EG19"/>
  <c r="EC19"/>
  <c r="EA19"/>
  <c r="DY19"/>
  <c r="DW19"/>
  <c r="DU19"/>
  <c r="DS19"/>
  <c r="ED19" s="1"/>
  <c r="DO19"/>
  <c r="DM19"/>
  <c r="DK19"/>
  <c r="DI19"/>
  <c r="DG19"/>
  <c r="DE19"/>
  <c r="DA19"/>
  <c r="CY19"/>
  <c r="CW19"/>
  <c r="CU19"/>
  <c r="CS19"/>
  <c r="CQ19"/>
  <c r="DB19" s="1"/>
  <c r="CM19"/>
  <c r="CK19"/>
  <c r="CI19"/>
  <c r="CG19"/>
  <c r="CE19"/>
  <c r="CC19"/>
  <c r="BY19"/>
  <c r="BW19"/>
  <c r="BU19"/>
  <c r="BS19"/>
  <c r="BQ19"/>
  <c r="BO19"/>
  <c r="BZ19" s="1"/>
  <c r="BK19"/>
  <c r="BI19"/>
  <c r="BG19"/>
  <c r="BE19"/>
  <c r="BC19"/>
  <c r="BA19"/>
  <c r="AW19"/>
  <c r="AU19"/>
  <c r="AS19"/>
  <c r="AQ19"/>
  <c r="AO19"/>
  <c r="AM19"/>
  <c r="AX19" s="1"/>
  <c r="AI19"/>
  <c r="AG19"/>
  <c r="AE19"/>
  <c r="AC19"/>
  <c r="AA19"/>
  <c r="Y19"/>
  <c r="EK20"/>
  <c r="EI20"/>
  <c r="EG20"/>
  <c r="EC20"/>
  <c r="EA20"/>
  <c r="DY20"/>
  <c r="DW20"/>
  <c r="DU20"/>
  <c r="DS20"/>
  <c r="ED20" s="1"/>
  <c r="DO20"/>
  <c r="DM20"/>
  <c r="DK20"/>
  <c r="DI20"/>
  <c r="DG20"/>
  <c r="DE20"/>
  <c r="DA20"/>
  <c r="CY20"/>
  <c r="CW20"/>
  <c r="CU20"/>
  <c r="CS20"/>
  <c r="CQ20"/>
  <c r="DB20" s="1"/>
  <c r="CM20"/>
  <c r="CK20"/>
  <c r="CI20"/>
  <c r="CG20"/>
  <c r="CE20"/>
  <c r="CC20"/>
  <c r="BY20"/>
  <c r="BW20"/>
  <c r="BU20"/>
  <c r="BS20"/>
  <c r="BQ20"/>
  <c r="BO20"/>
  <c r="BZ20" s="1"/>
  <c r="BK20"/>
  <c r="BI20"/>
  <c r="BG20"/>
  <c r="BE20"/>
  <c r="BC20"/>
  <c r="BA20"/>
  <c r="AW20"/>
  <c r="AU20"/>
  <c r="AS20"/>
  <c r="AQ20"/>
  <c r="AO20"/>
  <c r="AM20"/>
  <c r="AX20" s="1"/>
  <c r="AI20"/>
  <c r="AG20"/>
  <c r="AE20"/>
  <c r="AC20"/>
  <c r="AA20"/>
  <c r="Y20"/>
  <c r="EK21"/>
  <c r="EI21"/>
  <c r="EG21"/>
  <c r="ER21" s="1"/>
  <c r="EC21"/>
  <c r="EA21"/>
  <c r="DY21"/>
  <c r="DW21"/>
  <c r="DU21"/>
  <c r="DS21"/>
  <c r="DO21"/>
  <c r="DM21"/>
  <c r="DK21"/>
  <c r="DI21"/>
  <c r="DG21"/>
  <c r="DE21"/>
  <c r="DP21" s="1"/>
  <c r="DA21"/>
  <c r="CY21"/>
  <c r="CW21"/>
  <c r="CU21"/>
  <c r="CS21"/>
  <c r="CQ21"/>
  <c r="CM21"/>
  <c r="CK21"/>
  <c r="CI21"/>
  <c r="CG21"/>
  <c r="CE21"/>
  <c r="CC21"/>
  <c r="CN21" s="1"/>
  <c r="BY21"/>
  <c r="BW21"/>
  <c r="BU21"/>
  <c r="BS21"/>
  <c r="BQ21"/>
  <c r="BO21"/>
  <c r="BK21"/>
  <c r="BI21"/>
  <c r="BG21"/>
  <c r="BE21"/>
  <c r="BC21"/>
  <c r="BA21"/>
  <c r="BL21" s="1"/>
  <c r="AW21"/>
  <c r="AU21"/>
  <c r="AS21"/>
  <c r="AQ21"/>
  <c r="AO21"/>
  <c r="AM21"/>
  <c r="AI21"/>
  <c r="EK23"/>
  <c r="EI23"/>
  <c r="EG23"/>
  <c r="ER23" s="1"/>
  <c r="EC23"/>
  <c r="EA23"/>
  <c r="DY23"/>
  <c r="DW23"/>
  <c r="DU23"/>
  <c r="DS23"/>
  <c r="DO23"/>
  <c r="DM23"/>
  <c r="DK23"/>
  <c r="DI23"/>
  <c r="DG23"/>
  <c r="DE23"/>
  <c r="DP23" s="1"/>
  <c r="DA23"/>
  <c r="CY23"/>
  <c r="CW23"/>
  <c r="CU23"/>
  <c r="EJ32"/>
  <c r="EH32"/>
  <c r="EF32"/>
  <c r="EB32"/>
  <c r="DZ32"/>
  <c r="DX32"/>
  <c r="DV32"/>
  <c r="DT32"/>
  <c r="DR32"/>
  <c r="DN32"/>
  <c r="DL32"/>
  <c r="DJ32"/>
  <c r="DH32"/>
  <c r="DF32"/>
  <c r="DD32"/>
  <c r="CZ32"/>
  <c r="CX32"/>
  <c r="CV32"/>
  <c r="CT32"/>
  <c r="CR32"/>
  <c r="CP32"/>
  <c r="CL32"/>
  <c r="CJ32"/>
  <c r="EK34"/>
  <c r="EK35" s="1"/>
  <c r="EI34"/>
  <c r="EG34"/>
  <c r="EC34"/>
  <c r="EA34"/>
  <c r="DY34"/>
  <c r="DW34"/>
  <c r="DU34"/>
  <c r="DS34"/>
  <c r="ED34" s="1"/>
  <c r="DO34"/>
  <c r="DM34"/>
  <c r="DP34" s="1"/>
  <c r="DQ34" s="1"/>
  <c r="EJ38"/>
  <c r="EH38"/>
  <c r="EF38"/>
  <c r="EB38"/>
  <c r="DZ38"/>
  <c r="DX38"/>
  <c r="DV38"/>
  <c r="DT38"/>
  <c r="DR38"/>
  <c r="DN38"/>
  <c r="DL38"/>
  <c r="DJ38"/>
  <c r="DH38"/>
  <c r="DF38"/>
  <c r="DD38"/>
  <c r="CZ38"/>
  <c r="CX38"/>
  <c r="CV38"/>
  <c r="CT38"/>
  <c r="CR38"/>
  <c r="CP38"/>
  <c r="CL38"/>
  <c r="CJ38"/>
  <c r="CH38"/>
  <c r="CF38"/>
  <c r="CD38"/>
  <c r="CB38"/>
  <c r="BX38"/>
  <c r="BZ38" s="1"/>
  <c r="CA38" s="1"/>
  <c r="AK7"/>
  <c r="I8"/>
  <c r="I27" s="1"/>
  <c r="I180" s="1"/>
  <c r="X9"/>
  <c r="Z9"/>
  <c r="AB9"/>
  <c r="AD9"/>
  <c r="AF9"/>
  <c r="AH9"/>
  <c r="AL9"/>
  <c r="AN9"/>
  <c r="AP9"/>
  <c r="AR9"/>
  <c r="AT9"/>
  <c r="AV9"/>
  <c r="AZ9"/>
  <c r="BB9"/>
  <c r="BD9"/>
  <c r="BF9"/>
  <c r="BH9"/>
  <c r="BJ9"/>
  <c r="BN9"/>
  <c r="BP9"/>
  <c r="BR9"/>
  <c r="BT9"/>
  <c r="BV9"/>
  <c r="BX9"/>
  <c r="CB9"/>
  <c r="CD9"/>
  <c r="CF9"/>
  <c r="CH9"/>
  <c r="CJ9"/>
  <c r="CL9"/>
  <c r="CP9"/>
  <c r="CR9"/>
  <c r="CT9"/>
  <c r="CV9"/>
  <c r="CX9"/>
  <c r="CZ9"/>
  <c r="DD9"/>
  <c r="DF9"/>
  <c r="DH9"/>
  <c r="DJ9"/>
  <c r="DL9"/>
  <c r="DN9"/>
  <c r="DR9"/>
  <c r="DT9"/>
  <c r="DV9"/>
  <c r="DX9"/>
  <c r="DZ9"/>
  <c r="EB9"/>
  <c r="EF9"/>
  <c r="ER9" s="1"/>
  <c r="EH9"/>
  <c r="X10"/>
  <c r="Z10"/>
  <c r="AB10"/>
  <c r="AD10"/>
  <c r="AF10"/>
  <c r="AH10"/>
  <c r="AL10"/>
  <c r="AN10"/>
  <c r="AP10"/>
  <c r="AR10"/>
  <c r="AT10"/>
  <c r="AV10"/>
  <c r="AZ10"/>
  <c r="BB10"/>
  <c r="BD10"/>
  <c r="BF10"/>
  <c r="BH10"/>
  <c r="BJ10"/>
  <c r="BN10"/>
  <c r="BP10"/>
  <c r="BR10"/>
  <c r="BT10"/>
  <c r="BV10"/>
  <c r="BX10"/>
  <c r="CB10"/>
  <c r="CD10"/>
  <c r="CF10"/>
  <c r="CH10"/>
  <c r="CJ10"/>
  <c r="CL10"/>
  <c r="CP10"/>
  <c r="CR10"/>
  <c r="CT10"/>
  <c r="CV10"/>
  <c r="CX10"/>
  <c r="CZ10"/>
  <c r="DD10"/>
  <c r="DF10"/>
  <c r="DH10"/>
  <c r="DJ10"/>
  <c r="DL10"/>
  <c r="DN10"/>
  <c r="DR10"/>
  <c r="DT10"/>
  <c r="DV10"/>
  <c r="DX10"/>
  <c r="DZ10"/>
  <c r="EB10"/>
  <c r="EF10"/>
  <c r="ER10" s="1"/>
  <c r="EH10"/>
  <c r="X11"/>
  <c r="Z11"/>
  <c r="AB11"/>
  <c r="AD11"/>
  <c r="AF11"/>
  <c r="AH11"/>
  <c r="AL11"/>
  <c r="AN11"/>
  <c r="AP11"/>
  <c r="AR11"/>
  <c r="AT11"/>
  <c r="AV11"/>
  <c r="AZ11"/>
  <c r="BB11"/>
  <c r="BD11"/>
  <c r="BF11"/>
  <c r="BH11"/>
  <c r="BJ11"/>
  <c r="BN11"/>
  <c r="BP11"/>
  <c r="BR11"/>
  <c r="BT11"/>
  <c r="BV11"/>
  <c r="BX11"/>
  <c r="CB11"/>
  <c r="CD11"/>
  <c r="CF11"/>
  <c r="CH11"/>
  <c r="CJ11"/>
  <c r="CL11"/>
  <c r="CP11"/>
  <c r="CR11"/>
  <c r="CT11"/>
  <c r="CV11"/>
  <c r="CX11"/>
  <c r="CZ11"/>
  <c r="DD11"/>
  <c r="DF11"/>
  <c r="DH11"/>
  <c r="DJ11"/>
  <c r="DL11"/>
  <c r="DN11"/>
  <c r="DR11"/>
  <c r="DT11"/>
  <c r="DV11"/>
  <c r="DX11"/>
  <c r="DZ11"/>
  <c r="EB11"/>
  <c r="EF11"/>
  <c r="ER11" s="1"/>
  <c r="EH11"/>
  <c r="X12"/>
  <c r="Z12"/>
  <c r="AB12"/>
  <c r="AD12"/>
  <c r="AF12"/>
  <c r="AH12"/>
  <c r="AL12"/>
  <c r="AN12"/>
  <c r="AP12"/>
  <c r="AR12"/>
  <c r="AT12"/>
  <c r="AV12"/>
  <c r="AZ12"/>
  <c r="BB12"/>
  <c r="BD12"/>
  <c r="BF12"/>
  <c r="BH12"/>
  <c r="BJ12"/>
  <c r="BN12"/>
  <c r="BP12"/>
  <c r="BR12"/>
  <c r="BT12"/>
  <c r="BV12"/>
  <c r="BX12"/>
  <c r="CB12"/>
  <c r="CD12"/>
  <c r="CF12"/>
  <c r="CH12"/>
  <c r="CJ12"/>
  <c r="CL12"/>
  <c r="CP12"/>
  <c r="CR12"/>
  <c r="CT12"/>
  <c r="CV12"/>
  <c r="CX12"/>
  <c r="CZ12"/>
  <c r="DD12"/>
  <c r="DF12"/>
  <c r="DH12"/>
  <c r="DJ12"/>
  <c r="DL12"/>
  <c r="DN12"/>
  <c r="DR12"/>
  <c r="DT12"/>
  <c r="DV12"/>
  <c r="DX12"/>
  <c r="DZ12"/>
  <c r="EB12"/>
  <c r="EF12"/>
  <c r="ER12" s="1"/>
  <c r="EH12"/>
  <c r="X13"/>
  <c r="Z13"/>
  <c r="AB13"/>
  <c r="AD13"/>
  <c r="AF13"/>
  <c r="AH13"/>
  <c r="AL13"/>
  <c r="AN13"/>
  <c r="AP13"/>
  <c r="AR13"/>
  <c r="AT13"/>
  <c r="AV13"/>
  <c r="AZ13"/>
  <c r="BB13"/>
  <c r="BD13"/>
  <c r="BF13"/>
  <c r="BH13"/>
  <c r="BJ13"/>
  <c r="BN13"/>
  <c r="BP13"/>
  <c r="BR13"/>
  <c r="BT13"/>
  <c r="BV13"/>
  <c r="BX13"/>
  <c r="CB13"/>
  <c r="CD13"/>
  <c r="CF13"/>
  <c r="CH13"/>
  <c r="CJ13"/>
  <c r="CL13"/>
  <c r="CP13"/>
  <c r="CR13"/>
  <c r="CT13"/>
  <c r="CV13"/>
  <c r="CX13"/>
  <c r="CZ13"/>
  <c r="DD13"/>
  <c r="DF13"/>
  <c r="DH13"/>
  <c r="DJ13"/>
  <c r="DL13"/>
  <c r="DN13"/>
  <c r="DR13"/>
  <c r="DT13"/>
  <c r="DV13"/>
  <c r="DX13"/>
  <c r="DZ13"/>
  <c r="EB13"/>
  <c r="EF13"/>
  <c r="ER13" s="1"/>
  <c r="EH13"/>
  <c r="X14"/>
  <c r="Z14"/>
  <c r="AB14"/>
  <c r="AD14"/>
  <c r="AF14"/>
  <c r="AH14"/>
  <c r="AN14"/>
  <c r="AR14"/>
  <c r="AV14"/>
  <c r="AZ14"/>
  <c r="BD14"/>
  <c r="BH14"/>
  <c r="BP14"/>
  <c r="BT14"/>
  <c r="BX14"/>
  <c r="CB14"/>
  <c r="CF14"/>
  <c r="CJ14"/>
  <c r="CR14"/>
  <c r="CV14"/>
  <c r="CZ14"/>
  <c r="DD14"/>
  <c r="DH14"/>
  <c r="DL14"/>
  <c r="DT14"/>
  <c r="DX14"/>
  <c r="EB14"/>
  <c r="EF14"/>
  <c r="EJ14"/>
  <c r="X15"/>
  <c r="AB15"/>
  <c r="AF15"/>
  <c r="AN15"/>
  <c r="AR15"/>
  <c r="AV15"/>
  <c r="AZ15"/>
  <c r="BD15"/>
  <c r="BH15"/>
  <c r="BP15"/>
  <c r="BT15"/>
  <c r="BX15"/>
  <c r="CB15"/>
  <c r="CF15"/>
  <c r="CJ15"/>
  <c r="CR15"/>
  <c r="CV15"/>
  <c r="CZ15"/>
  <c r="DD15"/>
  <c r="DH15"/>
  <c r="DL15"/>
  <c r="DT15"/>
  <c r="DX15"/>
  <c r="EB15"/>
  <c r="EF15"/>
  <c r="EJ15"/>
  <c r="X16"/>
  <c r="AK16" s="1"/>
  <c r="AY16" s="1"/>
  <c r="AB16"/>
  <c r="AF16"/>
  <c r="AN16"/>
  <c r="AR16"/>
  <c r="AV16"/>
  <c r="AZ16"/>
  <c r="BD16"/>
  <c r="BH16"/>
  <c r="BP16"/>
  <c r="BT16"/>
  <c r="BX16"/>
  <c r="CB16"/>
  <c r="CF16"/>
  <c r="CJ16"/>
  <c r="CR16"/>
  <c r="CV16"/>
  <c r="CZ16"/>
  <c r="DD16"/>
  <c r="DH16"/>
  <c r="DL16"/>
  <c r="DT16"/>
  <c r="DX16"/>
  <c r="EB16"/>
  <c r="EF16"/>
  <c r="EJ16"/>
  <c r="X17"/>
  <c r="AB17"/>
  <c r="AF17"/>
  <c r="AN17"/>
  <c r="AR17"/>
  <c r="AV17"/>
  <c r="AZ17"/>
  <c r="BD17"/>
  <c r="BH17"/>
  <c r="BP17"/>
  <c r="BT17"/>
  <c r="BX17"/>
  <c r="CB17"/>
  <c r="CF17"/>
  <c r="CJ17"/>
  <c r="CR17"/>
  <c r="CV17"/>
  <c r="CZ17"/>
  <c r="DD17"/>
  <c r="DH17"/>
  <c r="DL17"/>
  <c r="DT17"/>
  <c r="DX17"/>
  <c r="EB17"/>
  <c r="EF17"/>
  <c r="EJ17"/>
  <c r="X18"/>
  <c r="AK18" s="1"/>
  <c r="AY18" s="1"/>
  <c r="AB18"/>
  <c r="AF18"/>
  <c r="AN18"/>
  <c r="AR18"/>
  <c r="AV18"/>
  <c r="AZ18"/>
  <c r="BD18"/>
  <c r="BH18"/>
  <c r="BP18"/>
  <c r="BT18"/>
  <c r="BX18"/>
  <c r="CB18"/>
  <c r="CF18"/>
  <c r="CJ18"/>
  <c r="CR18"/>
  <c r="CV18"/>
  <c r="CZ18"/>
  <c r="DD18"/>
  <c r="DH18"/>
  <c r="DL18"/>
  <c r="DT18"/>
  <c r="DX18"/>
  <c r="EB18"/>
  <c r="EF18"/>
  <c r="EJ18"/>
  <c r="X19"/>
  <c r="AB19"/>
  <c r="AF19"/>
  <c r="AN19"/>
  <c r="AR19"/>
  <c r="AV19"/>
  <c r="AZ19"/>
  <c r="BD19"/>
  <c r="BH19"/>
  <c r="BP19"/>
  <c r="BT19"/>
  <c r="BX19"/>
  <c r="CB19"/>
  <c r="CF19"/>
  <c r="CJ19"/>
  <c r="CR19"/>
  <c r="CV19"/>
  <c r="CZ19"/>
  <c r="DD19"/>
  <c r="DH19"/>
  <c r="DL19"/>
  <c r="DT19"/>
  <c r="DX19"/>
  <c r="EB19"/>
  <c r="EF19"/>
  <c r="EJ19"/>
  <c r="X20"/>
  <c r="AK20" s="1"/>
  <c r="AY20" s="1"/>
  <c r="AB20"/>
  <c r="AF20"/>
  <c r="AN20"/>
  <c r="AR20"/>
  <c r="AV20"/>
  <c r="AZ20"/>
  <c r="BD20"/>
  <c r="BH20"/>
  <c r="BP20"/>
  <c r="BT20"/>
  <c r="BX20"/>
  <c r="CB20"/>
  <c r="CF20"/>
  <c r="CJ20"/>
  <c r="CR20"/>
  <c r="CV20"/>
  <c r="CZ20"/>
  <c r="DD20"/>
  <c r="DH20"/>
  <c r="DL20"/>
  <c r="DT20"/>
  <c r="DX20"/>
  <c r="EB20"/>
  <c r="EF20"/>
  <c r="EJ20"/>
  <c r="AH21"/>
  <c r="AJ21" s="1"/>
  <c r="AL21"/>
  <c r="AP21"/>
  <c r="AT21"/>
  <c r="BB21"/>
  <c r="BF21"/>
  <c r="BJ21"/>
  <c r="BN21"/>
  <c r="BR21"/>
  <c r="BV21"/>
  <c r="CD21"/>
  <c r="CH21"/>
  <c r="CL21"/>
  <c r="CP21"/>
  <c r="CT21"/>
  <c r="CX21"/>
  <c r="DF21"/>
  <c r="DJ21"/>
  <c r="DN21"/>
  <c r="DR21"/>
  <c r="DV21"/>
  <c r="DZ21"/>
  <c r="EH21"/>
  <c r="BX22"/>
  <c r="CB22"/>
  <c r="CF22"/>
  <c r="CJ22"/>
  <c r="CR22"/>
  <c r="CV22"/>
  <c r="CZ22"/>
  <c r="DD22"/>
  <c r="DH22"/>
  <c r="DL22"/>
  <c r="DT22"/>
  <c r="DX22"/>
  <c r="EB22"/>
  <c r="EF22"/>
  <c r="EJ22"/>
  <c r="CX23"/>
  <c r="DF23"/>
  <c r="DJ23"/>
  <c r="DN23"/>
  <c r="DR23"/>
  <c r="DV23"/>
  <c r="DZ23"/>
  <c r="EH23"/>
  <c r="EH24"/>
  <c r="EH25"/>
  <c r="EI26"/>
  <c r="CM32"/>
  <c r="CQ32"/>
  <c r="CU32"/>
  <c r="CY32"/>
  <c r="DG32"/>
  <c r="DK32"/>
  <c r="DO32"/>
  <c r="DS32"/>
  <c r="DW32"/>
  <c r="EA32"/>
  <c r="EI32"/>
  <c r="DT34"/>
  <c r="DX34"/>
  <c r="EB34"/>
  <c r="EF34"/>
  <c r="EJ34"/>
  <c r="BX80"/>
  <c r="CB80"/>
  <c r="CN37"/>
  <c r="DP37"/>
  <c r="EJ37"/>
  <c r="CE38"/>
  <c r="CI38"/>
  <c r="CM38"/>
  <c r="CQ38"/>
  <c r="CU38"/>
  <c r="CY38"/>
  <c r="DG38"/>
  <c r="DK38"/>
  <c r="DO38"/>
  <c r="DS38"/>
  <c r="DW38"/>
  <c r="EA38"/>
  <c r="EI38"/>
  <c r="DA40"/>
  <c r="DE40"/>
  <c r="DI40"/>
  <c r="DM40"/>
  <c r="DU40"/>
  <c r="DY40"/>
  <c r="EC40"/>
  <c r="EG40"/>
  <c r="EK40"/>
  <c r="EI84"/>
  <c r="EG84"/>
  <c r="EC84"/>
  <c r="EA84"/>
  <c r="DY84"/>
  <c r="DW84"/>
  <c r="DU84"/>
  <c r="DS84"/>
  <c r="DO84"/>
  <c r="DM84"/>
  <c r="DK84"/>
  <c r="DI84"/>
  <c r="DG84"/>
  <c r="DE84"/>
  <c r="DA84"/>
  <c r="CY84"/>
  <c r="CW84"/>
  <c r="CU84"/>
  <c r="CS84"/>
  <c r="CQ84"/>
  <c r="CM84"/>
  <c r="CK84"/>
  <c r="CI84"/>
  <c r="CG84"/>
  <c r="CE84"/>
  <c r="CC84"/>
  <c r="CN84" s="1"/>
  <c r="BY84"/>
  <c r="BW84"/>
  <c r="BU84"/>
  <c r="BS84"/>
  <c r="EI88"/>
  <c r="EG88"/>
  <c r="EC88"/>
  <c r="EA88"/>
  <c r="DY88"/>
  <c r="DW88"/>
  <c r="DU88"/>
  <c r="DS88"/>
  <c r="DO88"/>
  <c r="DM88"/>
  <c r="DK88"/>
  <c r="DI88"/>
  <c r="DG88"/>
  <c r="DE88"/>
  <c r="DA88"/>
  <c r="CY88"/>
  <c r="CW88"/>
  <c r="CU88"/>
  <c r="CS88"/>
  <c r="CQ88"/>
  <c r="CM88"/>
  <c r="CK88"/>
  <c r="CI88"/>
  <c r="CG88"/>
  <c r="CE88"/>
  <c r="CC88"/>
  <c r="CN88" s="1"/>
  <c r="BY88"/>
  <c r="BW88"/>
  <c r="BU88"/>
  <c r="BS88"/>
  <c r="EI92"/>
  <c r="EG92"/>
  <c r="EC92"/>
  <c r="EA92"/>
  <c r="DY92"/>
  <c r="DW92"/>
  <c r="DU92"/>
  <c r="DS92"/>
  <c r="DO92"/>
  <c r="DM92"/>
  <c r="DK92"/>
  <c r="DI92"/>
  <c r="DG92"/>
  <c r="DE92"/>
  <c r="DA92"/>
  <c r="CY92"/>
  <c r="CW92"/>
  <c r="CU92"/>
  <c r="CS92"/>
  <c r="CQ92"/>
  <c r="CM92"/>
  <c r="CK92"/>
  <c r="CI92"/>
  <c r="CG92"/>
  <c r="CE92"/>
  <c r="CC92"/>
  <c r="CN92" s="1"/>
  <c r="BY92"/>
  <c r="BW92"/>
  <c r="BU92"/>
  <c r="BS92"/>
  <c r="EJ96"/>
  <c r="EH96"/>
  <c r="EF96"/>
  <c r="EB96"/>
  <c r="DZ96"/>
  <c r="DX96"/>
  <c r="DV96"/>
  <c r="DT96"/>
  <c r="DR96"/>
  <c r="DN96"/>
  <c r="DL96"/>
  <c r="DJ96"/>
  <c r="DH96"/>
  <c r="DF96"/>
  <c r="DD96"/>
  <c r="CZ96"/>
  <c r="CX96"/>
  <c r="CV96"/>
  <c r="CT96"/>
  <c r="CR96"/>
  <c r="CP96"/>
  <c r="CL96"/>
  <c r="CJ96"/>
  <c r="CH96"/>
  <c r="CF96"/>
  <c r="CD96"/>
  <c r="CB96"/>
  <c r="BX96"/>
  <c r="BV96"/>
  <c r="EJ98"/>
  <c r="EH98"/>
  <c r="EF98"/>
  <c r="EB98"/>
  <c r="DZ98"/>
  <c r="DX98"/>
  <c r="DV98"/>
  <c r="DT98"/>
  <c r="DR98"/>
  <c r="DN98"/>
  <c r="DL98"/>
  <c r="DJ98"/>
  <c r="DH98"/>
  <c r="DF98"/>
  <c r="DD98"/>
  <c r="CZ98"/>
  <c r="CX98"/>
  <c r="CV98"/>
  <c r="CT98"/>
  <c r="CR98"/>
  <c r="CP98"/>
  <c r="CL98"/>
  <c r="CN98" s="1"/>
  <c r="CO98" s="1"/>
  <c r="J180"/>
  <c r="L180"/>
  <c r="N180"/>
  <c r="P180"/>
  <c r="R180"/>
  <c r="T180"/>
  <c r="V180"/>
  <c r="EL180"/>
  <c r="EN180"/>
  <c r="EP180"/>
  <c r="AD29"/>
  <c r="AK29" s="1"/>
  <c r="AF29"/>
  <c r="AF35" s="1"/>
  <c r="AH29"/>
  <c r="AH35" s="1"/>
  <c r="AL29"/>
  <c r="AN29"/>
  <c r="AN35" s="1"/>
  <c r="AP29"/>
  <c r="AP35" s="1"/>
  <c r="AR29"/>
  <c r="AR35" s="1"/>
  <c r="AT29"/>
  <c r="AT35" s="1"/>
  <c r="AV29"/>
  <c r="AV35" s="1"/>
  <c r="AZ29"/>
  <c r="BB29"/>
  <c r="BB35" s="1"/>
  <c r="BD29"/>
  <c r="BD35" s="1"/>
  <c r="BF29"/>
  <c r="BF35" s="1"/>
  <c r="BH29"/>
  <c r="BH35" s="1"/>
  <c r="BJ29"/>
  <c r="BJ35" s="1"/>
  <c r="BN29"/>
  <c r="BP29"/>
  <c r="BP35" s="1"/>
  <c r="BR29"/>
  <c r="BR35" s="1"/>
  <c r="BT29"/>
  <c r="BT35" s="1"/>
  <c r="BV29"/>
  <c r="BV35" s="1"/>
  <c r="BX29"/>
  <c r="BX35" s="1"/>
  <c r="CB29"/>
  <c r="CD29"/>
  <c r="CD35" s="1"/>
  <c r="CF29"/>
  <c r="CF35" s="1"/>
  <c r="CH29"/>
  <c r="CH35" s="1"/>
  <c r="CJ29"/>
  <c r="CJ35" s="1"/>
  <c r="CL29"/>
  <c r="CL35" s="1"/>
  <c r="CP29"/>
  <c r="CR29"/>
  <c r="CR35" s="1"/>
  <c r="CT29"/>
  <c r="CT35" s="1"/>
  <c r="CV29"/>
  <c r="CV35" s="1"/>
  <c r="CX29"/>
  <c r="CX35" s="1"/>
  <c r="CZ29"/>
  <c r="CZ35" s="1"/>
  <c r="DD29"/>
  <c r="DF29"/>
  <c r="DF35" s="1"/>
  <c r="DH29"/>
  <c r="DH35" s="1"/>
  <c r="DJ29"/>
  <c r="DJ35" s="1"/>
  <c r="DL29"/>
  <c r="DL35" s="1"/>
  <c r="DN29"/>
  <c r="DN35" s="1"/>
  <c r="DR29"/>
  <c r="DT29"/>
  <c r="DV29"/>
  <c r="DX29"/>
  <c r="DZ29"/>
  <c r="EB29"/>
  <c r="EF29"/>
  <c r="EH29"/>
  <c r="EJ29"/>
  <c r="EJ35" s="1"/>
  <c r="AI30"/>
  <c r="AJ30" s="1"/>
  <c r="AM30"/>
  <c r="AM35" s="1"/>
  <c r="AO30"/>
  <c r="AO35" s="1"/>
  <c r="AQ30"/>
  <c r="AQ35" s="1"/>
  <c r="AS30"/>
  <c r="AS35" s="1"/>
  <c r="AU30"/>
  <c r="AU35" s="1"/>
  <c r="AW30"/>
  <c r="AW35" s="1"/>
  <c r="BA30"/>
  <c r="BL30" s="1"/>
  <c r="BC30"/>
  <c r="BC35" s="1"/>
  <c r="BE30"/>
  <c r="BE35" s="1"/>
  <c r="BG30"/>
  <c r="BG35" s="1"/>
  <c r="BI30"/>
  <c r="BI35" s="1"/>
  <c r="BK30"/>
  <c r="BK35" s="1"/>
  <c r="BO30"/>
  <c r="BO35" s="1"/>
  <c r="BQ30"/>
  <c r="BQ35" s="1"/>
  <c r="BS30"/>
  <c r="BS35" s="1"/>
  <c r="BU30"/>
  <c r="BU35" s="1"/>
  <c r="BW30"/>
  <c r="BW35" s="1"/>
  <c r="BY30"/>
  <c r="BY35" s="1"/>
  <c r="CC30"/>
  <c r="CN30" s="1"/>
  <c r="CE30"/>
  <c r="CE35" s="1"/>
  <c r="CG30"/>
  <c r="CG35" s="1"/>
  <c r="CI30"/>
  <c r="CI35" s="1"/>
  <c r="CK30"/>
  <c r="CK35" s="1"/>
  <c r="CM30"/>
  <c r="CM35" s="1"/>
  <c r="CQ30"/>
  <c r="CQ35" s="1"/>
  <c r="CS30"/>
  <c r="CS35" s="1"/>
  <c r="CU30"/>
  <c r="CU35" s="1"/>
  <c r="CW30"/>
  <c r="CW35" s="1"/>
  <c r="CY30"/>
  <c r="CY35" s="1"/>
  <c r="DA30"/>
  <c r="DA35" s="1"/>
  <c r="DE30"/>
  <c r="DP30" s="1"/>
  <c r="DG30"/>
  <c r="DG35" s="1"/>
  <c r="DI30"/>
  <c r="DI35" s="1"/>
  <c r="DK30"/>
  <c r="DK35" s="1"/>
  <c r="DM30"/>
  <c r="DM35" s="1"/>
  <c r="DO30"/>
  <c r="DO35" s="1"/>
  <c r="DR30"/>
  <c r="DT30"/>
  <c r="DV30"/>
  <c r="DX30"/>
  <c r="DZ30"/>
  <c r="EB30"/>
  <c r="EF30"/>
  <c r="ER30" s="1"/>
  <c r="EH30"/>
  <c r="BU31"/>
  <c r="BW31"/>
  <c r="BY31"/>
  <c r="CC31"/>
  <c r="CN31" s="1"/>
  <c r="CE31"/>
  <c r="CG31"/>
  <c r="CI31"/>
  <c r="CK31"/>
  <c r="CM31"/>
  <c r="CQ31"/>
  <c r="DB31" s="1"/>
  <c r="CS31"/>
  <c r="CU31"/>
  <c r="CW31"/>
  <c r="CY31"/>
  <c r="DA31"/>
  <c r="DE31"/>
  <c r="DP31" s="1"/>
  <c r="DG31"/>
  <c r="DI31"/>
  <c r="DK31"/>
  <c r="DM31"/>
  <c r="DO31"/>
  <c r="DS31"/>
  <c r="ED31" s="1"/>
  <c r="DU31"/>
  <c r="DU35" s="1"/>
  <c r="DW31"/>
  <c r="DW35" s="1"/>
  <c r="DY31"/>
  <c r="DY35" s="1"/>
  <c r="EA31"/>
  <c r="EA35" s="1"/>
  <c r="EC31"/>
  <c r="EC35" s="1"/>
  <c r="EG31"/>
  <c r="EG35" s="1"/>
  <c r="EI31"/>
  <c r="EI35" s="1"/>
  <c r="DG33"/>
  <c r="DP33" s="1"/>
  <c r="DQ33" s="1"/>
  <c r="EE33" s="1"/>
  <c r="ES33" s="1"/>
  <c r="ET33" s="1"/>
  <c r="DI33"/>
  <c r="DK33"/>
  <c r="DM33"/>
  <c r="DO33"/>
  <c r="DS33"/>
  <c r="ED33" s="1"/>
  <c r="DU33"/>
  <c r="DW33"/>
  <c r="DY33"/>
  <c r="EA33"/>
  <c r="EC33"/>
  <c r="EG33"/>
  <c r="ER33" s="1"/>
  <c r="EI33"/>
  <c r="BY39"/>
  <c r="BZ39" s="1"/>
  <c r="CA39" s="1"/>
  <c r="CC39"/>
  <c r="CN39" s="1"/>
  <c r="CE39"/>
  <c r="CG39"/>
  <c r="CI39"/>
  <c r="CK39"/>
  <c r="CM39"/>
  <c r="CQ39"/>
  <c r="DB39" s="1"/>
  <c r="CS39"/>
  <c r="CU39"/>
  <c r="CW39"/>
  <c r="CY39"/>
  <c r="DA39"/>
  <c r="DE39"/>
  <c r="DP39" s="1"/>
  <c r="DG39"/>
  <c r="DI39"/>
  <c r="DK39"/>
  <c r="DM39"/>
  <c r="DO39"/>
  <c r="DS39"/>
  <c r="ED39" s="1"/>
  <c r="DU39"/>
  <c r="DW39"/>
  <c r="DY39"/>
  <c r="EA39"/>
  <c r="EC39"/>
  <c r="EG39"/>
  <c r="EI39"/>
  <c r="CG41"/>
  <c r="CN41" s="1"/>
  <c r="CO41" s="1"/>
  <c r="CI41"/>
  <c r="CK41"/>
  <c r="CM41"/>
  <c r="CQ41"/>
  <c r="DB41" s="1"/>
  <c r="CS41"/>
  <c r="CU41"/>
  <c r="CW41"/>
  <c r="CY41"/>
  <c r="DA41"/>
  <c r="DE41"/>
  <c r="DP41" s="1"/>
  <c r="DG41"/>
  <c r="DI41"/>
  <c r="DK41"/>
  <c r="DM41"/>
  <c r="DO41"/>
  <c r="DS41"/>
  <c r="ED41" s="1"/>
  <c r="DU41"/>
  <c r="DW41"/>
  <c r="DY41"/>
  <c r="EA41"/>
  <c r="EC41"/>
  <c r="EG41"/>
  <c r="ER41" s="1"/>
  <c r="EI41"/>
  <c r="CF42"/>
  <c r="CH42"/>
  <c r="CJ42"/>
  <c r="CJ80" s="1"/>
  <c r="CL42"/>
  <c r="CP42"/>
  <c r="CR42"/>
  <c r="CR80" s="1"/>
  <c r="CT42"/>
  <c r="CV42"/>
  <c r="CV80" s="1"/>
  <c r="CX42"/>
  <c r="CZ42"/>
  <c r="CZ80" s="1"/>
  <c r="DD42"/>
  <c r="DF42"/>
  <c r="DH42"/>
  <c r="DH80" s="1"/>
  <c r="DJ42"/>
  <c r="DL42"/>
  <c r="DL80" s="1"/>
  <c r="DN42"/>
  <c r="DR42"/>
  <c r="DT42"/>
  <c r="DT80" s="1"/>
  <c r="DV42"/>
  <c r="DX42"/>
  <c r="DX80" s="1"/>
  <c r="DZ42"/>
  <c r="EB42"/>
  <c r="EB80" s="1"/>
  <c r="EF42"/>
  <c r="EF80" s="1"/>
  <c r="EH42"/>
  <c r="EJ42"/>
  <c r="CG43"/>
  <c r="CN43" s="1"/>
  <c r="CO43" s="1"/>
  <c r="CI43"/>
  <c r="CK43"/>
  <c r="CM43"/>
  <c r="CQ43"/>
  <c r="DB43" s="1"/>
  <c r="CS43"/>
  <c r="CU43"/>
  <c r="CW43"/>
  <c r="CY43"/>
  <c r="DA43"/>
  <c r="DE43"/>
  <c r="DP43" s="1"/>
  <c r="DG43"/>
  <c r="DI43"/>
  <c r="DK43"/>
  <c r="DM43"/>
  <c r="DO43"/>
  <c r="DS43"/>
  <c r="ED43" s="1"/>
  <c r="DU43"/>
  <c r="DW43"/>
  <c r="DY43"/>
  <c r="EA43"/>
  <c r="EC43"/>
  <c r="EG43"/>
  <c r="ER43" s="1"/>
  <c r="EI43"/>
  <c r="CF44"/>
  <c r="CH44"/>
  <c r="CJ44"/>
  <c r="CL44"/>
  <c r="CP44"/>
  <c r="CR44"/>
  <c r="CT44"/>
  <c r="CV44"/>
  <c r="CX44"/>
  <c r="CZ44"/>
  <c r="DD44"/>
  <c r="DF44"/>
  <c r="DH44"/>
  <c r="DJ44"/>
  <c r="DL44"/>
  <c r="DN44"/>
  <c r="DR44"/>
  <c r="DT44"/>
  <c r="DV44"/>
  <c r="DX44"/>
  <c r="DZ44"/>
  <c r="EB44"/>
  <c r="EF44"/>
  <c r="EH44"/>
  <c r="EJ44"/>
  <c r="CG45"/>
  <c r="CN45" s="1"/>
  <c r="CO45" s="1"/>
  <c r="CI45"/>
  <c r="CK45"/>
  <c r="CM45"/>
  <c r="CQ45"/>
  <c r="DB45" s="1"/>
  <c r="CS45"/>
  <c r="CU45"/>
  <c r="CW45"/>
  <c r="CY45"/>
  <c r="DA45"/>
  <c r="DE45"/>
  <c r="DP45" s="1"/>
  <c r="DG45"/>
  <c r="DI45"/>
  <c r="DK45"/>
  <c r="DM45"/>
  <c r="DO45"/>
  <c r="DS45"/>
  <c r="ED45" s="1"/>
  <c r="DU45"/>
  <c r="DW45"/>
  <c r="DY45"/>
  <c r="EA45"/>
  <c r="EC45"/>
  <c r="EG45"/>
  <c r="ER45" s="1"/>
  <c r="EI45"/>
  <c r="CF46"/>
  <c r="CH46"/>
  <c r="CJ46"/>
  <c r="CL46"/>
  <c r="CP46"/>
  <c r="CR46"/>
  <c r="CT46"/>
  <c r="CV46"/>
  <c r="CX46"/>
  <c r="CZ46"/>
  <c r="DD46"/>
  <c r="DF46"/>
  <c r="DH46"/>
  <c r="DJ46"/>
  <c r="DL46"/>
  <c r="DN46"/>
  <c r="DR46"/>
  <c r="DT46"/>
  <c r="DV46"/>
  <c r="DX46"/>
  <c r="DZ46"/>
  <c r="EB46"/>
  <c r="EF46"/>
  <c r="EH46"/>
  <c r="EJ46"/>
  <c r="CJ47"/>
  <c r="CN47" s="1"/>
  <c r="CO47" s="1"/>
  <c r="CL47"/>
  <c r="CP47"/>
  <c r="CR47"/>
  <c r="CT47"/>
  <c r="CV47"/>
  <c r="CX47"/>
  <c r="CZ47"/>
  <c r="DD47"/>
  <c r="DF47"/>
  <c r="DH47"/>
  <c r="DJ47"/>
  <c r="DL47"/>
  <c r="DN47"/>
  <c r="DR47"/>
  <c r="DT47"/>
  <c r="DV47"/>
  <c r="DX47"/>
  <c r="DZ47"/>
  <c r="EB47"/>
  <c r="EF47"/>
  <c r="ER47" s="1"/>
  <c r="EH47"/>
  <c r="CJ48"/>
  <c r="CN48" s="1"/>
  <c r="CO48" s="1"/>
  <c r="CL48"/>
  <c r="CP48"/>
  <c r="CR48"/>
  <c r="CT48"/>
  <c r="CV48"/>
  <c r="CX48"/>
  <c r="CZ48"/>
  <c r="DD48"/>
  <c r="DF48"/>
  <c r="DH48"/>
  <c r="DJ48"/>
  <c r="DL48"/>
  <c r="DN48"/>
  <c r="DR48"/>
  <c r="DT48"/>
  <c r="DV48"/>
  <c r="DX48"/>
  <c r="DZ48"/>
  <c r="EB48"/>
  <c r="EF48"/>
  <c r="ER48" s="1"/>
  <c r="EH48"/>
  <c r="CJ49"/>
  <c r="CN49" s="1"/>
  <c r="CO49" s="1"/>
  <c r="CL49"/>
  <c r="CP49"/>
  <c r="CR49"/>
  <c r="CT49"/>
  <c r="CV49"/>
  <c r="CX49"/>
  <c r="CZ49"/>
  <c r="DD49"/>
  <c r="DF49"/>
  <c r="DH49"/>
  <c r="DJ49"/>
  <c r="DL49"/>
  <c r="DN49"/>
  <c r="DR49"/>
  <c r="DT49"/>
  <c r="DV49"/>
  <c r="DX49"/>
  <c r="DZ49"/>
  <c r="EB49"/>
  <c r="EF49"/>
  <c r="ER49" s="1"/>
  <c r="EH49"/>
  <c r="CJ50"/>
  <c r="CN50" s="1"/>
  <c r="CO50" s="1"/>
  <c r="CL50"/>
  <c r="CP50"/>
  <c r="CR50"/>
  <c r="CT50"/>
  <c r="CV50"/>
  <c r="CX50"/>
  <c r="CZ50"/>
  <c r="DD50"/>
  <c r="DF50"/>
  <c r="DH50"/>
  <c r="DJ50"/>
  <c r="DL50"/>
  <c r="DN50"/>
  <c r="DR50"/>
  <c r="DT50"/>
  <c r="DV50"/>
  <c r="DX50"/>
  <c r="DZ50"/>
  <c r="EB50"/>
  <c r="EF50"/>
  <c r="ER50" s="1"/>
  <c r="EH50"/>
  <c r="CP51"/>
  <c r="CR51"/>
  <c r="CT51"/>
  <c r="CV51"/>
  <c r="CX51"/>
  <c r="CZ51"/>
  <c r="DD51"/>
  <c r="DF51"/>
  <c r="DH51"/>
  <c r="DJ51"/>
  <c r="DL51"/>
  <c r="DN51"/>
  <c r="DR51"/>
  <c r="DT51"/>
  <c r="DV51"/>
  <c r="DX51"/>
  <c r="DZ51"/>
  <c r="EB51"/>
  <c r="EF51"/>
  <c r="ER51" s="1"/>
  <c r="EH51"/>
  <c r="CP52"/>
  <c r="CR52"/>
  <c r="CT52"/>
  <c r="CV52"/>
  <c r="CX52"/>
  <c r="CZ52"/>
  <c r="DD52"/>
  <c r="DF52"/>
  <c r="DH52"/>
  <c r="DJ52"/>
  <c r="DL52"/>
  <c r="DN52"/>
  <c r="DR52"/>
  <c r="DT52"/>
  <c r="DV52"/>
  <c r="DX52"/>
  <c r="DZ52"/>
  <c r="EB52"/>
  <c r="EF52"/>
  <c r="ER52" s="1"/>
  <c r="EH52"/>
  <c r="CP53"/>
  <c r="CR53"/>
  <c r="CT53"/>
  <c r="CV53"/>
  <c r="CX53"/>
  <c r="CZ53"/>
  <c r="DD53"/>
  <c r="DF53"/>
  <c r="DH53"/>
  <c r="DJ53"/>
  <c r="DL53"/>
  <c r="DN53"/>
  <c r="DR53"/>
  <c r="DT53"/>
  <c r="DV53"/>
  <c r="DX53"/>
  <c r="DZ53"/>
  <c r="EB53"/>
  <c r="EF53"/>
  <c r="ER53" s="1"/>
  <c r="EH53"/>
  <c r="CP54"/>
  <c r="CR54"/>
  <c r="CT54"/>
  <c r="CV54"/>
  <c r="CX54"/>
  <c r="CZ54"/>
  <c r="DD54"/>
  <c r="DF54"/>
  <c r="DH54"/>
  <c r="DJ54"/>
  <c r="DL54"/>
  <c r="DN54"/>
  <c r="DR54"/>
  <c r="DT54"/>
  <c r="DV54"/>
  <c r="DX54"/>
  <c r="DZ54"/>
  <c r="EB54"/>
  <c r="EF54"/>
  <c r="ER54" s="1"/>
  <c r="EH54"/>
  <c r="CP55"/>
  <c r="CR55"/>
  <c r="CT55"/>
  <c r="CV55"/>
  <c r="CX55"/>
  <c r="CZ55"/>
  <c r="DD55"/>
  <c r="DF55"/>
  <c r="DH55"/>
  <c r="DJ55"/>
  <c r="DL55"/>
  <c r="DN55"/>
  <c r="DR55"/>
  <c r="DT55"/>
  <c r="DV55"/>
  <c r="DX55"/>
  <c r="DZ55"/>
  <c r="EB55"/>
  <c r="EF55"/>
  <c r="ER55" s="1"/>
  <c r="EH55"/>
  <c r="CP56"/>
  <c r="CR56"/>
  <c r="CT56"/>
  <c r="CV56"/>
  <c r="CX56"/>
  <c r="CZ56"/>
  <c r="DD56"/>
  <c r="DF56"/>
  <c r="DH56"/>
  <c r="DJ56"/>
  <c r="DL56"/>
  <c r="DN56"/>
  <c r="DR56"/>
  <c r="DT56"/>
  <c r="DV56"/>
  <c r="DX56"/>
  <c r="DZ56"/>
  <c r="EB56"/>
  <c r="EF56"/>
  <c r="ER56" s="1"/>
  <c r="EH56"/>
  <c r="CP57"/>
  <c r="CR57"/>
  <c r="CT57"/>
  <c r="CV57"/>
  <c r="CX57"/>
  <c r="CZ57"/>
  <c r="DD57"/>
  <c r="DF57"/>
  <c r="DH57"/>
  <c r="DJ57"/>
  <c r="DL57"/>
  <c r="DN57"/>
  <c r="DR57"/>
  <c r="DT57"/>
  <c r="DV57"/>
  <c r="DX57"/>
  <c r="DZ57"/>
  <c r="EB57"/>
  <c r="EF57"/>
  <c r="ER57" s="1"/>
  <c r="EH57"/>
  <c r="CP58"/>
  <c r="CR58"/>
  <c r="CT58"/>
  <c r="CV58"/>
  <c r="CX58"/>
  <c r="CZ58"/>
  <c r="DD58"/>
  <c r="DF58"/>
  <c r="DH58"/>
  <c r="DJ58"/>
  <c r="DL58"/>
  <c r="DN58"/>
  <c r="DR58"/>
  <c r="DT58"/>
  <c r="DV58"/>
  <c r="DX58"/>
  <c r="DZ58"/>
  <c r="EB58"/>
  <c r="EF58"/>
  <c r="ER58" s="1"/>
  <c r="EH58"/>
  <c r="CU59"/>
  <c r="DB59" s="1"/>
  <c r="DC59" s="1"/>
  <c r="CW59"/>
  <c r="CY59"/>
  <c r="DA59"/>
  <c r="DE59"/>
  <c r="DP59" s="1"/>
  <c r="DG59"/>
  <c r="DI59"/>
  <c r="DK59"/>
  <c r="DM59"/>
  <c r="DO59"/>
  <c r="DS59"/>
  <c r="ED59" s="1"/>
  <c r="DU59"/>
  <c r="DW59"/>
  <c r="DY59"/>
  <c r="EA59"/>
  <c r="EC59"/>
  <c r="EG59"/>
  <c r="ER59" s="1"/>
  <c r="EI59"/>
  <c r="CW60"/>
  <c r="CY60"/>
  <c r="DA60"/>
  <c r="DE60"/>
  <c r="DG60"/>
  <c r="DI60"/>
  <c r="DK60"/>
  <c r="DM60"/>
  <c r="DO60"/>
  <c r="DS60"/>
  <c r="DU60"/>
  <c r="DW60"/>
  <c r="DY60"/>
  <c r="EA60"/>
  <c r="EC60"/>
  <c r="EG60"/>
  <c r="EI60"/>
  <c r="EK60"/>
  <c r="CW61"/>
  <c r="CY61"/>
  <c r="DA61"/>
  <c r="DE61"/>
  <c r="DG61"/>
  <c r="DI61"/>
  <c r="DK61"/>
  <c r="DM61"/>
  <c r="DO61"/>
  <c r="DS61"/>
  <c r="DU61"/>
  <c r="DW61"/>
  <c r="DY61"/>
  <c r="EA61"/>
  <c r="EC61"/>
  <c r="EG61"/>
  <c r="EI61"/>
  <c r="EK61"/>
  <c r="CY62"/>
  <c r="DA62"/>
  <c r="DE62"/>
  <c r="DG62"/>
  <c r="DI62"/>
  <c r="DK62"/>
  <c r="DM62"/>
  <c r="DO62"/>
  <c r="DS62"/>
  <c r="DU62"/>
  <c r="DW62"/>
  <c r="DY62"/>
  <c r="EA62"/>
  <c r="EC62"/>
  <c r="EG62"/>
  <c r="EI62"/>
  <c r="EK62"/>
  <c r="CY63"/>
  <c r="DA63"/>
  <c r="DE63"/>
  <c r="DG63"/>
  <c r="DI63"/>
  <c r="DK63"/>
  <c r="DM63"/>
  <c r="DO63"/>
  <c r="DS63"/>
  <c r="DU63"/>
  <c r="DW63"/>
  <c r="DY63"/>
  <c r="EA63"/>
  <c r="EC63"/>
  <c r="EG63"/>
  <c r="EI63"/>
  <c r="EK63"/>
  <c r="CZ64"/>
  <c r="DD64"/>
  <c r="DF64"/>
  <c r="DH64"/>
  <c r="DJ64"/>
  <c r="DL64"/>
  <c r="DN64"/>
  <c r="DR64"/>
  <c r="DT64"/>
  <c r="DV64"/>
  <c r="DX64"/>
  <c r="DZ64"/>
  <c r="EB64"/>
  <c r="EF64"/>
  <c r="EH64"/>
  <c r="EJ64"/>
  <c r="DG65"/>
  <c r="DP65" s="1"/>
  <c r="DQ65" s="1"/>
  <c r="DI65"/>
  <c r="DK65"/>
  <c r="DM65"/>
  <c r="DO65"/>
  <c r="DS65"/>
  <c r="ED65" s="1"/>
  <c r="DU65"/>
  <c r="DW65"/>
  <c r="DY65"/>
  <c r="EA65"/>
  <c r="EC65"/>
  <c r="EG65"/>
  <c r="ER65" s="1"/>
  <c r="EI65"/>
  <c r="DF66"/>
  <c r="DH66"/>
  <c r="DJ66"/>
  <c r="DL66"/>
  <c r="DN66"/>
  <c r="DR66"/>
  <c r="DT66"/>
  <c r="DV66"/>
  <c r="DX66"/>
  <c r="DZ66"/>
  <c r="EB66"/>
  <c r="EF66"/>
  <c r="EH66"/>
  <c r="EJ66"/>
  <c r="DJ67"/>
  <c r="DP67" s="1"/>
  <c r="DQ67" s="1"/>
  <c r="DL67"/>
  <c r="DN67"/>
  <c r="DR67"/>
  <c r="DT67"/>
  <c r="DV67"/>
  <c r="DX67"/>
  <c r="DZ67"/>
  <c r="EB67"/>
  <c r="EF67"/>
  <c r="ER67" s="1"/>
  <c r="EH67"/>
  <c r="DJ68"/>
  <c r="DP68" s="1"/>
  <c r="DQ68" s="1"/>
  <c r="DL68"/>
  <c r="DN68"/>
  <c r="DR68"/>
  <c r="DT68"/>
  <c r="DV68"/>
  <c r="DX68"/>
  <c r="DZ68"/>
  <c r="EB68"/>
  <c r="EF68"/>
  <c r="EH68"/>
  <c r="DJ69"/>
  <c r="DP69" s="1"/>
  <c r="DQ69" s="1"/>
  <c r="DL69"/>
  <c r="DN69"/>
  <c r="DS69"/>
  <c r="DU69"/>
  <c r="DW69"/>
  <c r="DY69"/>
  <c r="EA69"/>
  <c r="EC69"/>
  <c r="EG69"/>
  <c r="ER69" s="1"/>
  <c r="EI69"/>
  <c r="DS70"/>
  <c r="DU70"/>
  <c r="DW70"/>
  <c r="DY70"/>
  <c r="EA70"/>
  <c r="EC70"/>
  <c r="EG70"/>
  <c r="EI70"/>
  <c r="EK70"/>
  <c r="DS71"/>
  <c r="DU71"/>
  <c r="DW71"/>
  <c r="DY71"/>
  <c r="EA71"/>
  <c r="EC71"/>
  <c r="EG71"/>
  <c r="EI71"/>
  <c r="EK71"/>
  <c r="DS72"/>
  <c r="DU72"/>
  <c r="DW72"/>
  <c r="DY72"/>
  <c r="EA72"/>
  <c r="EC72"/>
  <c r="EG72"/>
  <c r="EI72"/>
  <c r="EK72"/>
  <c r="DT73"/>
  <c r="DV73"/>
  <c r="DX73"/>
  <c r="DZ73"/>
  <c r="EB73"/>
  <c r="EF73"/>
  <c r="EH73"/>
  <c r="EJ73"/>
  <c r="EA74"/>
  <c r="ED74" s="1"/>
  <c r="EE74" s="1"/>
  <c r="EC74"/>
  <c r="EG74"/>
  <c r="ER74" s="1"/>
  <c r="EI74"/>
  <c r="DZ75"/>
  <c r="EB75"/>
  <c r="EF75"/>
  <c r="EH75"/>
  <c r="EJ75"/>
  <c r="EH76"/>
  <c r="ER76" s="1"/>
  <c r="ES76" s="1"/>
  <c r="ET76" s="1"/>
  <c r="EH77"/>
  <c r="ER77" s="1"/>
  <c r="ES77" s="1"/>
  <c r="ET77" s="1"/>
  <c r="EH78"/>
  <c r="ER78" s="1"/>
  <c r="ES78" s="1"/>
  <c r="ET78" s="1"/>
  <c r="EH79"/>
  <c r="ER79" s="1"/>
  <c r="ES79" s="1"/>
  <c r="ET79" s="1"/>
  <c r="BT82"/>
  <c r="BX82"/>
  <c r="CB82"/>
  <c r="CF82"/>
  <c r="CJ82"/>
  <c r="CR82"/>
  <c r="CV82"/>
  <c r="CZ82"/>
  <c r="DD82"/>
  <c r="DH82"/>
  <c r="DL82"/>
  <c r="DT82"/>
  <c r="DX82"/>
  <c r="EB82"/>
  <c r="EF82"/>
  <c r="BV84"/>
  <c r="CD84"/>
  <c r="CH84"/>
  <c r="CL84"/>
  <c r="CP84"/>
  <c r="CT84"/>
  <c r="CX84"/>
  <c r="DF84"/>
  <c r="DP84" s="1"/>
  <c r="DJ84"/>
  <c r="DN84"/>
  <c r="DR84"/>
  <c r="DV84"/>
  <c r="DZ84"/>
  <c r="EH84"/>
  <c r="BT86"/>
  <c r="BX86"/>
  <c r="CB86"/>
  <c r="CF86"/>
  <c r="CJ86"/>
  <c r="CR86"/>
  <c r="CV86"/>
  <c r="CZ86"/>
  <c r="DD86"/>
  <c r="DH86"/>
  <c r="DL86"/>
  <c r="DT86"/>
  <c r="DX86"/>
  <c r="EB86"/>
  <c r="EF86"/>
  <c r="BV88"/>
  <c r="CD88"/>
  <c r="CH88"/>
  <c r="CL88"/>
  <c r="CP88"/>
  <c r="CT88"/>
  <c r="CX88"/>
  <c r="DF88"/>
  <c r="DP88" s="1"/>
  <c r="DJ88"/>
  <c r="DN88"/>
  <c r="DR88"/>
  <c r="DV88"/>
  <c r="DZ88"/>
  <c r="EH88"/>
  <c r="BT90"/>
  <c r="BX90"/>
  <c r="CB90"/>
  <c r="CF90"/>
  <c r="CJ90"/>
  <c r="CR90"/>
  <c r="CV90"/>
  <c r="CZ90"/>
  <c r="DD90"/>
  <c r="DH90"/>
  <c r="DL90"/>
  <c r="DT90"/>
  <c r="DX90"/>
  <c r="EB90"/>
  <c r="EF90"/>
  <c r="BV92"/>
  <c r="CD92"/>
  <c r="CH92"/>
  <c r="CL92"/>
  <c r="CP92"/>
  <c r="CT92"/>
  <c r="CX92"/>
  <c r="DF92"/>
  <c r="DP92" s="1"/>
  <c r="DJ92"/>
  <c r="DN92"/>
  <c r="DR92"/>
  <c r="DV92"/>
  <c r="DZ92"/>
  <c r="EH92"/>
  <c r="BW94"/>
  <c r="CE94"/>
  <c r="CI94"/>
  <c r="CM94"/>
  <c r="CQ94"/>
  <c r="CU94"/>
  <c r="CY94"/>
  <c r="DG94"/>
  <c r="DK94"/>
  <c r="DO94"/>
  <c r="DS94"/>
  <c r="DW94"/>
  <c r="EA94"/>
  <c r="BY96"/>
  <c r="CC96"/>
  <c r="CG96"/>
  <c r="CK96"/>
  <c r="CS96"/>
  <c r="CW96"/>
  <c r="DA96"/>
  <c r="DE96"/>
  <c r="DI96"/>
  <c r="DM96"/>
  <c r="DU96"/>
  <c r="DY96"/>
  <c r="EC96"/>
  <c r="EG96"/>
  <c r="EK96"/>
  <c r="CS98"/>
  <c r="CW98"/>
  <c r="DA98"/>
  <c r="DE98"/>
  <c r="DI98"/>
  <c r="DM98"/>
  <c r="DU98"/>
  <c r="DY98"/>
  <c r="EC98"/>
  <c r="EG98"/>
  <c r="EK98"/>
  <c r="I179"/>
  <c r="EI82"/>
  <c r="EG82"/>
  <c r="EC82"/>
  <c r="EA82"/>
  <c r="DY82"/>
  <c r="DW82"/>
  <c r="DU82"/>
  <c r="DS82"/>
  <c r="DO82"/>
  <c r="DM82"/>
  <c r="DK82"/>
  <c r="DI82"/>
  <c r="DG82"/>
  <c r="DE82"/>
  <c r="DA82"/>
  <c r="CY82"/>
  <c r="CW82"/>
  <c r="CU82"/>
  <c r="CS82"/>
  <c r="CQ82"/>
  <c r="CM82"/>
  <c r="CK82"/>
  <c r="CI82"/>
  <c r="CG82"/>
  <c r="CE82"/>
  <c r="CC82"/>
  <c r="BY82"/>
  <c r="BW82"/>
  <c r="BU82"/>
  <c r="BS82"/>
  <c r="EI86"/>
  <c r="EG86"/>
  <c r="EC86"/>
  <c r="EA86"/>
  <c r="DY86"/>
  <c r="DW86"/>
  <c r="DU86"/>
  <c r="DS86"/>
  <c r="DO86"/>
  <c r="DM86"/>
  <c r="DK86"/>
  <c r="DI86"/>
  <c r="DG86"/>
  <c r="DE86"/>
  <c r="DA86"/>
  <c r="CY86"/>
  <c r="CW86"/>
  <c r="CU86"/>
  <c r="CS86"/>
  <c r="CQ86"/>
  <c r="CM86"/>
  <c r="CK86"/>
  <c r="CI86"/>
  <c r="CG86"/>
  <c r="CE86"/>
  <c r="CC86"/>
  <c r="BY86"/>
  <c r="BW86"/>
  <c r="BU86"/>
  <c r="BS86"/>
  <c r="EI90"/>
  <c r="EG90"/>
  <c r="EC90"/>
  <c r="EA90"/>
  <c r="DY90"/>
  <c r="DW90"/>
  <c r="DU90"/>
  <c r="DS90"/>
  <c r="DO90"/>
  <c r="DM90"/>
  <c r="DK90"/>
  <c r="DI90"/>
  <c r="DG90"/>
  <c r="DE90"/>
  <c r="DA90"/>
  <c r="CY90"/>
  <c r="CW90"/>
  <c r="CU90"/>
  <c r="CS90"/>
  <c r="CQ90"/>
  <c r="CM90"/>
  <c r="CK90"/>
  <c r="CI90"/>
  <c r="CG90"/>
  <c r="CE90"/>
  <c r="CC90"/>
  <c r="BY90"/>
  <c r="BW90"/>
  <c r="BU90"/>
  <c r="BS90"/>
  <c r="EJ94"/>
  <c r="EJ179" s="1"/>
  <c r="EH94"/>
  <c r="EF94"/>
  <c r="EB94"/>
  <c r="DZ94"/>
  <c r="DX94"/>
  <c r="DV94"/>
  <c r="DT94"/>
  <c r="DR94"/>
  <c r="DN94"/>
  <c r="DL94"/>
  <c r="DJ94"/>
  <c r="DH94"/>
  <c r="DF94"/>
  <c r="DD94"/>
  <c r="CZ94"/>
  <c r="CX94"/>
  <c r="CV94"/>
  <c r="CT94"/>
  <c r="CR94"/>
  <c r="CP94"/>
  <c r="CL94"/>
  <c r="CJ94"/>
  <c r="CH94"/>
  <c r="CF94"/>
  <c r="CD94"/>
  <c r="CB94"/>
  <c r="BX94"/>
  <c r="BV94"/>
  <c r="CG42"/>
  <c r="CI42"/>
  <c r="CK42"/>
  <c r="CM42"/>
  <c r="CQ42"/>
  <c r="CS42"/>
  <c r="CU42"/>
  <c r="CW42"/>
  <c r="CY42"/>
  <c r="DA42"/>
  <c r="DE42"/>
  <c r="DG42"/>
  <c r="DI42"/>
  <c r="DK42"/>
  <c r="DM42"/>
  <c r="DO42"/>
  <c r="DS42"/>
  <c r="DU42"/>
  <c r="DW42"/>
  <c r="DY42"/>
  <c r="EA42"/>
  <c r="EC42"/>
  <c r="EG42"/>
  <c r="EI42"/>
  <c r="CG44"/>
  <c r="CI44"/>
  <c r="CK44"/>
  <c r="CM44"/>
  <c r="CQ44"/>
  <c r="CS44"/>
  <c r="CU44"/>
  <c r="CW44"/>
  <c r="CY44"/>
  <c r="DA44"/>
  <c r="DE44"/>
  <c r="DG44"/>
  <c r="DI44"/>
  <c r="DK44"/>
  <c r="DM44"/>
  <c r="DO44"/>
  <c r="DS44"/>
  <c r="DU44"/>
  <c r="DW44"/>
  <c r="DY44"/>
  <c r="EA44"/>
  <c r="EC44"/>
  <c r="EG44"/>
  <c r="EI44"/>
  <c r="CG46"/>
  <c r="CI46"/>
  <c r="CK46"/>
  <c r="CM46"/>
  <c r="CQ46"/>
  <c r="CS46"/>
  <c r="CU46"/>
  <c r="CW46"/>
  <c r="CY46"/>
  <c r="DA46"/>
  <c r="DE46"/>
  <c r="DG46"/>
  <c r="DI46"/>
  <c r="DK46"/>
  <c r="DM46"/>
  <c r="DO46"/>
  <c r="DS46"/>
  <c r="DU46"/>
  <c r="DW46"/>
  <c r="DY46"/>
  <c r="EA46"/>
  <c r="EC46"/>
  <c r="EG46"/>
  <c r="EI46"/>
  <c r="CX60"/>
  <c r="CZ60"/>
  <c r="DD60"/>
  <c r="DF60"/>
  <c r="DH60"/>
  <c r="DJ60"/>
  <c r="DL60"/>
  <c r="DN60"/>
  <c r="DR60"/>
  <c r="DT60"/>
  <c r="DV60"/>
  <c r="DX60"/>
  <c r="DZ60"/>
  <c r="EB60"/>
  <c r="EF60"/>
  <c r="EH60"/>
  <c r="CX61"/>
  <c r="CZ61"/>
  <c r="DD61"/>
  <c r="DF61"/>
  <c r="DH61"/>
  <c r="DJ61"/>
  <c r="DL61"/>
  <c r="DN61"/>
  <c r="DR61"/>
  <c r="DT61"/>
  <c r="DV61"/>
  <c r="DX61"/>
  <c r="DZ61"/>
  <c r="EB61"/>
  <c r="EF61"/>
  <c r="EH61"/>
  <c r="CZ62"/>
  <c r="DD62"/>
  <c r="DF62"/>
  <c r="DH62"/>
  <c r="DJ62"/>
  <c r="DL62"/>
  <c r="DN62"/>
  <c r="DR62"/>
  <c r="DT62"/>
  <c r="DV62"/>
  <c r="DX62"/>
  <c r="DZ62"/>
  <c r="EB62"/>
  <c r="EF62"/>
  <c r="ER62" s="1"/>
  <c r="EH62"/>
  <c r="CZ63"/>
  <c r="DD63"/>
  <c r="DF63"/>
  <c r="DH63"/>
  <c r="DJ63"/>
  <c r="DL63"/>
  <c r="DN63"/>
  <c r="DR63"/>
  <c r="DT63"/>
  <c r="DV63"/>
  <c r="DX63"/>
  <c r="DZ63"/>
  <c r="EB63"/>
  <c r="EF63"/>
  <c r="EH63"/>
  <c r="DA64"/>
  <c r="DE64"/>
  <c r="DG64"/>
  <c r="DI64"/>
  <c r="DK64"/>
  <c r="DM64"/>
  <c r="DO64"/>
  <c r="DS64"/>
  <c r="DU64"/>
  <c r="DW64"/>
  <c r="DY64"/>
  <c r="EA64"/>
  <c r="EC64"/>
  <c r="EG64"/>
  <c r="EI64"/>
  <c r="DG66"/>
  <c r="DI66"/>
  <c r="DK66"/>
  <c r="DM66"/>
  <c r="DO66"/>
  <c r="DS66"/>
  <c r="DU66"/>
  <c r="DW66"/>
  <c r="DY66"/>
  <c r="EA66"/>
  <c r="EC66"/>
  <c r="EG66"/>
  <c r="EI66"/>
  <c r="DT70"/>
  <c r="DV70"/>
  <c r="DX70"/>
  <c r="DZ70"/>
  <c r="EB70"/>
  <c r="EF70"/>
  <c r="ER70" s="1"/>
  <c r="EH70"/>
  <c r="DT71"/>
  <c r="DV71"/>
  <c r="DX71"/>
  <c r="DZ71"/>
  <c r="EB71"/>
  <c r="EF71"/>
  <c r="EH71"/>
  <c r="DT72"/>
  <c r="DV72"/>
  <c r="DX72"/>
  <c r="DZ72"/>
  <c r="EB72"/>
  <c r="EF72"/>
  <c r="ER72" s="1"/>
  <c r="EH72"/>
  <c r="DU73"/>
  <c r="DW73"/>
  <c r="DY73"/>
  <c r="EA73"/>
  <c r="EC73"/>
  <c r="EG73"/>
  <c r="EI73"/>
  <c r="EA75"/>
  <c r="EC75"/>
  <c r="EG75"/>
  <c r="EI75"/>
  <c r="BV82"/>
  <c r="CD82"/>
  <c r="CH82"/>
  <c r="CL82"/>
  <c r="CP82"/>
  <c r="CT82"/>
  <c r="CX82"/>
  <c r="DF82"/>
  <c r="DJ82"/>
  <c r="DN82"/>
  <c r="DR82"/>
  <c r="DV82"/>
  <c r="DZ82"/>
  <c r="EH82"/>
  <c r="ER84"/>
  <c r="BV86"/>
  <c r="CD86"/>
  <c r="CH86"/>
  <c r="CL86"/>
  <c r="CP86"/>
  <c r="CT86"/>
  <c r="CX86"/>
  <c r="DF86"/>
  <c r="DJ86"/>
  <c r="DN86"/>
  <c r="DR86"/>
  <c r="DV86"/>
  <c r="DZ86"/>
  <c r="EH86"/>
  <c r="ER88"/>
  <c r="BV90"/>
  <c r="CD90"/>
  <c r="CH90"/>
  <c r="CL90"/>
  <c r="CP90"/>
  <c r="CT90"/>
  <c r="CX90"/>
  <c r="DF90"/>
  <c r="DJ90"/>
  <c r="DN90"/>
  <c r="DR90"/>
  <c r="DV90"/>
  <c r="DZ90"/>
  <c r="EH90"/>
  <c r="ER92"/>
  <c r="BY94"/>
  <c r="CC94"/>
  <c r="CG94"/>
  <c r="CK94"/>
  <c r="CS94"/>
  <c r="CW94"/>
  <c r="DA94"/>
  <c r="DE94"/>
  <c r="DI94"/>
  <c r="DM94"/>
  <c r="DU94"/>
  <c r="DY94"/>
  <c r="EC94"/>
  <c r="EG94"/>
  <c r="EK94"/>
  <c r="EJ113"/>
  <c r="EH113"/>
  <c r="EF113"/>
  <c r="EB113"/>
  <c r="DZ113"/>
  <c r="DX113"/>
  <c r="DV113"/>
  <c r="DT113"/>
  <c r="DR113"/>
  <c r="DN113"/>
  <c r="DL113"/>
  <c r="DJ113"/>
  <c r="DH113"/>
  <c r="DF113"/>
  <c r="DD113"/>
  <c r="CZ113"/>
  <c r="CX113"/>
  <c r="CV113"/>
  <c r="EJ117"/>
  <c r="EH117"/>
  <c r="EF117"/>
  <c r="EB117"/>
  <c r="DZ117"/>
  <c r="DX117"/>
  <c r="DV117"/>
  <c r="DT117"/>
  <c r="DR117"/>
  <c r="DN117"/>
  <c r="DL117"/>
  <c r="DJ117"/>
  <c r="DH117"/>
  <c r="DF117"/>
  <c r="DD117"/>
  <c r="CZ117"/>
  <c r="CX117"/>
  <c r="CV117"/>
  <c r="DB117" s="1"/>
  <c r="DC117" s="1"/>
  <c r="EJ121"/>
  <c r="EH121"/>
  <c r="EF121"/>
  <c r="EB121"/>
  <c r="DZ121"/>
  <c r="DX121"/>
  <c r="DV121"/>
  <c r="DT121"/>
  <c r="DR121"/>
  <c r="DN121"/>
  <c r="DL121"/>
  <c r="DJ121"/>
  <c r="DH121"/>
  <c r="DF121"/>
  <c r="DD121"/>
  <c r="CZ121"/>
  <c r="CX121"/>
  <c r="CV121"/>
  <c r="H179"/>
  <c r="BT83"/>
  <c r="BZ83" s="1"/>
  <c r="CA83" s="1"/>
  <c r="BV83"/>
  <c r="BX83"/>
  <c r="CB83"/>
  <c r="CD83"/>
  <c r="CF83"/>
  <c r="CH83"/>
  <c r="CJ83"/>
  <c r="CL83"/>
  <c r="CP83"/>
  <c r="CR83"/>
  <c r="CT83"/>
  <c r="CV83"/>
  <c r="CX83"/>
  <c r="CZ83"/>
  <c r="DD83"/>
  <c r="DF83"/>
  <c r="DH83"/>
  <c r="DJ83"/>
  <c r="DL83"/>
  <c r="DN83"/>
  <c r="DR83"/>
  <c r="DT83"/>
  <c r="DV83"/>
  <c r="DX83"/>
  <c r="DZ83"/>
  <c r="EB83"/>
  <c r="EF83"/>
  <c r="EH83"/>
  <c r="BT85"/>
  <c r="BV85"/>
  <c r="BZ85" s="1"/>
  <c r="CA85" s="1"/>
  <c r="BX85"/>
  <c r="CB85"/>
  <c r="CD85"/>
  <c r="CF85"/>
  <c r="CH85"/>
  <c r="CJ85"/>
  <c r="CL85"/>
  <c r="CP85"/>
  <c r="CR85"/>
  <c r="CT85"/>
  <c r="CV85"/>
  <c r="CX85"/>
  <c r="CZ85"/>
  <c r="DD85"/>
  <c r="DF85"/>
  <c r="DH85"/>
  <c r="DJ85"/>
  <c r="DL85"/>
  <c r="DN85"/>
  <c r="DR85"/>
  <c r="DT85"/>
  <c r="DV85"/>
  <c r="DX85"/>
  <c r="DZ85"/>
  <c r="EB85"/>
  <c r="EF85"/>
  <c r="ER85" s="1"/>
  <c r="EH85"/>
  <c r="BT87"/>
  <c r="BZ87" s="1"/>
  <c r="CA87" s="1"/>
  <c r="BV87"/>
  <c r="BX87"/>
  <c r="CB87"/>
  <c r="CD87"/>
  <c r="CF87"/>
  <c r="CH87"/>
  <c r="CJ87"/>
  <c r="CL87"/>
  <c r="CP87"/>
  <c r="CR87"/>
  <c r="CT87"/>
  <c r="CV87"/>
  <c r="CX87"/>
  <c r="CZ87"/>
  <c r="DD87"/>
  <c r="DF87"/>
  <c r="DH87"/>
  <c r="DJ87"/>
  <c r="DL87"/>
  <c r="DN87"/>
  <c r="DR87"/>
  <c r="DT87"/>
  <c r="DV87"/>
  <c r="DX87"/>
  <c r="DZ87"/>
  <c r="EB87"/>
  <c r="EF87"/>
  <c r="EH87"/>
  <c r="BT89"/>
  <c r="BV89"/>
  <c r="BZ89" s="1"/>
  <c r="CA89" s="1"/>
  <c r="BX89"/>
  <c r="CB89"/>
  <c r="CD89"/>
  <c r="CF89"/>
  <c r="CH89"/>
  <c r="CJ89"/>
  <c r="CL89"/>
  <c r="CP89"/>
  <c r="CR89"/>
  <c r="CT89"/>
  <c r="CV89"/>
  <c r="CX89"/>
  <c r="CZ89"/>
  <c r="DD89"/>
  <c r="DF89"/>
  <c r="DH89"/>
  <c r="DJ89"/>
  <c r="DL89"/>
  <c r="DN89"/>
  <c r="DR89"/>
  <c r="DT89"/>
  <c r="DV89"/>
  <c r="DX89"/>
  <c r="DZ89"/>
  <c r="EB89"/>
  <c r="EF89"/>
  <c r="ER89" s="1"/>
  <c r="EH89"/>
  <c r="BT91"/>
  <c r="BZ91" s="1"/>
  <c r="CA91" s="1"/>
  <c r="BV91"/>
  <c r="BX91"/>
  <c r="CB91"/>
  <c r="CD91"/>
  <c r="CF91"/>
  <c r="CH91"/>
  <c r="CJ91"/>
  <c r="CL91"/>
  <c r="CP91"/>
  <c r="CR91"/>
  <c r="CT91"/>
  <c r="CV91"/>
  <c r="CX91"/>
  <c r="CZ91"/>
  <c r="DD91"/>
  <c r="DF91"/>
  <c r="DH91"/>
  <c r="DJ91"/>
  <c r="DL91"/>
  <c r="DN91"/>
  <c r="DR91"/>
  <c r="DT91"/>
  <c r="DV91"/>
  <c r="DX91"/>
  <c r="DZ91"/>
  <c r="EB91"/>
  <c r="EF91"/>
  <c r="EH91"/>
  <c r="BT93"/>
  <c r="BV93"/>
  <c r="BZ93" s="1"/>
  <c r="CA93" s="1"/>
  <c r="BX93"/>
  <c r="CB93"/>
  <c r="CD93"/>
  <c r="CF93"/>
  <c r="CH93"/>
  <c r="CJ93"/>
  <c r="CL93"/>
  <c r="CP93"/>
  <c r="CR93"/>
  <c r="CT93"/>
  <c r="CV93"/>
  <c r="CX93"/>
  <c r="CZ93"/>
  <c r="DD93"/>
  <c r="DF93"/>
  <c r="DH93"/>
  <c r="DJ93"/>
  <c r="DL93"/>
  <c r="DN93"/>
  <c r="DR93"/>
  <c r="DT93"/>
  <c r="DV93"/>
  <c r="DX93"/>
  <c r="DZ93"/>
  <c r="EB93"/>
  <c r="EF93"/>
  <c r="ER93" s="1"/>
  <c r="EH93"/>
  <c r="BW95"/>
  <c r="BZ95" s="1"/>
  <c r="CA95" s="1"/>
  <c r="BY95"/>
  <c r="CC95"/>
  <c r="CN95" s="1"/>
  <c r="CE95"/>
  <c r="CG95"/>
  <c r="CI95"/>
  <c r="CK95"/>
  <c r="CM95"/>
  <c r="CQ95"/>
  <c r="DB95" s="1"/>
  <c r="CS95"/>
  <c r="CU95"/>
  <c r="CW95"/>
  <c r="CY95"/>
  <c r="DA95"/>
  <c r="DE95"/>
  <c r="DP95" s="1"/>
  <c r="DG95"/>
  <c r="DI95"/>
  <c r="DK95"/>
  <c r="DM95"/>
  <c r="DO95"/>
  <c r="DS95"/>
  <c r="ED95" s="1"/>
  <c r="DU95"/>
  <c r="DW95"/>
  <c r="DY95"/>
  <c r="EA95"/>
  <c r="EC95"/>
  <c r="EG95"/>
  <c r="ER95" s="1"/>
  <c r="EI95"/>
  <c r="BY97"/>
  <c r="BZ97" s="1"/>
  <c r="CA97" s="1"/>
  <c r="CC97"/>
  <c r="CN97" s="1"/>
  <c r="CE97"/>
  <c r="CG97"/>
  <c r="CI97"/>
  <c r="CK97"/>
  <c r="CM97"/>
  <c r="CQ97"/>
  <c r="DB97" s="1"/>
  <c r="CS97"/>
  <c r="CU97"/>
  <c r="CW97"/>
  <c r="CY97"/>
  <c r="DA97"/>
  <c r="DE97"/>
  <c r="DP97" s="1"/>
  <c r="DG97"/>
  <c r="DI97"/>
  <c r="DK97"/>
  <c r="DM97"/>
  <c r="DO97"/>
  <c r="DS97"/>
  <c r="ED97" s="1"/>
  <c r="DU97"/>
  <c r="DW97"/>
  <c r="DY97"/>
  <c r="EA97"/>
  <c r="EC97"/>
  <c r="EG97"/>
  <c r="EI97"/>
  <c r="CM99"/>
  <c r="CN99" s="1"/>
  <c r="CO99" s="1"/>
  <c r="CQ99"/>
  <c r="DB99" s="1"/>
  <c r="CS99"/>
  <c r="CU99"/>
  <c r="CW99"/>
  <c r="CY99"/>
  <c r="DA99"/>
  <c r="DE99"/>
  <c r="DP99" s="1"/>
  <c r="DG99"/>
  <c r="DI99"/>
  <c r="DK99"/>
  <c r="DM99"/>
  <c r="DO99"/>
  <c r="DS99"/>
  <c r="ED99" s="1"/>
  <c r="DU99"/>
  <c r="DW99"/>
  <c r="DY99"/>
  <c r="EA99"/>
  <c r="EC99"/>
  <c r="EG99"/>
  <c r="ER99" s="1"/>
  <c r="EI99"/>
  <c r="CL100"/>
  <c r="CP100"/>
  <c r="CR100"/>
  <c r="CT100"/>
  <c r="CV100"/>
  <c r="CX100"/>
  <c r="CZ100"/>
  <c r="DD100"/>
  <c r="DF100"/>
  <c r="DH100"/>
  <c r="DJ100"/>
  <c r="DL100"/>
  <c r="DN100"/>
  <c r="DR100"/>
  <c r="DT100"/>
  <c r="DV100"/>
  <c r="DX100"/>
  <c r="DZ100"/>
  <c r="EB100"/>
  <c r="EF100"/>
  <c r="EH100"/>
  <c r="EJ100"/>
  <c r="CP101"/>
  <c r="CR101"/>
  <c r="CT101"/>
  <c r="CV101"/>
  <c r="CX101"/>
  <c r="CZ101"/>
  <c r="DD101"/>
  <c r="DF101"/>
  <c r="DH101"/>
  <c r="DJ101"/>
  <c r="DL101"/>
  <c r="DN101"/>
  <c r="DR101"/>
  <c r="DT101"/>
  <c r="DV101"/>
  <c r="DX101"/>
  <c r="DZ101"/>
  <c r="EB101"/>
  <c r="EF101"/>
  <c r="ER101" s="1"/>
  <c r="EH101"/>
  <c r="CP102"/>
  <c r="CR102"/>
  <c r="CT102"/>
  <c r="CV102"/>
  <c r="CX102"/>
  <c r="CZ102"/>
  <c r="DD102"/>
  <c r="DF102"/>
  <c r="DH102"/>
  <c r="DJ102"/>
  <c r="DL102"/>
  <c r="DN102"/>
  <c r="DR102"/>
  <c r="DT102"/>
  <c r="DV102"/>
  <c r="DX102"/>
  <c r="DZ102"/>
  <c r="EB102"/>
  <c r="EF102"/>
  <c r="ER102" s="1"/>
  <c r="EH102"/>
  <c r="CP103"/>
  <c r="CR103"/>
  <c r="CT103"/>
  <c r="CV103"/>
  <c r="CX103"/>
  <c r="CZ103"/>
  <c r="DD103"/>
  <c r="DF103"/>
  <c r="DH103"/>
  <c r="DJ103"/>
  <c r="DL103"/>
  <c r="DN103"/>
  <c r="DR103"/>
  <c r="DT103"/>
  <c r="DV103"/>
  <c r="DX103"/>
  <c r="DZ103"/>
  <c r="EB103"/>
  <c r="EF103"/>
  <c r="ER103" s="1"/>
  <c r="EH103"/>
  <c r="CV104"/>
  <c r="DB104" s="1"/>
  <c r="DC104" s="1"/>
  <c r="CX104"/>
  <c r="CZ104"/>
  <c r="DD104"/>
  <c r="DF104"/>
  <c r="DH104"/>
  <c r="DJ104"/>
  <c r="DL104"/>
  <c r="DN104"/>
  <c r="DR104"/>
  <c r="DT104"/>
  <c r="DV104"/>
  <c r="DX104"/>
  <c r="DZ104"/>
  <c r="EB104"/>
  <c r="EF104"/>
  <c r="EH104"/>
  <c r="CV105"/>
  <c r="DB105" s="1"/>
  <c r="DC105" s="1"/>
  <c r="CX105"/>
  <c r="CZ105"/>
  <c r="DD105"/>
  <c r="DF105"/>
  <c r="DH105"/>
  <c r="DJ105"/>
  <c r="DL105"/>
  <c r="DN105"/>
  <c r="DR105"/>
  <c r="DT105"/>
  <c r="DV105"/>
  <c r="DX105"/>
  <c r="DZ105"/>
  <c r="EB105"/>
  <c r="EF105"/>
  <c r="ER105" s="1"/>
  <c r="EH105"/>
  <c r="CV106"/>
  <c r="DB106" s="1"/>
  <c r="DC106" s="1"/>
  <c r="CX106"/>
  <c r="CZ106"/>
  <c r="DD106"/>
  <c r="DF106"/>
  <c r="DH106"/>
  <c r="DJ106"/>
  <c r="DL106"/>
  <c r="DN106"/>
  <c r="DR106"/>
  <c r="DT106"/>
  <c r="DV106"/>
  <c r="DX106"/>
  <c r="DZ106"/>
  <c r="EB106"/>
  <c r="EF106"/>
  <c r="EH106"/>
  <c r="CV107"/>
  <c r="DB107" s="1"/>
  <c r="DC107" s="1"/>
  <c r="CX107"/>
  <c r="CZ107"/>
  <c r="DD107"/>
  <c r="DF107"/>
  <c r="DH107"/>
  <c r="DJ107"/>
  <c r="DL107"/>
  <c r="DN107"/>
  <c r="DR107"/>
  <c r="DT107"/>
  <c r="DV107"/>
  <c r="DX107"/>
  <c r="DZ107"/>
  <c r="EB107"/>
  <c r="EF107"/>
  <c r="ER107" s="1"/>
  <c r="EH107"/>
  <c r="CV108"/>
  <c r="DB108" s="1"/>
  <c r="DC108" s="1"/>
  <c r="CX108"/>
  <c r="CZ108"/>
  <c r="DD108"/>
  <c r="DF108"/>
  <c r="DH108"/>
  <c r="DJ108"/>
  <c r="DL108"/>
  <c r="DN108"/>
  <c r="DR108"/>
  <c r="DT108"/>
  <c r="DV108"/>
  <c r="DX108"/>
  <c r="DZ108"/>
  <c r="EB108"/>
  <c r="EF108"/>
  <c r="EH108"/>
  <c r="CV109"/>
  <c r="DB109" s="1"/>
  <c r="DC109" s="1"/>
  <c r="CX109"/>
  <c r="CZ109"/>
  <c r="DD109"/>
  <c r="DF109"/>
  <c r="DH109"/>
  <c r="DJ109"/>
  <c r="DL109"/>
  <c r="DN109"/>
  <c r="DR109"/>
  <c r="DT109"/>
  <c r="DV109"/>
  <c r="DX109"/>
  <c r="DZ109"/>
  <c r="EB109"/>
  <c r="EF109"/>
  <c r="ER109" s="1"/>
  <c r="EH109"/>
  <c r="CV110"/>
  <c r="DB110" s="1"/>
  <c r="DC110" s="1"/>
  <c r="CX110"/>
  <c r="CZ110"/>
  <c r="DD110"/>
  <c r="DF110"/>
  <c r="DH110"/>
  <c r="DJ110"/>
  <c r="DL110"/>
  <c r="DN110"/>
  <c r="DR110"/>
  <c r="DT110"/>
  <c r="DV110"/>
  <c r="DX110"/>
  <c r="DZ110"/>
  <c r="EB110"/>
  <c r="EF110"/>
  <c r="EH110"/>
  <c r="CW111"/>
  <c r="DB111" s="1"/>
  <c r="DC111" s="1"/>
  <c r="CY111"/>
  <c r="DA111"/>
  <c r="DE111"/>
  <c r="DP111" s="1"/>
  <c r="DG111"/>
  <c r="DI111"/>
  <c r="DK111"/>
  <c r="DM111"/>
  <c r="DO111"/>
  <c r="DS111"/>
  <c r="ED111" s="1"/>
  <c r="DU111"/>
  <c r="DW111"/>
  <c r="DY111"/>
  <c r="EA111"/>
  <c r="EC111"/>
  <c r="EG111"/>
  <c r="ER111" s="1"/>
  <c r="EI111"/>
  <c r="CV112"/>
  <c r="CX112"/>
  <c r="CZ112"/>
  <c r="DD112"/>
  <c r="DF112"/>
  <c r="DH112"/>
  <c r="DJ112"/>
  <c r="DL112"/>
  <c r="DT112"/>
  <c r="DX112"/>
  <c r="EB112"/>
  <c r="EF112"/>
  <c r="CY113"/>
  <c r="DG113"/>
  <c r="DK113"/>
  <c r="DO113"/>
  <c r="DS113"/>
  <c r="DW113"/>
  <c r="EA113"/>
  <c r="EI113"/>
  <c r="CW115"/>
  <c r="DA115"/>
  <c r="DE115"/>
  <c r="DI115"/>
  <c r="DM115"/>
  <c r="DU115"/>
  <c r="DY115"/>
  <c r="EC115"/>
  <c r="EG115"/>
  <c r="CY117"/>
  <c r="DG117"/>
  <c r="DK117"/>
  <c r="DO117"/>
  <c r="DS117"/>
  <c r="DW117"/>
  <c r="EA117"/>
  <c r="EI117"/>
  <c r="CW119"/>
  <c r="DA119"/>
  <c r="DE119"/>
  <c r="DI119"/>
  <c r="DM119"/>
  <c r="DU119"/>
  <c r="DY119"/>
  <c r="EC119"/>
  <c r="EG119"/>
  <c r="CY121"/>
  <c r="DG121"/>
  <c r="DK121"/>
  <c r="DO121"/>
  <c r="DS121"/>
  <c r="DW121"/>
  <c r="EA121"/>
  <c r="EI121"/>
  <c r="EK112"/>
  <c r="EI112"/>
  <c r="EG112"/>
  <c r="EC112"/>
  <c r="EA112"/>
  <c r="DY112"/>
  <c r="DW112"/>
  <c r="DU112"/>
  <c r="DS112"/>
  <c r="DO112"/>
  <c r="DM112"/>
  <c r="EJ115"/>
  <c r="EH115"/>
  <c r="EF115"/>
  <c r="EB115"/>
  <c r="DZ115"/>
  <c r="DX115"/>
  <c r="DV115"/>
  <c r="DT115"/>
  <c r="DR115"/>
  <c r="DN115"/>
  <c r="DL115"/>
  <c r="DJ115"/>
  <c r="DH115"/>
  <c r="DF115"/>
  <c r="DD115"/>
  <c r="CZ115"/>
  <c r="CX115"/>
  <c r="CV115"/>
  <c r="EJ119"/>
  <c r="EH119"/>
  <c r="EF119"/>
  <c r="EB119"/>
  <c r="DZ119"/>
  <c r="DX119"/>
  <c r="DV119"/>
  <c r="DT119"/>
  <c r="DR119"/>
  <c r="DN119"/>
  <c r="DL119"/>
  <c r="DJ119"/>
  <c r="DH119"/>
  <c r="DF119"/>
  <c r="DD119"/>
  <c r="CZ119"/>
  <c r="CX119"/>
  <c r="CV119"/>
  <c r="EK123"/>
  <c r="EI123"/>
  <c r="EG123"/>
  <c r="EC123"/>
  <c r="EA123"/>
  <c r="DY123"/>
  <c r="DW123"/>
  <c r="DU123"/>
  <c r="DS123"/>
  <c r="DO123"/>
  <c r="DM123"/>
  <c r="DK123"/>
  <c r="DI123"/>
  <c r="DG123"/>
  <c r="DE123"/>
  <c r="DA123"/>
  <c r="EJ123"/>
  <c r="EH123"/>
  <c r="EF123"/>
  <c r="ER123" s="1"/>
  <c r="EB123"/>
  <c r="DZ123"/>
  <c r="DX123"/>
  <c r="DV123"/>
  <c r="DT123"/>
  <c r="DR123"/>
  <c r="ED123" s="1"/>
  <c r="DN123"/>
  <c r="DL123"/>
  <c r="DJ123"/>
  <c r="DH123"/>
  <c r="DF123"/>
  <c r="DD123"/>
  <c r="DP123" s="1"/>
  <c r="CZ123"/>
  <c r="CX123"/>
  <c r="CV123"/>
  <c r="CM100"/>
  <c r="CQ100"/>
  <c r="CS100"/>
  <c r="CU100"/>
  <c r="CW100"/>
  <c r="CY100"/>
  <c r="DA100"/>
  <c r="DE100"/>
  <c r="DG100"/>
  <c r="DI100"/>
  <c r="DK100"/>
  <c r="DM100"/>
  <c r="DO100"/>
  <c r="DS100"/>
  <c r="DU100"/>
  <c r="DW100"/>
  <c r="DY100"/>
  <c r="EA100"/>
  <c r="EC100"/>
  <c r="EG100"/>
  <c r="EI100"/>
  <c r="CW112"/>
  <c r="CY112"/>
  <c r="DA112"/>
  <c r="DE112"/>
  <c r="DG112"/>
  <c r="DI112"/>
  <c r="DK112"/>
  <c r="DN112"/>
  <c r="DR112"/>
  <c r="DV112"/>
  <c r="DZ112"/>
  <c r="EH112"/>
  <c r="CY115"/>
  <c r="DG115"/>
  <c r="DK115"/>
  <c r="DO115"/>
  <c r="DS115"/>
  <c r="DW115"/>
  <c r="EA115"/>
  <c r="EI115"/>
  <c r="CY119"/>
  <c r="DG119"/>
  <c r="DK119"/>
  <c r="DO119"/>
  <c r="DS119"/>
  <c r="DW119"/>
  <c r="EA119"/>
  <c r="EI119"/>
  <c r="CY123"/>
  <c r="EK131"/>
  <c r="EI131"/>
  <c r="EG131"/>
  <c r="ER131" s="1"/>
  <c r="EC131"/>
  <c r="EA131"/>
  <c r="DY131"/>
  <c r="DW131"/>
  <c r="CW114"/>
  <c r="DB114" s="1"/>
  <c r="DC114" s="1"/>
  <c r="DQ114" s="1"/>
  <c r="EE114" s="1"/>
  <c r="ES114" s="1"/>
  <c r="ET114" s="1"/>
  <c r="CY114"/>
  <c r="DA114"/>
  <c r="DE114"/>
  <c r="DP114" s="1"/>
  <c r="DG114"/>
  <c r="DI114"/>
  <c r="DK114"/>
  <c r="DM114"/>
  <c r="DO114"/>
  <c r="DS114"/>
  <c r="ED114" s="1"/>
  <c r="DU114"/>
  <c r="DW114"/>
  <c r="DY114"/>
  <c r="EA114"/>
  <c r="EC114"/>
  <c r="EG114"/>
  <c r="ER114" s="1"/>
  <c r="EI114"/>
  <c r="CW116"/>
  <c r="CY116"/>
  <c r="DA116"/>
  <c r="DE116"/>
  <c r="DP116" s="1"/>
  <c r="DG116"/>
  <c r="DI116"/>
  <c r="DK116"/>
  <c r="DM116"/>
  <c r="DO116"/>
  <c r="DS116"/>
  <c r="DU116"/>
  <c r="ED116" s="1"/>
  <c r="DW116"/>
  <c r="DY116"/>
  <c r="EA116"/>
  <c r="EC116"/>
  <c r="EG116"/>
  <c r="EI116"/>
  <c r="CW118"/>
  <c r="DB118" s="1"/>
  <c r="DC118" s="1"/>
  <c r="DQ118" s="1"/>
  <c r="EE118" s="1"/>
  <c r="ES118" s="1"/>
  <c r="ET118" s="1"/>
  <c r="CY118"/>
  <c r="DA118"/>
  <c r="DE118"/>
  <c r="DP118" s="1"/>
  <c r="DG118"/>
  <c r="DI118"/>
  <c r="DK118"/>
  <c r="DM118"/>
  <c r="DO118"/>
  <c r="DS118"/>
  <c r="ED118" s="1"/>
  <c r="DU118"/>
  <c r="DW118"/>
  <c r="DY118"/>
  <c r="EA118"/>
  <c r="EC118"/>
  <c r="EG118"/>
  <c r="ER118" s="1"/>
  <c r="EI118"/>
  <c r="CW120"/>
  <c r="CY120"/>
  <c r="DA120"/>
  <c r="DE120"/>
  <c r="DG120"/>
  <c r="DP120" s="1"/>
  <c r="DI120"/>
  <c r="DK120"/>
  <c r="DM120"/>
  <c r="DO120"/>
  <c r="DS120"/>
  <c r="ED120" s="1"/>
  <c r="DU120"/>
  <c r="DW120"/>
  <c r="DY120"/>
  <c r="EA120"/>
  <c r="EC120"/>
  <c r="EG120"/>
  <c r="EI120"/>
  <c r="CW122"/>
  <c r="DB122" s="1"/>
  <c r="DC122" s="1"/>
  <c r="DQ122" s="1"/>
  <c r="EE122" s="1"/>
  <c r="ES122" s="1"/>
  <c r="ET122" s="1"/>
  <c r="CY122"/>
  <c r="DA122"/>
  <c r="DE122"/>
  <c r="DP122" s="1"/>
  <c r="DG122"/>
  <c r="DI122"/>
  <c r="DK122"/>
  <c r="DM122"/>
  <c r="DO122"/>
  <c r="DS122"/>
  <c r="ED122" s="1"/>
  <c r="DU122"/>
  <c r="DW122"/>
  <c r="DY122"/>
  <c r="EA122"/>
  <c r="EC122"/>
  <c r="EG122"/>
  <c r="ER122" s="1"/>
  <c r="EI122"/>
  <c r="CW124"/>
  <c r="DB124" s="1"/>
  <c r="DC124" s="1"/>
  <c r="CY124"/>
  <c r="DA124"/>
  <c r="DE124"/>
  <c r="DG124"/>
  <c r="DP124" s="1"/>
  <c r="DI124"/>
  <c r="DK124"/>
  <c r="DM124"/>
  <c r="DO124"/>
  <c r="DS124"/>
  <c r="ED124" s="1"/>
  <c r="DU124"/>
  <c r="DW124"/>
  <c r="DY124"/>
  <c r="EA124"/>
  <c r="EC124"/>
  <c r="EG124"/>
  <c r="EI124"/>
  <c r="ER124" s="1"/>
  <c r="CV125"/>
  <c r="CX125"/>
  <c r="CZ125"/>
  <c r="DD125"/>
  <c r="DF125"/>
  <c r="DH125"/>
  <c r="DJ125"/>
  <c r="DL125"/>
  <c r="DN125"/>
  <c r="DR125"/>
  <c r="DT125"/>
  <c r="DV125"/>
  <c r="DX125"/>
  <c r="DZ125"/>
  <c r="EB125"/>
  <c r="EF125"/>
  <c r="EH125"/>
  <c r="EJ125"/>
  <c r="CW126"/>
  <c r="DB126" s="1"/>
  <c r="DC126" s="1"/>
  <c r="DQ126" s="1"/>
  <c r="EE126" s="1"/>
  <c r="ES126" s="1"/>
  <c r="ET126" s="1"/>
  <c r="CY126"/>
  <c r="DA126"/>
  <c r="DE126"/>
  <c r="DP126" s="1"/>
  <c r="DG126"/>
  <c r="DI126"/>
  <c r="DK126"/>
  <c r="DM126"/>
  <c r="DO126"/>
  <c r="DS126"/>
  <c r="ED126" s="1"/>
  <c r="DU126"/>
  <c r="DW126"/>
  <c r="DY126"/>
  <c r="EA126"/>
  <c r="EC126"/>
  <c r="EG126"/>
  <c r="ER126" s="1"/>
  <c r="EI126"/>
  <c r="CV127"/>
  <c r="CX127"/>
  <c r="CZ127"/>
  <c r="DD127"/>
  <c r="DF127"/>
  <c r="DH127"/>
  <c r="DJ127"/>
  <c r="DL127"/>
  <c r="DN127"/>
  <c r="DR127"/>
  <c r="DT127"/>
  <c r="DV127"/>
  <c r="DX127"/>
  <c r="DZ127"/>
  <c r="EB127"/>
  <c r="EF127"/>
  <c r="EH127"/>
  <c r="EJ127"/>
  <c r="CW128"/>
  <c r="DB128" s="1"/>
  <c r="DC128" s="1"/>
  <c r="CY128"/>
  <c r="DA128"/>
  <c r="DE128"/>
  <c r="DG128"/>
  <c r="DP128" s="1"/>
  <c r="DI128"/>
  <c r="DK128"/>
  <c r="DM128"/>
  <c r="DO128"/>
  <c r="DS128"/>
  <c r="ED128" s="1"/>
  <c r="DU128"/>
  <c r="DW128"/>
  <c r="DY128"/>
  <c r="EA128"/>
  <c r="EC128"/>
  <c r="EG128"/>
  <c r="EI128"/>
  <c r="ER128" s="1"/>
  <c r="CV129"/>
  <c r="CX129"/>
  <c r="CZ129"/>
  <c r="DD129"/>
  <c r="DF129"/>
  <c r="DH129"/>
  <c r="DJ129"/>
  <c r="DL129"/>
  <c r="DN129"/>
  <c r="DR129"/>
  <c r="DT129"/>
  <c r="DV129"/>
  <c r="DX129"/>
  <c r="DZ129"/>
  <c r="EB129"/>
  <c r="EF129"/>
  <c r="EH129"/>
  <c r="EJ129"/>
  <c r="CX130"/>
  <c r="DB130" s="1"/>
  <c r="DC130" s="1"/>
  <c r="CZ130"/>
  <c r="DD130"/>
  <c r="DF130"/>
  <c r="DH130"/>
  <c r="DJ130"/>
  <c r="DL130"/>
  <c r="DN130"/>
  <c r="DR130"/>
  <c r="DT130"/>
  <c r="DV130"/>
  <c r="DX130"/>
  <c r="DZ130"/>
  <c r="EB130"/>
  <c r="EF130"/>
  <c r="EH130"/>
  <c r="CX131"/>
  <c r="CZ131"/>
  <c r="DB131" s="1"/>
  <c r="DC131" s="1"/>
  <c r="DD131"/>
  <c r="DF131"/>
  <c r="DH131"/>
  <c r="DJ131"/>
  <c r="DL131"/>
  <c r="DN131"/>
  <c r="DR131"/>
  <c r="DT131"/>
  <c r="DV131"/>
  <c r="DZ131"/>
  <c r="EH131"/>
  <c r="CX132"/>
  <c r="DF132"/>
  <c r="DJ132"/>
  <c r="DN132"/>
  <c r="DR132"/>
  <c r="DV132"/>
  <c r="DZ132"/>
  <c r="CX133"/>
  <c r="DF133"/>
  <c r="DJ133"/>
  <c r="DN133"/>
  <c r="DR133"/>
  <c r="DV133"/>
  <c r="DZ133"/>
  <c r="CX134"/>
  <c r="DF134"/>
  <c r="DJ134"/>
  <c r="DN134"/>
  <c r="DR134"/>
  <c r="DV134"/>
  <c r="DZ134"/>
  <c r="CX135"/>
  <c r="DF135"/>
  <c r="DJ135"/>
  <c r="DN135"/>
  <c r="DR135"/>
  <c r="DV135"/>
  <c r="DZ135"/>
  <c r="CX136"/>
  <c r="DF136"/>
  <c r="DJ136"/>
  <c r="DN136"/>
  <c r="DR136"/>
  <c r="DV136"/>
  <c r="DZ136"/>
  <c r="CX137"/>
  <c r="DF137"/>
  <c r="DJ137"/>
  <c r="DN137"/>
  <c r="DR137"/>
  <c r="DV137"/>
  <c r="DZ137"/>
  <c r="EK132"/>
  <c r="EI132"/>
  <c r="EG132"/>
  <c r="EC132"/>
  <c r="EA132"/>
  <c r="DY132"/>
  <c r="DW132"/>
  <c r="DU132"/>
  <c r="DS132"/>
  <c r="DO132"/>
  <c r="DM132"/>
  <c r="DK132"/>
  <c r="DI132"/>
  <c r="DG132"/>
  <c r="DE132"/>
  <c r="DA132"/>
  <c r="CY132"/>
  <c r="CW132"/>
  <c r="EK133"/>
  <c r="EI133"/>
  <c r="EG133"/>
  <c r="EC133"/>
  <c r="EA133"/>
  <c r="DY133"/>
  <c r="DW133"/>
  <c r="DU133"/>
  <c r="DS133"/>
  <c r="DO133"/>
  <c r="DM133"/>
  <c r="DK133"/>
  <c r="DI133"/>
  <c r="DG133"/>
  <c r="DE133"/>
  <c r="DA133"/>
  <c r="CY133"/>
  <c r="CW133"/>
  <c r="EK134"/>
  <c r="EI134"/>
  <c r="EG134"/>
  <c r="EC134"/>
  <c r="EA134"/>
  <c r="DY134"/>
  <c r="DW134"/>
  <c r="DU134"/>
  <c r="DS134"/>
  <c r="DO134"/>
  <c r="DM134"/>
  <c r="DK134"/>
  <c r="DI134"/>
  <c r="DG134"/>
  <c r="DE134"/>
  <c r="DA134"/>
  <c r="CY134"/>
  <c r="CW134"/>
  <c r="EK135"/>
  <c r="EI135"/>
  <c r="EG135"/>
  <c r="EC135"/>
  <c r="EA135"/>
  <c r="DY135"/>
  <c r="DW135"/>
  <c r="DU135"/>
  <c r="DS135"/>
  <c r="DO135"/>
  <c r="DM135"/>
  <c r="DK135"/>
  <c r="DI135"/>
  <c r="DG135"/>
  <c r="DE135"/>
  <c r="DA135"/>
  <c r="CY135"/>
  <c r="CW135"/>
  <c r="EK136"/>
  <c r="EI136"/>
  <c r="EG136"/>
  <c r="EC136"/>
  <c r="EA136"/>
  <c r="DY136"/>
  <c r="DW136"/>
  <c r="DU136"/>
  <c r="DS136"/>
  <c r="DO136"/>
  <c r="DM136"/>
  <c r="DK136"/>
  <c r="DI136"/>
  <c r="DG136"/>
  <c r="DE136"/>
  <c r="DA136"/>
  <c r="CY136"/>
  <c r="CW136"/>
  <c r="EK137"/>
  <c r="EI137"/>
  <c r="EG137"/>
  <c r="EC137"/>
  <c r="EA137"/>
  <c r="DY137"/>
  <c r="DW137"/>
  <c r="DU137"/>
  <c r="DS137"/>
  <c r="DO137"/>
  <c r="DM137"/>
  <c r="DK137"/>
  <c r="DI137"/>
  <c r="DG137"/>
  <c r="DE137"/>
  <c r="DA137"/>
  <c r="CY137"/>
  <c r="CW137"/>
  <c r="CW125"/>
  <c r="CY125"/>
  <c r="DA125"/>
  <c r="DE125"/>
  <c r="DG125"/>
  <c r="DI125"/>
  <c r="DK125"/>
  <c r="DM125"/>
  <c r="DO125"/>
  <c r="DS125"/>
  <c r="DU125"/>
  <c r="DW125"/>
  <c r="DY125"/>
  <c r="EA125"/>
  <c r="EC125"/>
  <c r="EG125"/>
  <c r="EI125"/>
  <c r="CW127"/>
  <c r="CY127"/>
  <c r="DA127"/>
  <c r="DE127"/>
  <c r="DG127"/>
  <c r="DI127"/>
  <c r="DK127"/>
  <c r="DM127"/>
  <c r="DO127"/>
  <c r="DS127"/>
  <c r="DU127"/>
  <c r="DW127"/>
  <c r="DY127"/>
  <c r="EA127"/>
  <c r="EC127"/>
  <c r="EG127"/>
  <c r="EI127"/>
  <c r="CW129"/>
  <c r="CY129"/>
  <c r="DA129"/>
  <c r="DE129"/>
  <c r="DG129"/>
  <c r="DI129"/>
  <c r="DK129"/>
  <c r="DM129"/>
  <c r="DO129"/>
  <c r="DS129"/>
  <c r="DU129"/>
  <c r="DW129"/>
  <c r="DY129"/>
  <c r="EA129"/>
  <c r="EC129"/>
  <c r="EG129"/>
  <c r="EI129"/>
  <c r="CZ132"/>
  <c r="DD132"/>
  <c r="DH132"/>
  <c r="DL132"/>
  <c r="DT132"/>
  <c r="DX132"/>
  <c r="EB132"/>
  <c r="EF132"/>
  <c r="ER132" s="1"/>
  <c r="EJ132"/>
  <c r="CZ133"/>
  <c r="DD133"/>
  <c r="DH133"/>
  <c r="DL133"/>
  <c r="DT133"/>
  <c r="DX133"/>
  <c r="EB133"/>
  <c r="EF133"/>
  <c r="EJ133"/>
  <c r="CZ134"/>
  <c r="DD134"/>
  <c r="DH134"/>
  <c r="DL134"/>
  <c r="DT134"/>
  <c r="DX134"/>
  <c r="EB134"/>
  <c r="EF134"/>
  <c r="ER134" s="1"/>
  <c r="EJ134"/>
  <c r="CZ135"/>
  <c r="DD135"/>
  <c r="DH135"/>
  <c r="DL135"/>
  <c r="DT135"/>
  <c r="DX135"/>
  <c r="EB135"/>
  <c r="EF135"/>
  <c r="EJ135"/>
  <c r="CZ136"/>
  <c r="DD136"/>
  <c r="DH136"/>
  <c r="DL136"/>
  <c r="DT136"/>
  <c r="DX136"/>
  <c r="EB136"/>
  <c r="EF136"/>
  <c r="ER136" s="1"/>
  <c r="EJ136"/>
  <c r="CZ137"/>
  <c r="DD137"/>
  <c r="DH137"/>
  <c r="DL137"/>
  <c r="DT137"/>
  <c r="DX137"/>
  <c r="EB137"/>
  <c r="EF137"/>
  <c r="EJ137"/>
  <c r="EJ143"/>
  <c r="EH143"/>
  <c r="EF143"/>
  <c r="EB143"/>
  <c r="DZ143"/>
  <c r="DX143"/>
  <c r="DV143"/>
  <c r="DT143"/>
  <c r="DR143"/>
  <c r="DN143"/>
  <c r="DL143"/>
  <c r="DJ143"/>
  <c r="EJ147"/>
  <c r="EH147"/>
  <c r="EF147"/>
  <c r="EB147"/>
  <c r="DZ147"/>
  <c r="DX147"/>
  <c r="DV147"/>
  <c r="DT147"/>
  <c r="DR147"/>
  <c r="DN147"/>
  <c r="DL147"/>
  <c r="DJ147"/>
  <c r="EJ151"/>
  <c r="EH151"/>
  <c r="EF151"/>
  <c r="EB151"/>
  <c r="DZ151"/>
  <c r="DX151"/>
  <c r="DV151"/>
  <c r="DT151"/>
  <c r="DR151"/>
  <c r="DN151"/>
  <c r="DL151"/>
  <c r="DJ151"/>
  <c r="EJ155"/>
  <c r="EH155"/>
  <c r="EF155"/>
  <c r="EB155"/>
  <c r="DZ155"/>
  <c r="DX155"/>
  <c r="DV155"/>
  <c r="DT155"/>
  <c r="DR155"/>
  <c r="DN155"/>
  <c r="DL155"/>
  <c r="DP155" s="1"/>
  <c r="DQ155" s="1"/>
  <c r="CW138"/>
  <c r="CY138"/>
  <c r="DA138"/>
  <c r="DE138"/>
  <c r="DG138"/>
  <c r="DI138"/>
  <c r="DK138"/>
  <c r="DM138"/>
  <c r="DO138"/>
  <c r="DS138"/>
  <c r="DU138"/>
  <c r="DW138"/>
  <c r="DY138"/>
  <c r="EA138"/>
  <c r="EC138"/>
  <c r="EG138"/>
  <c r="CY140"/>
  <c r="DG140"/>
  <c r="DK140"/>
  <c r="DO140"/>
  <c r="DS140"/>
  <c r="DW140"/>
  <c r="EA140"/>
  <c r="DM143"/>
  <c r="DU143"/>
  <c r="DY143"/>
  <c r="EC143"/>
  <c r="EG143"/>
  <c r="EK143"/>
  <c r="DK145"/>
  <c r="DO145"/>
  <c r="DS145"/>
  <c r="DW145"/>
  <c r="EA145"/>
  <c r="DM147"/>
  <c r="DU147"/>
  <c r="DY147"/>
  <c r="EC147"/>
  <c r="EG147"/>
  <c r="EK147"/>
  <c r="DK149"/>
  <c r="DO149"/>
  <c r="DS149"/>
  <c r="DW149"/>
  <c r="EA149"/>
  <c r="DM151"/>
  <c r="DU151"/>
  <c r="DY151"/>
  <c r="EC151"/>
  <c r="EG151"/>
  <c r="EK151"/>
  <c r="DO155"/>
  <c r="DS155"/>
  <c r="DW155"/>
  <c r="EA155"/>
  <c r="EI155"/>
  <c r="DU157"/>
  <c r="DY157"/>
  <c r="EC157"/>
  <c r="EG157"/>
  <c r="EJ138"/>
  <c r="EH138"/>
  <c r="EF138"/>
  <c r="EJ140"/>
  <c r="EH140"/>
  <c r="EF140"/>
  <c r="EB140"/>
  <c r="DZ140"/>
  <c r="DX140"/>
  <c r="DV140"/>
  <c r="DT140"/>
  <c r="DR140"/>
  <c r="DN140"/>
  <c r="DL140"/>
  <c r="DJ140"/>
  <c r="DH140"/>
  <c r="DF140"/>
  <c r="DD140"/>
  <c r="CZ140"/>
  <c r="CX140"/>
  <c r="DB140" s="1"/>
  <c r="DC140" s="1"/>
  <c r="EJ145"/>
  <c r="EH145"/>
  <c r="EF145"/>
  <c r="EB145"/>
  <c r="DZ145"/>
  <c r="DX145"/>
  <c r="DV145"/>
  <c r="DT145"/>
  <c r="DR145"/>
  <c r="DN145"/>
  <c r="DL145"/>
  <c r="DJ145"/>
  <c r="EJ149"/>
  <c r="EH149"/>
  <c r="EF149"/>
  <c r="EB149"/>
  <c r="DZ149"/>
  <c r="DX149"/>
  <c r="DV149"/>
  <c r="DT149"/>
  <c r="DR149"/>
  <c r="DN149"/>
  <c r="DL149"/>
  <c r="DJ149"/>
  <c r="EJ157"/>
  <c r="EH157"/>
  <c r="EF157"/>
  <c r="EB157"/>
  <c r="DZ157"/>
  <c r="DX157"/>
  <c r="DV157"/>
  <c r="DT157"/>
  <c r="DR157"/>
  <c r="DN157"/>
  <c r="DL157"/>
  <c r="CX138"/>
  <c r="CZ138"/>
  <c r="DD138"/>
  <c r="DF138"/>
  <c r="DH138"/>
  <c r="DJ138"/>
  <c r="DL138"/>
  <c r="DN138"/>
  <c r="DR138"/>
  <c r="DT138"/>
  <c r="DV138"/>
  <c r="DX138"/>
  <c r="DZ138"/>
  <c r="EB138"/>
  <c r="EI138"/>
  <c r="DA140"/>
  <c r="DE140"/>
  <c r="DI140"/>
  <c r="DM140"/>
  <c r="DU140"/>
  <c r="DY140"/>
  <c r="EC140"/>
  <c r="EG140"/>
  <c r="EK140"/>
  <c r="DM145"/>
  <c r="DU145"/>
  <c r="DY145"/>
  <c r="EC145"/>
  <c r="EG145"/>
  <c r="EK145"/>
  <c r="DM149"/>
  <c r="DU149"/>
  <c r="DY149"/>
  <c r="EC149"/>
  <c r="EG149"/>
  <c r="EK149"/>
  <c r="DU155"/>
  <c r="DY155"/>
  <c r="EC155"/>
  <c r="EG155"/>
  <c r="EK155"/>
  <c r="DO157"/>
  <c r="DS157"/>
  <c r="DW157"/>
  <c r="EA157"/>
  <c r="EI157"/>
  <c r="EK168"/>
  <c r="EI168"/>
  <c r="EG168"/>
  <c r="EC168"/>
  <c r="EA168"/>
  <c r="DY168"/>
  <c r="EK169"/>
  <c r="EI169"/>
  <c r="EG169"/>
  <c r="EC169"/>
  <c r="EA169"/>
  <c r="DY169"/>
  <c r="EK170"/>
  <c r="EI170"/>
  <c r="EG170"/>
  <c r="EC170"/>
  <c r="EA170"/>
  <c r="DY170"/>
  <c r="EK171"/>
  <c r="EI171"/>
  <c r="EG171"/>
  <c r="EC171"/>
  <c r="EA171"/>
  <c r="DY171"/>
  <c r="EK172"/>
  <c r="EI172"/>
  <c r="EG172"/>
  <c r="EC172"/>
  <c r="EA172"/>
  <c r="DY172"/>
  <c r="EK173"/>
  <c r="EI173"/>
  <c r="EG173"/>
  <c r="EC173"/>
  <c r="EA173"/>
  <c r="DY173"/>
  <c r="EK174"/>
  <c r="EI174"/>
  <c r="EG174"/>
  <c r="EC174"/>
  <c r="EA174"/>
  <c r="DY174"/>
  <c r="EK175"/>
  <c r="EI175"/>
  <c r="EG175"/>
  <c r="EC175"/>
  <c r="EA175"/>
  <c r="DY175"/>
  <c r="EK176"/>
  <c r="EI176"/>
  <c r="EG176"/>
  <c r="EC176"/>
  <c r="EA176"/>
  <c r="ED176" s="1"/>
  <c r="EE176" s="1"/>
  <c r="EK178"/>
  <c r="EI178"/>
  <c r="EG178"/>
  <c r="EC178"/>
  <c r="EA178"/>
  <c r="EB168"/>
  <c r="EF168"/>
  <c r="EJ168"/>
  <c r="EB169"/>
  <c r="EF169"/>
  <c r="EJ169"/>
  <c r="EB170"/>
  <c r="EF170"/>
  <c r="EJ170"/>
  <c r="EB171"/>
  <c r="EF171"/>
  <c r="EJ171"/>
  <c r="EB172"/>
  <c r="EF172"/>
  <c r="EJ172"/>
  <c r="EB173"/>
  <c r="EF173"/>
  <c r="EJ173"/>
  <c r="EB174"/>
  <c r="EF174"/>
  <c r="EJ174"/>
  <c r="EB175"/>
  <c r="EF175"/>
  <c r="EJ175"/>
  <c r="EH176"/>
  <c r="EH178"/>
  <c r="DF182"/>
  <c r="DF184" s="1"/>
  <c r="DJ182"/>
  <c r="DN182"/>
  <c r="DN184" s="1"/>
  <c r="DR182"/>
  <c r="DV182"/>
  <c r="DZ182"/>
  <c r="EK167"/>
  <c r="EI167"/>
  <c r="EK177"/>
  <c r="EI177"/>
  <c r="EG177"/>
  <c r="ER177" s="1"/>
  <c r="EC177"/>
  <c r="EA177"/>
  <c r="ED177" s="1"/>
  <c r="EE177" s="1"/>
  <c r="EK182"/>
  <c r="EI182"/>
  <c r="EG182"/>
  <c r="EC182"/>
  <c r="EA182"/>
  <c r="DY182"/>
  <c r="DW182"/>
  <c r="DU182"/>
  <c r="DS182"/>
  <c r="DO182"/>
  <c r="DM182"/>
  <c r="DK182"/>
  <c r="DI182"/>
  <c r="DG182"/>
  <c r="DE182"/>
  <c r="CU182"/>
  <c r="DB182" s="1"/>
  <c r="DC182" s="1"/>
  <c r="I184"/>
  <c r="EJ183"/>
  <c r="EH183"/>
  <c r="EH184" s="1"/>
  <c r="EF183"/>
  <c r="EB183"/>
  <c r="DZ183"/>
  <c r="DX183"/>
  <c r="DV183"/>
  <c r="DT183"/>
  <c r="DR183"/>
  <c r="DN183"/>
  <c r="DL183"/>
  <c r="DJ183"/>
  <c r="DH183"/>
  <c r="DF183"/>
  <c r="DD183"/>
  <c r="EK183"/>
  <c r="EI183"/>
  <c r="EG183"/>
  <c r="EC183"/>
  <c r="EA183"/>
  <c r="DY183"/>
  <c r="DW183"/>
  <c r="DU183"/>
  <c r="DS183"/>
  <c r="DO183"/>
  <c r="DM183"/>
  <c r="DK183"/>
  <c r="DI183"/>
  <c r="DG183"/>
  <c r="DE183"/>
  <c r="CY139"/>
  <c r="DB139" s="1"/>
  <c r="DC139" s="1"/>
  <c r="DA139"/>
  <c r="DE139"/>
  <c r="DP139" s="1"/>
  <c r="DG139"/>
  <c r="DI139"/>
  <c r="DK139"/>
  <c r="DM139"/>
  <c r="DO139"/>
  <c r="DS139"/>
  <c r="ED139" s="1"/>
  <c r="DU139"/>
  <c r="DW139"/>
  <c r="DY139"/>
  <c r="EA139"/>
  <c r="EC139"/>
  <c r="EG139"/>
  <c r="ER139" s="1"/>
  <c r="EI139"/>
  <c r="DD141"/>
  <c r="DF141"/>
  <c r="DH141"/>
  <c r="DJ141"/>
  <c r="DL141"/>
  <c r="DN141"/>
  <c r="DR141"/>
  <c r="DT141"/>
  <c r="DV141"/>
  <c r="DX141"/>
  <c r="DZ141"/>
  <c r="EB141"/>
  <c r="EF141"/>
  <c r="ER141" s="1"/>
  <c r="EH141"/>
  <c r="DK142"/>
  <c r="DP142" s="1"/>
  <c r="DQ142" s="1"/>
  <c r="EE142" s="1"/>
  <c r="DM142"/>
  <c r="DO142"/>
  <c r="DS142"/>
  <c r="ED142" s="1"/>
  <c r="DU142"/>
  <c r="DW142"/>
  <c r="DY142"/>
  <c r="EA142"/>
  <c r="EC142"/>
  <c r="EG142"/>
  <c r="EI142"/>
  <c r="DK144"/>
  <c r="DM144"/>
  <c r="DO144"/>
  <c r="DS144"/>
  <c r="ED144" s="1"/>
  <c r="DU144"/>
  <c r="DW144"/>
  <c r="DY144"/>
  <c r="EA144"/>
  <c r="EC144"/>
  <c r="EG144"/>
  <c r="ER144" s="1"/>
  <c r="EI144"/>
  <c r="DK146"/>
  <c r="DP146" s="1"/>
  <c r="DQ146" s="1"/>
  <c r="DM146"/>
  <c r="DO146"/>
  <c r="DS146"/>
  <c r="DU146"/>
  <c r="ED146" s="1"/>
  <c r="DW146"/>
  <c r="DY146"/>
  <c r="EA146"/>
  <c r="EC146"/>
  <c r="EG146"/>
  <c r="EI146"/>
  <c r="DK148"/>
  <c r="DM148"/>
  <c r="DO148"/>
  <c r="DS148"/>
  <c r="ED148" s="1"/>
  <c r="DU148"/>
  <c r="DW148"/>
  <c r="DY148"/>
  <c r="EA148"/>
  <c r="EC148"/>
  <c r="EG148"/>
  <c r="ER148" s="1"/>
  <c r="EI148"/>
  <c r="DK150"/>
  <c r="DP150" s="1"/>
  <c r="DQ150" s="1"/>
  <c r="EE150" s="1"/>
  <c r="DM150"/>
  <c r="DO150"/>
  <c r="DS150"/>
  <c r="ED150" s="1"/>
  <c r="DU150"/>
  <c r="DW150"/>
  <c r="DY150"/>
  <c r="EA150"/>
  <c r="EC150"/>
  <c r="EG150"/>
  <c r="EI150"/>
  <c r="DL152"/>
  <c r="DN152"/>
  <c r="DP152" s="1"/>
  <c r="DQ152" s="1"/>
  <c r="DR152"/>
  <c r="DT152"/>
  <c r="DV152"/>
  <c r="DX152"/>
  <c r="DZ152"/>
  <c r="EB152"/>
  <c r="EF152"/>
  <c r="EH152"/>
  <c r="DL153"/>
  <c r="DN153"/>
  <c r="DP153" s="1"/>
  <c r="DQ153" s="1"/>
  <c r="DR153"/>
  <c r="DT153"/>
  <c r="DV153"/>
  <c r="DX153"/>
  <c r="DZ153"/>
  <c r="EB153"/>
  <c r="EF153"/>
  <c r="EH153"/>
  <c r="DM154"/>
  <c r="DO154"/>
  <c r="DP154" s="1"/>
  <c r="DQ154" s="1"/>
  <c r="EE154" s="1"/>
  <c r="DS154"/>
  <c r="ED154" s="1"/>
  <c r="DU154"/>
  <c r="DW154"/>
  <c r="DY154"/>
  <c r="EA154"/>
  <c r="EC154"/>
  <c r="EG154"/>
  <c r="EI154"/>
  <c r="ER154" s="1"/>
  <c r="DM156"/>
  <c r="DP156" s="1"/>
  <c r="DQ156" s="1"/>
  <c r="DO156"/>
  <c r="DS156"/>
  <c r="DU156"/>
  <c r="ED156" s="1"/>
  <c r="DW156"/>
  <c r="DY156"/>
  <c r="EA156"/>
  <c r="EC156"/>
  <c r="EG156"/>
  <c r="ER156" s="1"/>
  <c r="EI156"/>
  <c r="DV158"/>
  <c r="DX158"/>
  <c r="ED158" s="1"/>
  <c r="EE158" s="1"/>
  <c r="DZ158"/>
  <c r="EB158"/>
  <c r="EF158"/>
  <c r="EH158"/>
  <c r="DV159"/>
  <c r="ED159" s="1"/>
  <c r="EE159" s="1"/>
  <c r="DX159"/>
  <c r="DZ159"/>
  <c r="EB159"/>
  <c r="EF159"/>
  <c r="EH159"/>
  <c r="DV160"/>
  <c r="DX160"/>
  <c r="ED160" s="1"/>
  <c r="EE160" s="1"/>
  <c r="DZ160"/>
  <c r="EB160"/>
  <c r="EF160"/>
  <c r="EH160"/>
  <c r="DV161"/>
  <c r="ED161" s="1"/>
  <c r="EE161" s="1"/>
  <c r="DX161"/>
  <c r="DZ161"/>
  <c r="EB161"/>
  <c r="EF161"/>
  <c r="EH161"/>
  <c r="DV162"/>
  <c r="DX162"/>
  <c r="ED162" s="1"/>
  <c r="EE162" s="1"/>
  <c r="DZ162"/>
  <c r="EB162"/>
  <c r="EF162"/>
  <c r="EH162"/>
  <c r="DV163"/>
  <c r="ED163" s="1"/>
  <c r="EE163" s="1"/>
  <c r="DX163"/>
  <c r="DZ163"/>
  <c r="EB163"/>
  <c r="EF163"/>
  <c r="EH163"/>
  <c r="DZ164"/>
  <c r="EB164"/>
  <c r="ED164" s="1"/>
  <c r="EE164" s="1"/>
  <c r="EF164"/>
  <c r="EH164"/>
  <c r="DZ165"/>
  <c r="ED165" s="1"/>
  <c r="EE165" s="1"/>
  <c r="EB165"/>
  <c r="EF165"/>
  <c r="EH165"/>
  <c r="DZ166"/>
  <c r="EB166"/>
  <c r="ED166" s="1"/>
  <c r="EE166" s="1"/>
  <c r="EF166"/>
  <c r="EH166"/>
  <c r="DZ167"/>
  <c r="ED167" s="1"/>
  <c r="EE167" s="1"/>
  <c r="EB167"/>
  <c r="EF167"/>
  <c r="EH167"/>
  <c r="DZ168"/>
  <c r="EH168"/>
  <c r="DZ169"/>
  <c r="EH169"/>
  <c r="DZ170"/>
  <c r="EH170"/>
  <c r="DZ171"/>
  <c r="EH171"/>
  <c r="DZ172"/>
  <c r="EH172"/>
  <c r="DZ173"/>
  <c r="EH173"/>
  <c r="DZ174"/>
  <c r="EH174"/>
  <c r="DZ175"/>
  <c r="EH175"/>
  <c r="EB176"/>
  <c r="EF176"/>
  <c r="ER176" s="1"/>
  <c r="EJ176"/>
  <c r="EH177"/>
  <c r="EB178"/>
  <c r="EF178"/>
  <c r="ER178" s="1"/>
  <c r="EJ178"/>
  <c r="DD182"/>
  <c r="DH182"/>
  <c r="DL182"/>
  <c r="DL184" s="1"/>
  <c r="DT182"/>
  <c r="DT184" s="1"/>
  <c r="DX182"/>
  <c r="DX184" s="1"/>
  <c r="EB182"/>
  <c r="EB184" s="1"/>
  <c r="EF182"/>
  <c r="EJ182"/>
  <c r="AO220" i="2" l="1"/>
  <c r="AJ185"/>
  <c r="AI185"/>
  <c r="O41"/>
  <c r="M41"/>
  <c r="P41"/>
  <c r="N41"/>
  <c r="I104"/>
  <c r="N39"/>
  <c r="L39"/>
  <c r="O39"/>
  <c r="M39"/>
  <c r="ED214"/>
  <c r="DP214"/>
  <c r="DB214"/>
  <c r="CN214"/>
  <c r="BZ214"/>
  <c r="CA214" s="1"/>
  <c r="ED212"/>
  <c r="DP212"/>
  <c r="DB212"/>
  <c r="CN212"/>
  <c r="BZ212"/>
  <c r="CA212" s="1"/>
  <c r="CO212" s="1"/>
  <c r="DC212" s="1"/>
  <c r="DQ212" s="1"/>
  <c r="EE212" s="1"/>
  <c r="ED210"/>
  <c r="DP210"/>
  <c r="DB210"/>
  <c r="CN210"/>
  <c r="BZ210"/>
  <c r="CA210" s="1"/>
  <c r="ED215"/>
  <c r="DP215"/>
  <c r="DB215"/>
  <c r="CN215"/>
  <c r="DB209"/>
  <c r="CN209"/>
  <c r="BZ209"/>
  <c r="CA209" s="1"/>
  <c r="AB216"/>
  <c r="X216"/>
  <c r="DP209"/>
  <c r="ED209"/>
  <c r="ED103"/>
  <c r="DP103"/>
  <c r="DB103"/>
  <c r="CN103"/>
  <c r="BZ103"/>
  <c r="CA103" s="1"/>
  <c r="CO103" s="1"/>
  <c r="DC103" s="1"/>
  <c r="DQ103" s="1"/>
  <c r="EE103" s="1"/>
  <c r="ED101"/>
  <c r="DP101"/>
  <c r="DB101"/>
  <c r="CN101"/>
  <c r="BZ101"/>
  <c r="CA101" s="1"/>
  <c r="ED99"/>
  <c r="DP99"/>
  <c r="DB99"/>
  <c r="CN99"/>
  <c r="BZ99"/>
  <c r="CA99" s="1"/>
  <c r="CO99" s="1"/>
  <c r="DC99" s="1"/>
  <c r="DQ99" s="1"/>
  <c r="EE99" s="1"/>
  <c r="AD104"/>
  <c r="Z104"/>
  <c r="I220"/>
  <c r="AJ184"/>
  <c r="AJ216" s="1"/>
  <c r="AI184"/>
  <c r="O40"/>
  <c r="M40"/>
  <c r="K40"/>
  <c r="K104" s="1"/>
  <c r="P40"/>
  <c r="P104" s="1"/>
  <c r="N40"/>
  <c r="L40"/>
  <c r="I37"/>
  <c r="P25"/>
  <c r="BZ215"/>
  <c r="CA215" s="1"/>
  <c r="CO215" s="1"/>
  <c r="DC215" s="1"/>
  <c r="DQ215" s="1"/>
  <c r="EE215" s="1"/>
  <c r="ED213"/>
  <c r="DP213"/>
  <c r="DB213"/>
  <c r="CN213"/>
  <c r="BZ213"/>
  <c r="CA213" s="1"/>
  <c r="CO213" s="1"/>
  <c r="DC213" s="1"/>
  <c r="DQ213" s="1"/>
  <c r="EE213" s="1"/>
  <c r="ED211"/>
  <c r="DP211"/>
  <c r="DB211"/>
  <c r="CN211"/>
  <c r="BZ211"/>
  <c r="CA211" s="1"/>
  <c r="ED208"/>
  <c r="DP208"/>
  <c r="DB208"/>
  <c r="CN208"/>
  <c r="BZ208"/>
  <c r="CA208" s="1"/>
  <c r="CO208" s="1"/>
  <c r="DC208" s="1"/>
  <c r="DQ208" s="1"/>
  <c r="EE208" s="1"/>
  <c r="AI216"/>
  <c r="AD216"/>
  <c r="Z216"/>
  <c r="ED102"/>
  <c r="DP102"/>
  <c r="DB102"/>
  <c r="CN102"/>
  <c r="BZ102"/>
  <c r="CA102" s="1"/>
  <c r="CO102" s="1"/>
  <c r="DC102" s="1"/>
  <c r="DQ102" s="1"/>
  <c r="EE102" s="1"/>
  <c r="ED100"/>
  <c r="DP100"/>
  <c r="DB100"/>
  <c r="CN100"/>
  <c r="BZ100"/>
  <c r="CA100" s="1"/>
  <c r="ED98"/>
  <c r="DP98"/>
  <c r="DB98"/>
  <c r="CN98"/>
  <c r="BZ98"/>
  <c r="CA98" s="1"/>
  <c r="CO98" s="1"/>
  <c r="DC98" s="1"/>
  <c r="DQ98" s="1"/>
  <c r="EE98" s="1"/>
  <c r="AB104"/>
  <c r="X104"/>
  <c r="EE156" i="1"/>
  <c r="ES156" s="1"/>
  <c r="ET156" s="1"/>
  <c r="DQ128"/>
  <c r="EE128" s="1"/>
  <c r="ES128" s="1"/>
  <c r="ET128" s="1"/>
  <c r="DQ124"/>
  <c r="EE124" s="1"/>
  <c r="ES124" s="1"/>
  <c r="ET124" s="1"/>
  <c r="DQ111"/>
  <c r="EE111" s="1"/>
  <c r="ES111" s="1"/>
  <c r="ET111" s="1"/>
  <c r="EE65"/>
  <c r="ES65" s="1"/>
  <c r="ET65" s="1"/>
  <c r="DQ59"/>
  <c r="EE59" s="1"/>
  <c r="ES59" s="1"/>
  <c r="ET59" s="1"/>
  <c r="DC43"/>
  <c r="DQ43" s="1"/>
  <c r="EE43" s="1"/>
  <c r="ES43" s="1"/>
  <c r="ET43" s="1"/>
  <c r="AY29"/>
  <c r="ES154"/>
  <c r="ET154" s="1"/>
  <c r="EE146"/>
  <c r="DQ139"/>
  <c r="EE139" s="1"/>
  <c r="ES139" s="1"/>
  <c r="ET139" s="1"/>
  <c r="CO95"/>
  <c r="DC95" s="1"/>
  <c r="DQ95" s="1"/>
  <c r="EE95" s="1"/>
  <c r="ES95" s="1"/>
  <c r="ET95" s="1"/>
  <c r="ES74"/>
  <c r="ET74" s="1"/>
  <c r="DC45"/>
  <c r="DQ45" s="1"/>
  <c r="EE45" s="1"/>
  <c r="ES45" s="1"/>
  <c r="ET45" s="1"/>
  <c r="DC41"/>
  <c r="DQ41" s="1"/>
  <c r="EE41" s="1"/>
  <c r="ES41" s="1"/>
  <c r="ET41" s="1"/>
  <c r="DR184"/>
  <c r="ED182"/>
  <c r="DR179"/>
  <c r="ED82"/>
  <c r="CP179"/>
  <c r="DB82"/>
  <c r="BS179"/>
  <c r="BZ82"/>
  <c r="EF179"/>
  <c r="ER82"/>
  <c r="DD179"/>
  <c r="DP82"/>
  <c r="CB179"/>
  <c r="CN82"/>
  <c r="ER29"/>
  <c r="EF35"/>
  <c r="ED29"/>
  <c r="DR35"/>
  <c r="DP29"/>
  <c r="DD35"/>
  <c r="DB29"/>
  <c r="CP35"/>
  <c r="CN29"/>
  <c r="CB35"/>
  <c r="BZ29"/>
  <c r="BN35"/>
  <c r="BL29"/>
  <c r="BL35" s="1"/>
  <c r="AZ35"/>
  <c r="AX29"/>
  <c r="AL35"/>
  <c r="AY7"/>
  <c r="DR80"/>
  <c r="ED37"/>
  <c r="CP80"/>
  <c r="DB37"/>
  <c r="AX7"/>
  <c r="AJ7"/>
  <c r="CN7"/>
  <c r="DP7"/>
  <c r="DP182"/>
  <c r="EJ184"/>
  <c r="DH184"/>
  <c r="ER167"/>
  <c r="ES167" s="1"/>
  <c r="ET167" s="1"/>
  <c r="ER166"/>
  <c r="ES166" s="1"/>
  <c r="ET166" s="1"/>
  <c r="ER165"/>
  <c r="ES165" s="1"/>
  <c r="ET165" s="1"/>
  <c r="ER164"/>
  <c r="ES164" s="1"/>
  <c r="ET164" s="1"/>
  <c r="ER163"/>
  <c r="ES163" s="1"/>
  <c r="ET163" s="1"/>
  <c r="ER162"/>
  <c r="ES162" s="1"/>
  <c r="ET162" s="1"/>
  <c r="ER161"/>
  <c r="ES161" s="1"/>
  <c r="ET161" s="1"/>
  <c r="ER160"/>
  <c r="ES160" s="1"/>
  <c r="ET160" s="1"/>
  <c r="ER159"/>
  <c r="ES159" s="1"/>
  <c r="ET159" s="1"/>
  <c r="ER158"/>
  <c r="ES158" s="1"/>
  <c r="ET158" s="1"/>
  <c r="ER153"/>
  <c r="ED153"/>
  <c r="EE153" s="1"/>
  <c r="ES153" s="1"/>
  <c r="ET153" s="1"/>
  <c r="ER152"/>
  <c r="ED152"/>
  <c r="EE152" s="1"/>
  <c r="ES152" s="1"/>
  <c r="ET152" s="1"/>
  <c r="ER150"/>
  <c r="ES150" s="1"/>
  <c r="ET150" s="1"/>
  <c r="DP148"/>
  <c r="DQ148" s="1"/>
  <c r="EE148" s="1"/>
  <c r="ES148" s="1"/>
  <c r="ET148" s="1"/>
  <c r="ER146"/>
  <c r="DP144"/>
  <c r="DQ144" s="1"/>
  <c r="EE144" s="1"/>
  <c r="ES144" s="1"/>
  <c r="ET144" s="1"/>
  <c r="ER142"/>
  <c r="ES142" s="1"/>
  <c r="ET142" s="1"/>
  <c r="DE184"/>
  <c r="DI184"/>
  <c r="DM184"/>
  <c r="DS184"/>
  <c r="DW184"/>
  <c r="EA184"/>
  <c r="EG184"/>
  <c r="EK184"/>
  <c r="DZ184"/>
  <c r="DJ184"/>
  <c r="ER174"/>
  <c r="ER172"/>
  <c r="ER170"/>
  <c r="ER168"/>
  <c r="ED178"/>
  <c r="EE178" s="1"/>
  <c r="ES178" s="1"/>
  <c r="ET178" s="1"/>
  <c r="ED175"/>
  <c r="EE175" s="1"/>
  <c r="ED174"/>
  <c r="EE174" s="1"/>
  <c r="ES174" s="1"/>
  <c r="ET174" s="1"/>
  <c r="ED173"/>
  <c r="EE173" s="1"/>
  <c r="ED172"/>
  <c r="EE172" s="1"/>
  <c r="ED171"/>
  <c r="EE171" s="1"/>
  <c r="ED170"/>
  <c r="EE170" s="1"/>
  <c r="ES170" s="1"/>
  <c r="ET170" s="1"/>
  <c r="ED169"/>
  <c r="EE169" s="1"/>
  <c r="ED168"/>
  <c r="EE168" s="1"/>
  <c r="DP157"/>
  <c r="DQ157" s="1"/>
  <c r="EE157" s="1"/>
  <c r="ED157"/>
  <c r="ER157"/>
  <c r="ED149"/>
  <c r="ER149"/>
  <c r="ED145"/>
  <c r="ER145"/>
  <c r="ER138"/>
  <c r="DB138"/>
  <c r="DC138" s="1"/>
  <c r="DP151"/>
  <c r="DQ151" s="1"/>
  <c r="DP147"/>
  <c r="DQ147" s="1"/>
  <c r="DP143"/>
  <c r="DQ143" s="1"/>
  <c r="ER137"/>
  <c r="DP137"/>
  <c r="ER135"/>
  <c r="DP135"/>
  <c r="ER133"/>
  <c r="DP133"/>
  <c r="DB137"/>
  <c r="DC137" s="1"/>
  <c r="DQ137" s="1"/>
  <c r="DB136"/>
  <c r="DC136" s="1"/>
  <c r="DB135"/>
  <c r="DC135" s="1"/>
  <c r="DQ135" s="1"/>
  <c r="EE135" s="1"/>
  <c r="ES135" s="1"/>
  <c r="ET135" s="1"/>
  <c r="DB134"/>
  <c r="DC134" s="1"/>
  <c r="DB133"/>
  <c r="DC133" s="1"/>
  <c r="DQ133" s="1"/>
  <c r="DB132"/>
  <c r="DC132" s="1"/>
  <c r="ED137"/>
  <c r="ED135"/>
  <c r="ED133"/>
  <c r="ED131"/>
  <c r="DP131"/>
  <c r="DQ131" s="1"/>
  <c r="EE131" s="1"/>
  <c r="ES131" s="1"/>
  <c r="ET131" s="1"/>
  <c r="ER130"/>
  <c r="ED130"/>
  <c r="DP130"/>
  <c r="DQ130" s="1"/>
  <c r="EE130" s="1"/>
  <c r="ES130" s="1"/>
  <c r="ET130" s="1"/>
  <c r="DB129"/>
  <c r="DC129" s="1"/>
  <c r="ER127"/>
  <c r="ED127"/>
  <c r="DP127"/>
  <c r="DB125"/>
  <c r="DC125" s="1"/>
  <c r="ER120"/>
  <c r="ER116"/>
  <c r="ED112"/>
  <c r="DB123"/>
  <c r="DC123" s="1"/>
  <c r="DQ123" s="1"/>
  <c r="EE123" s="1"/>
  <c r="ES123" s="1"/>
  <c r="ET123" s="1"/>
  <c r="DB119"/>
  <c r="DC119" s="1"/>
  <c r="DB115"/>
  <c r="DC115" s="1"/>
  <c r="ER112"/>
  <c r="DP112"/>
  <c r="ER110"/>
  <c r="ED110"/>
  <c r="DP110"/>
  <c r="DQ110" s="1"/>
  <c r="EE110" s="1"/>
  <c r="ES110" s="1"/>
  <c r="ET110" s="1"/>
  <c r="ER108"/>
  <c r="ED108"/>
  <c r="DP108"/>
  <c r="DQ108" s="1"/>
  <c r="EE108" s="1"/>
  <c r="ES108" s="1"/>
  <c r="ET108" s="1"/>
  <c r="ER106"/>
  <c r="ED106"/>
  <c r="DP106"/>
  <c r="DQ106" s="1"/>
  <c r="EE106" s="1"/>
  <c r="ES106" s="1"/>
  <c r="ET106" s="1"/>
  <c r="ER104"/>
  <c r="ED104"/>
  <c r="DP104"/>
  <c r="DQ104" s="1"/>
  <c r="EE104" s="1"/>
  <c r="ES104" s="1"/>
  <c r="ET104" s="1"/>
  <c r="ER100"/>
  <c r="ED100"/>
  <c r="DP100"/>
  <c r="DB100"/>
  <c r="DC99"/>
  <c r="DQ99" s="1"/>
  <c r="EE99" s="1"/>
  <c r="ES99" s="1"/>
  <c r="ET99" s="1"/>
  <c r="ER97"/>
  <c r="ER91"/>
  <c r="ED91"/>
  <c r="DP91"/>
  <c r="DB91"/>
  <c r="CN91"/>
  <c r="CO91" s="1"/>
  <c r="DC91" s="1"/>
  <c r="DQ91" s="1"/>
  <c r="EE91" s="1"/>
  <c r="ES91" s="1"/>
  <c r="ET91" s="1"/>
  <c r="ER87"/>
  <c r="ED87"/>
  <c r="DP87"/>
  <c r="DB87"/>
  <c r="CN87"/>
  <c r="CO87" s="1"/>
  <c r="DC87" s="1"/>
  <c r="DQ87" s="1"/>
  <c r="EE87" s="1"/>
  <c r="ES87" s="1"/>
  <c r="ET87" s="1"/>
  <c r="ER83"/>
  <c r="ED83"/>
  <c r="DP83"/>
  <c r="DB83"/>
  <c r="CN83"/>
  <c r="CO83" s="1"/>
  <c r="DC83" s="1"/>
  <c r="DQ83" s="1"/>
  <c r="EE83" s="1"/>
  <c r="ES83" s="1"/>
  <c r="ET83" s="1"/>
  <c r="DP121"/>
  <c r="ED121"/>
  <c r="ER121"/>
  <c r="DP117"/>
  <c r="ED117"/>
  <c r="ER117"/>
  <c r="DP113"/>
  <c r="ED113"/>
  <c r="ER113"/>
  <c r="EK179"/>
  <c r="ED90"/>
  <c r="DB90"/>
  <c r="ED86"/>
  <c r="DB86"/>
  <c r="DZ179"/>
  <c r="DJ179"/>
  <c r="CX179"/>
  <c r="CH179"/>
  <c r="BV179"/>
  <c r="ER71"/>
  <c r="ER63"/>
  <c r="ED63"/>
  <c r="DP63"/>
  <c r="ER61"/>
  <c r="ED61"/>
  <c r="DP61"/>
  <c r="ER60"/>
  <c r="ED60"/>
  <c r="DP60"/>
  <c r="BZ90"/>
  <c r="CA90" s="1"/>
  <c r="BZ86"/>
  <c r="CA86" s="1"/>
  <c r="BW179"/>
  <c r="CC179"/>
  <c r="CG179"/>
  <c r="CK179"/>
  <c r="CQ179"/>
  <c r="CU179"/>
  <c r="CY179"/>
  <c r="DE179"/>
  <c r="DI179"/>
  <c r="DM179"/>
  <c r="DS179"/>
  <c r="DW179"/>
  <c r="EA179"/>
  <c r="EG179"/>
  <c r="ED92"/>
  <c r="DB92"/>
  <c r="ER90"/>
  <c r="DP90"/>
  <c r="CN90"/>
  <c r="ED88"/>
  <c r="DB88"/>
  <c r="ER86"/>
  <c r="DP86"/>
  <c r="CN86"/>
  <c r="ED84"/>
  <c r="DB84"/>
  <c r="DX179"/>
  <c r="DL179"/>
  <c r="CV179"/>
  <c r="CJ179"/>
  <c r="BT179"/>
  <c r="ER73"/>
  <c r="ED72"/>
  <c r="EE72" s="1"/>
  <c r="ES72" s="1"/>
  <c r="ET72" s="1"/>
  <c r="ED70"/>
  <c r="EE70" s="1"/>
  <c r="ES70" s="1"/>
  <c r="ET70" s="1"/>
  <c r="ED69"/>
  <c r="EE69" s="1"/>
  <c r="ES69" s="1"/>
  <c r="ET69" s="1"/>
  <c r="ED67"/>
  <c r="EE67" s="1"/>
  <c r="ES67" s="1"/>
  <c r="ET67" s="1"/>
  <c r="ER66"/>
  <c r="ED66"/>
  <c r="DB64"/>
  <c r="DC64" s="1"/>
  <c r="DB62"/>
  <c r="DC62" s="1"/>
  <c r="DB61"/>
  <c r="DC61" s="1"/>
  <c r="DQ61" s="1"/>
  <c r="EE61" s="1"/>
  <c r="ES61" s="1"/>
  <c r="ET61" s="1"/>
  <c r="DB60"/>
  <c r="DC60" s="1"/>
  <c r="DQ60" s="1"/>
  <c r="EE60" s="1"/>
  <c r="ES60" s="1"/>
  <c r="ET60" s="1"/>
  <c r="ED58"/>
  <c r="DP58"/>
  <c r="DB58"/>
  <c r="DC58" s="1"/>
  <c r="ED57"/>
  <c r="DP57"/>
  <c r="DB57"/>
  <c r="DC57" s="1"/>
  <c r="DQ57" s="1"/>
  <c r="EE57" s="1"/>
  <c r="ES57" s="1"/>
  <c r="ET57" s="1"/>
  <c r="ED56"/>
  <c r="DP56"/>
  <c r="DB56"/>
  <c r="DC56" s="1"/>
  <c r="ED55"/>
  <c r="DP55"/>
  <c r="DB55"/>
  <c r="DC55" s="1"/>
  <c r="DQ55" s="1"/>
  <c r="EE55" s="1"/>
  <c r="ES55" s="1"/>
  <c r="ET55" s="1"/>
  <c r="ED54"/>
  <c r="DP54"/>
  <c r="DB54"/>
  <c r="DC54" s="1"/>
  <c r="ED53"/>
  <c r="DP53"/>
  <c r="DB53"/>
  <c r="DC53" s="1"/>
  <c r="DQ53" s="1"/>
  <c r="EE53" s="1"/>
  <c r="ES53" s="1"/>
  <c r="ET53" s="1"/>
  <c r="ED52"/>
  <c r="DP52"/>
  <c r="DB52"/>
  <c r="DC52" s="1"/>
  <c r="ED51"/>
  <c r="DP51"/>
  <c r="DB51"/>
  <c r="DC51" s="1"/>
  <c r="DQ51" s="1"/>
  <c r="EE51" s="1"/>
  <c r="ES51" s="1"/>
  <c r="ET51" s="1"/>
  <c r="ED50"/>
  <c r="DP50"/>
  <c r="DB50"/>
  <c r="DC50" s="1"/>
  <c r="DQ50" s="1"/>
  <c r="EE50" s="1"/>
  <c r="ES50" s="1"/>
  <c r="ET50" s="1"/>
  <c r="ED49"/>
  <c r="DP49"/>
  <c r="DB49"/>
  <c r="DC49" s="1"/>
  <c r="DQ49" s="1"/>
  <c r="EE49" s="1"/>
  <c r="ES49" s="1"/>
  <c r="ET49" s="1"/>
  <c r="ED48"/>
  <c r="DP48"/>
  <c r="DB48"/>
  <c r="DC48" s="1"/>
  <c r="DQ48" s="1"/>
  <c r="EE48" s="1"/>
  <c r="ES48" s="1"/>
  <c r="ET48" s="1"/>
  <c r="ED47"/>
  <c r="DP47"/>
  <c r="DB47"/>
  <c r="DC47" s="1"/>
  <c r="DQ47" s="1"/>
  <c r="EE47" s="1"/>
  <c r="ES47" s="1"/>
  <c r="ET47" s="1"/>
  <c r="ER44"/>
  <c r="ED44"/>
  <c r="DP44"/>
  <c r="DB44"/>
  <c r="CN44"/>
  <c r="CO44" s="1"/>
  <c r="CO39"/>
  <c r="DC39" s="1"/>
  <c r="DQ39" s="1"/>
  <c r="EE39" s="1"/>
  <c r="BZ31"/>
  <c r="CA31" s="1"/>
  <c r="CO31" s="1"/>
  <c r="DC31" s="1"/>
  <c r="DQ31" s="1"/>
  <c r="EE31" s="1"/>
  <c r="ED30"/>
  <c r="EE30" s="1"/>
  <c r="ES30" s="1"/>
  <c r="ET30" s="1"/>
  <c r="DZ35"/>
  <c r="DV35"/>
  <c r="BZ96"/>
  <c r="CA96" s="1"/>
  <c r="CO96" s="1"/>
  <c r="CN96"/>
  <c r="DB96"/>
  <c r="DP96"/>
  <c r="ED96"/>
  <c r="ER96"/>
  <c r="AI35"/>
  <c r="ED21"/>
  <c r="DB21"/>
  <c r="BZ21"/>
  <c r="AX21"/>
  <c r="AJ14"/>
  <c r="ED13"/>
  <c r="DP13"/>
  <c r="DB13"/>
  <c r="CN13"/>
  <c r="BZ13"/>
  <c r="BL13"/>
  <c r="AX13"/>
  <c r="AJ13"/>
  <c r="ED12"/>
  <c r="DP12"/>
  <c r="DB12"/>
  <c r="CN12"/>
  <c r="BZ12"/>
  <c r="BL12"/>
  <c r="AX12"/>
  <c r="AJ12"/>
  <c r="ED11"/>
  <c r="DP11"/>
  <c r="DB11"/>
  <c r="CN11"/>
  <c r="BZ11"/>
  <c r="BL11"/>
  <c r="AX11"/>
  <c r="AJ11"/>
  <c r="ED10"/>
  <c r="DP10"/>
  <c r="DB10"/>
  <c r="CN10"/>
  <c r="BZ10"/>
  <c r="BL10"/>
  <c r="AX10"/>
  <c r="AJ10"/>
  <c r="ED9"/>
  <c r="DP9"/>
  <c r="DB9"/>
  <c r="CN9"/>
  <c r="BZ9"/>
  <c r="BL9"/>
  <c r="AX9"/>
  <c r="AJ9"/>
  <c r="EE34"/>
  <c r="DB23"/>
  <c r="DC23" s="1"/>
  <c r="DQ23" s="1"/>
  <c r="DZ80"/>
  <c r="DJ80"/>
  <c r="CX80"/>
  <c r="CH80"/>
  <c r="AK30"/>
  <c r="AY30" s="1"/>
  <c r="BM30" s="1"/>
  <c r="CA30" s="1"/>
  <c r="CO30" s="1"/>
  <c r="DE35"/>
  <c r="CC35"/>
  <c r="BA35"/>
  <c r="CN40"/>
  <c r="CO40" s="1"/>
  <c r="DC40" s="1"/>
  <c r="DB40"/>
  <c r="DP40"/>
  <c r="ED40"/>
  <c r="ER40"/>
  <c r="BY80"/>
  <c r="CE80"/>
  <c r="CI80"/>
  <c r="CM80"/>
  <c r="CS80"/>
  <c r="CW80"/>
  <c r="DA80"/>
  <c r="DG80"/>
  <c r="DK80"/>
  <c r="DO80"/>
  <c r="DU80"/>
  <c r="DY80"/>
  <c r="EC80"/>
  <c r="EI80"/>
  <c r="DB30"/>
  <c r="BZ30"/>
  <c r="AX30"/>
  <c r="AK12"/>
  <c r="AY12" s="1"/>
  <c r="BM12" s="1"/>
  <c r="CA12" s="1"/>
  <c r="CO12" s="1"/>
  <c r="DC12" s="1"/>
  <c r="DQ12" s="1"/>
  <c r="EE12" s="1"/>
  <c r="ES12" s="1"/>
  <c r="ET12" s="1"/>
  <c r="AK10"/>
  <c r="AY10" s="1"/>
  <c r="BM10" s="1"/>
  <c r="CA10" s="1"/>
  <c r="CO10" s="1"/>
  <c r="DC10" s="1"/>
  <c r="DQ10" s="1"/>
  <c r="EE10" s="1"/>
  <c r="ES10" s="1"/>
  <c r="ET10" s="1"/>
  <c r="BT27"/>
  <c r="BT180" s="1"/>
  <c r="CV27"/>
  <c r="CV180" s="1"/>
  <c r="BP27"/>
  <c r="BP180" s="1"/>
  <c r="DT27"/>
  <c r="AW27"/>
  <c r="AW180" s="1"/>
  <c r="BG27"/>
  <c r="BG180" s="1"/>
  <c r="CS27"/>
  <c r="DU27"/>
  <c r="EC27"/>
  <c r="EF184"/>
  <c r="ER182"/>
  <c r="AJ29"/>
  <c r="AJ35" s="1"/>
  <c r="AD35"/>
  <c r="EJ8"/>
  <c r="EJ27" s="1"/>
  <c r="EJ180" s="1"/>
  <c r="EH8"/>
  <c r="EH27" s="1"/>
  <c r="EH180" s="1"/>
  <c r="EF8"/>
  <c r="EB8"/>
  <c r="DZ8"/>
  <c r="DZ27" s="1"/>
  <c r="DZ180" s="1"/>
  <c r="DX8"/>
  <c r="DV8"/>
  <c r="DV27" s="1"/>
  <c r="DV180" s="1"/>
  <c r="DT8"/>
  <c r="DR8"/>
  <c r="DN8"/>
  <c r="DN27" s="1"/>
  <c r="DN180" s="1"/>
  <c r="DL8"/>
  <c r="DJ8"/>
  <c r="DJ27" s="1"/>
  <c r="DJ180" s="1"/>
  <c r="DH8"/>
  <c r="DF8"/>
  <c r="DD8"/>
  <c r="CZ8"/>
  <c r="CX8"/>
  <c r="CX27" s="1"/>
  <c r="CX180" s="1"/>
  <c r="CV8"/>
  <c r="CT8"/>
  <c r="CR8"/>
  <c r="CR27" s="1"/>
  <c r="CR180" s="1"/>
  <c r="CP8"/>
  <c r="CL8"/>
  <c r="CL27" s="1"/>
  <c r="CL180" s="1"/>
  <c r="CJ8"/>
  <c r="CH8"/>
  <c r="CF8"/>
  <c r="CF27" s="1"/>
  <c r="CF180" s="1"/>
  <c r="CD8"/>
  <c r="CB8"/>
  <c r="BX8"/>
  <c r="BV8"/>
  <c r="BV27" s="1"/>
  <c r="BV180" s="1"/>
  <c r="BT8"/>
  <c r="BR8"/>
  <c r="BP8"/>
  <c r="BN8"/>
  <c r="BJ8"/>
  <c r="BH8"/>
  <c r="BH27" s="1"/>
  <c r="BH180" s="1"/>
  <c r="BF8"/>
  <c r="BF27" s="1"/>
  <c r="BF180" s="1"/>
  <c r="BD8"/>
  <c r="BD27" s="1"/>
  <c r="BD180" s="1"/>
  <c r="BB8"/>
  <c r="AZ8"/>
  <c r="AV8"/>
  <c r="AT8"/>
  <c r="AT27" s="1"/>
  <c r="AT180" s="1"/>
  <c r="AR8"/>
  <c r="AR27" s="1"/>
  <c r="AR180" s="1"/>
  <c r="AP8"/>
  <c r="AN8"/>
  <c r="AL8"/>
  <c r="AH8"/>
  <c r="AF8"/>
  <c r="AF27" s="1"/>
  <c r="AF180" s="1"/>
  <c r="AD8"/>
  <c r="AD27" s="1"/>
  <c r="AD180" s="1"/>
  <c r="AB8"/>
  <c r="Z8"/>
  <c r="X8"/>
  <c r="EI8"/>
  <c r="EI27" s="1"/>
  <c r="EI180" s="1"/>
  <c r="EG8"/>
  <c r="EA8"/>
  <c r="DW8"/>
  <c r="DS8"/>
  <c r="DO8"/>
  <c r="DO27" s="1"/>
  <c r="DO180" s="1"/>
  <c r="DM8"/>
  <c r="DI8"/>
  <c r="DE8"/>
  <c r="DA8"/>
  <c r="DA27" s="1"/>
  <c r="DA180" s="1"/>
  <c r="CY8"/>
  <c r="CU8"/>
  <c r="CQ8"/>
  <c r="CM8"/>
  <c r="CM27" s="1"/>
  <c r="CM180" s="1"/>
  <c r="CK8"/>
  <c r="CG8"/>
  <c r="CE8"/>
  <c r="CE27" s="1"/>
  <c r="CE180" s="1"/>
  <c r="BW8"/>
  <c r="BS8"/>
  <c r="BO8"/>
  <c r="BK8"/>
  <c r="BK27" s="1"/>
  <c r="BK180" s="1"/>
  <c r="BI8"/>
  <c r="BE8"/>
  <c r="BC8"/>
  <c r="BC27" s="1"/>
  <c r="BC180" s="1"/>
  <c r="AW8"/>
  <c r="AS8"/>
  <c r="AS27" s="1"/>
  <c r="AS180" s="1"/>
  <c r="AQ8"/>
  <c r="AM8"/>
  <c r="AG8"/>
  <c r="AC8"/>
  <c r="AA8"/>
  <c r="AA27" s="1"/>
  <c r="AA180" s="1"/>
  <c r="EK8"/>
  <c r="EC8"/>
  <c r="DY8"/>
  <c r="DY27" s="1"/>
  <c r="DY180" s="1"/>
  <c r="DU8"/>
  <c r="DK8"/>
  <c r="DK27" s="1"/>
  <c r="DK180" s="1"/>
  <c r="DG8"/>
  <c r="DG27" s="1"/>
  <c r="DG180" s="1"/>
  <c r="CW8"/>
  <c r="CW27" s="1"/>
  <c r="CW180" s="1"/>
  <c r="CS8"/>
  <c r="CI8"/>
  <c r="CI27" s="1"/>
  <c r="CI180" s="1"/>
  <c r="CC8"/>
  <c r="BY8"/>
  <c r="BY27" s="1"/>
  <c r="BY180" s="1"/>
  <c r="BU8"/>
  <c r="BU27" s="1"/>
  <c r="BU180" s="1"/>
  <c r="BQ8"/>
  <c r="BQ27" s="1"/>
  <c r="BQ180" s="1"/>
  <c r="BG8"/>
  <c r="BA8"/>
  <c r="AU8"/>
  <c r="AO8"/>
  <c r="AO27" s="1"/>
  <c r="AO180" s="1"/>
  <c r="AI8"/>
  <c r="AI27" s="1"/>
  <c r="AI180" s="1"/>
  <c r="AE8"/>
  <c r="AE27" s="1"/>
  <c r="AE180" s="1"/>
  <c r="Y8"/>
  <c r="BW80"/>
  <c r="BZ37"/>
  <c r="BN27"/>
  <c r="BN180" s="1"/>
  <c r="BZ7"/>
  <c r="CP27"/>
  <c r="CP180" s="1"/>
  <c r="DB7"/>
  <c r="DR27"/>
  <c r="DR180" s="1"/>
  <c r="ED7"/>
  <c r="EF27"/>
  <c r="EF180" s="1"/>
  <c r="ER7"/>
  <c r="ED141"/>
  <c r="DP141"/>
  <c r="DQ141" s="1"/>
  <c r="DP183"/>
  <c r="DQ183" s="1"/>
  <c r="EE183" s="1"/>
  <c r="ED183"/>
  <c r="ER183"/>
  <c r="DQ182"/>
  <c r="DG184"/>
  <c r="DK184"/>
  <c r="DO184"/>
  <c r="DU184"/>
  <c r="DY184"/>
  <c r="EC184"/>
  <c r="EI184"/>
  <c r="ES177"/>
  <c r="ET177" s="1"/>
  <c r="DV184"/>
  <c r="ER175"/>
  <c r="ER173"/>
  <c r="ER171"/>
  <c r="ER169"/>
  <c r="ES176"/>
  <c r="ET176" s="1"/>
  <c r="ED138"/>
  <c r="DP138"/>
  <c r="DP149"/>
  <c r="DQ149" s="1"/>
  <c r="EE149" s="1"/>
  <c r="ES149" s="1"/>
  <c r="ET149" s="1"/>
  <c r="DP145"/>
  <c r="DQ145" s="1"/>
  <c r="EE145" s="1"/>
  <c r="ES145" s="1"/>
  <c r="ET145" s="1"/>
  <c r="DQ140"/>
  <c r="DP140"/>
  <c r="ED140"/>
  <c r="ER140"/>
  <c r="ED155"/>
  <c r="EE155" s="1"/>
  <c r="ES155" s="1"/>
  <c r="ET155" s="1"/>
  <c r="ER155"/>
  <c r="ED151"/>
  <c r="ER151"/>
  <c r="ED147"/>
  <c r="ER147"/>
  <c r="ED143"/>
  <c r="ER143"/>
  <c r="DP136"/>
  <c r="DP134"/>
  <c r="DP132"/>
  <c r="ED136"/>
  <c r="ED134"/>
  <c r="ED132"/>
  <c r="ER129"/>
  <c r="ED129"/>
  <c r="DP129"/>
  <c r="DB127"/>
  <c r="DC127" s="1"/>
  <c r="DQ127" s="1"/>
  <c r="EE127" s="1"/>
  <c r="ES127" s="1"/>
  <c r="ET127" s="1"/>
  <c r="ER125"/>
  <c r="ED125"/>
  <c r="DP125"/>
  <c r="DB120"/>
  <c r="DC120" s="1"/>
  <c r="DQ120" s="1"/>
  <c r="EE120" s="1"/>
  <c r="ES120" s="1"/>
  <c r="ET120" s="1"/>
  <c r="DB116"/>
  <c r="DC116" s="1"/>
  <c r="DQ116" s="1"/>
  <c r="EE116" s="1"/>
  <c r="ES116" s="1"/>
  <c r="ET116" s="1"/>
  <c r="DP119"/>
  <c r="ED119"/>
  <c r="ER119"/>
  <c r="DP115"/>
  <c r="ED115"/>
  <c r="ER115"/>
  <c r="DB112"/>
  <c r="DC112" s="1"/>
  <c r="DQ112" s="1"/>
  <c r="EE112" s="1"/>
  <c r="ES112" s="1"/>
  <c r="ET112" s="1"/>
  <c r="ED109"/>
  <c r="DP109"/>
  <c r="DQ109" s="1"/>
  <c r="EE109" s="1"/>
  <c r="ES109" s="1"/>
  <c r="ET109" s="1"/>
  <c r="ED107"/>
  <c r="DP107"/>
  <c r="DQ107" s="1"/>
  <c r="EE107" s="1"/>
  <c r="ES107" s="1"/>
  <c r="ET107" s="1"/>
  <c r="ED105"/>
  <c r="DP105"/>
  <c r="DQ105" s="1"/>
  <c r="EE105" s="1"/>
  <c r="ES105" s="1"/>
  <c r="ET105" s="1"/>
  <c r="ED103"/>
  <c r="DP103"/>
  <c r="DB103"/>
  <c r="DC103" s="1"/>
  <c r="DQ103" s="1"/>
  <c r="EE103" s="1"/>
  <c r="ES103" s="1"/>
  <c r="ET103" s="1"/>
  <c r="ED102"/>
  <c r="DP102"/>
  <c r="DB102"/>
  <c r="DC102" s="1"/>
  <c r="ED101"/>
  <c r="DP101"/>
  <c r="DB101"/>
  <c r="DC101" s="1"/>
  <c r="DQ101" s="1"/>
  <c r="EE101" s="1"/>
  <c r="ES101" s="1"/>
  <c r="ET101" s="1"/>
  <c r="CN100"/>
  <c r="CO100" s="1"/>
  <c r="DC100" s="1"/>
  <c r="DQ100" s="1"/>
  <c r="EE100" s="1"/>
  <c r="ES100" s="1"/>
  <c r="ET100" s="1"/>
  <c r="CO97"/>
  <c r="DC97" s="1"/>
  <c r="DQ97" s="1"/>
  <c r="EE97" s="1"/>
  <c r="ES97" s="1"/>
  <c r="ET97" s="1"/>
  <c r="ED93"/>
  <c r="DP93"/>
  <c r="DB93"/>
  <c r="CN93"/>
  <c r="CO93" s="1"/>
  <c r="DC93" s="1"/>
  <c r="DQ93" s="1"/>
  <c r="EE93" s="1"/>
  <c r="ES93" s="1"/>
  <c r="ET93" s="1"/>
  <c r="ED89"/>
  <c r="DP89"/>
  <c r="DB89"/>
  <c r="CN89"/>
  <c r="CO89" s="1"/>
  <c r="DC89" s="1"/>
  <c r="DQ89" s="1"/>
  <c r="EE89" s="1"/>
  <c r="ES89" s="1"/>
  <c r="ET89" s="1"/>
  <c r="ED85"/>
  <c r="DP85"/>
  <c r="DB85"/>
  <c r="CN85"/>
  <c r="CO85" s="1"/>
  <c r="DC85" s="1"/>
  <c r="DQ85" s="1"/>
  <c r="EE85" s="1"/>
  <c r="ES85" s="1"/>
  <c r="ET85" s="1"/>
  <c r="DB121"/>
  <c r="DC121" s="1"/>
  <c r="DQ121" s="1"/>
  <c r="EE121" s="1"/>
  <c r="ES121" s="1"/>
  <c r="ET121" s="1"/>
  <c r="DQ117"/>
  <c r="EE117" s="1"/>
  <c r="ES117" s="1"/>
  <c r="ET117" s="1"/>
  <c r="DB113"/>
  <c r="DC113" s="1"/>
  <c r="DQ113" s="1"/>
  <c r="EE113" s="1"/>
  <c r="ES113" s="1"/>
  <c r="ET113" s="1"/>
  <c r="EH179"/>
  <c r="DV179"/>
  <c r="DN179"/>
  <c r="DF179"/>
  <c r="CT179"/>
  <c r="CL179"/>
  <c r="CD179"/>
  <c r="ED62"/>
  <c r="DP62"/>
  <c r="BZ94"/>
  <c r="CA94" s="1"/>
  <c r="CN94"/>
  <c r="DB94"/>
  <c r="DP94"/>
  <c r="ED94"/>
  <c r="ER94"/>
  <c r="BU179"/>
  <c r="BY179"/>
  <c r="CE179"/>
  <c r="CI179"/>
  <c r="CM179"/>
  <c r="CS179"/>
  <c r="CW179"/>
  <c r="DA179"/>
  <c r="DG179"/>
  <c r="DK179"/>
  <c r="DO179"/>
  <c r="DU179"/>
  <c r="DY179"/>
  <c r="EC179"/>
  <c r="EI179"/>
  <c r="EB179"/>
  <c r="DT179"/>
  <c r="DH179"/>
  <c r="CZ179"/>
  <c r="CR179"/>
  <c r="CF179"/>
  <c r="BX179"/>
  <c r="ER75"/>
  <c r="ED75"/>
  <c r="EE75" s="1"/>
  <c r="ES75" s="1"/>
  <c r="ET75" s="1"/>
  <c r="ED73"/>
  <c r="EE73" s="1"/>
  <c r="ES73" s="1"/>
  <c r="ET73" s="1"/>
  <c r="ED71"/>
  <c r="EE71" s="1"/>
  <c r="ES71" s="1"/>
  <c r="ET71" s="1"/>
  <c r="ER68"/>
  <c r="ED68"/>
  <c r="EE68" s="1"/>
  <c r="ES68" s="1"/>
  <c r="ET68" s="1"/>
  <c r="DP66"/>
  <c r="DQ66" s="1"/>
  <c r="EE66" s="1"/>
  <c r="ES66" s="1"/>
  <c r="ET66" s="1"/>
  <c r="ER64"/>
  <c r="ED64"/>
  <c r="DP64"/>
  <c r="DB63"/>
  <c r="DC63" s="1"/>
  <c r="DQ63" s="1"/>
  <c r="EE63" s="1"/>
  <c r="ES63" s="1"/>
  <c r="ET63" s="1"/>
  <c r="ER46"/>
  <c r="ED46"/>
  <c r="DP46"/>
  <c r="DB46"/>
  <c r="CN46"/>
  <c r="CO46" s="1"/>
  <c r="DC46" s="1"/>
  <c r="DQ46" s="1"/>
  <c r="EE46" s="1"/>
  <c r="ES46" s="1"/>
  <c r="ET46" s="1"/>
  <c r="ER42"/>
  <c r="ED42"/>
  <c r="DP42"/>
  <c r="DB42"/>
  <c r="CN42"/>
  <c r="CO42" s="1"/>
  <c r="ER39"/>
  <c r="ER31"/>
  <c r="EH35"/>
  <c r="EB35"/>
  <c r="DX35"/>
  <c r="DT35"/>
  <c r="DB98"/>
  <c r="DC98" s="1"/>
  <c r="DQ98" s="1"/>
  <c r="EE98" s="1"/>
  <c r="ES98" s="1"/>
  <c r="ET98" s="1"/>
  <c r="DP98"/>
  <c r="ED98"/>
  <c r="ER98"/>
  <c r="BZ92"/>
  <c r="CA92" s="1"/>
  <c r="CO92" s="1"/>
  <c r="DC92" s="1"/>
  <c r="DQ92" s="1"/>
  <c r="EE92" s="1"/>
  <c r="ES92" s="1"/>
  <c r="ET92" s="1"/>
  <c r="BZ88"/>
  <c r="CA88" s="1"/>
  <c r="CO88" s="1"/>
  <c r="DC88" s="1"/>
  <c r="DQ88" s="1"/>
  <c r="EE88" s="1"/>
  <c r="ES88" s="1"/>
  <c r="ET88" s="1"/>
  <c r="BZ84"/>
  <c r="CA84" s="1"/>
  <c r="CO84" s="1"/>
  <c r="DC84" s="1"/>
  <c r="DQ84" s="1"/>
  <c r="EE84" s="1"/>
  <c r="ES84" s="1"/>
  <c r="ET84" s="1"/>
  <c r="EJ80"/>
  <c r="DD80"/>
  <c r="CF80"/>
  <c r="ER34"/>
  <c r="DS35"/>
  <c r="ED23"/>
  <c r="ER22"/>
  <c r="DP22"/>
  <c r="CN22"/>
  <c r="ER20"/>
  <c r="DP20"/>
  <c r="CN20"/>
  <c r="BL20"/>
  <c r="BM20" s="1"/>
  <c r="CA20" s="1"/>
  <c r="CO20" s="1"/>
  <c r="DC20" s="1"/>
  <c r="DQ20" s="1"/>
  <c r="EE20" s="1"/>
  <c r="ES20" s="1"/>
  <c r="ET20" s="1"/>
  <c r="AJ20"/>
  <c r="ER19"/>
  <c r="DP19"/>
  <c r="CN19"/>
  <c r="BL19"/>
  <c r="AJ19"/>
  <c r="ER18"/>
  <c r="DP18"/>
  <c r="CN18"/>
  <c r="BL18"/>
  <c r="BM18" s="1"/>
  <c r="CA18" s="1"/>
  <c r="CO18" s="1"/>
  <c r="DC18" s="1"/>
  <c r="DQ18" s="1"/>
  <c r="EE18" s="1"/>
  <c r="ES18" s="1"/>
  <c r="ET18" s="1"/>
  <c r="AJ18"/>
  <c r="ER17"/>
  <c r="DP17"/>
  <c r="CN17"/>
  <c r="BL17"/>
  <c r="AJ17"/>
  <c r="ER16"/>
  <c r="DP16"/>
  <c r="CN16"/>
  <c r="BL16"/>
  <c r="BM16" s="1"/>
  <c r="CA16" s="1"/>
  <c r="CO16" s="1"/>
  <c r="DC16" s="1"/>
  <c r="DQ16" s="1"/>
  <c r="EE16" s="1"/>
  <c r="ES16" s="1"/>
  <c r="ET16" s="1"/>
  <c r="AJ16"/>
  <c r="ER15"/>
  <c r="DP15"/>
  <c r="CN15"/>
  <c r="BL15"/>
  <c r="AJ15"/>
  <c r="ER14"/>
  <c r="DP14"/>
  <c r="CN14"/>
  <c r="BL14"/>
  <c r="AK14"/>
  <c r="AY14" s="1"/>
  <c r="CN38"/>
  <c r="CO38" s="1"/>
  <c r="DC38" s="1"/>
  <c r="DQ38" s="1"/>
  <c r="EE38" s="1"/>
  <c r="ES38" s="1"/>
  <c r="ET38" s="1"/>
  <c r="DB38"/>
  <c r="DP38"/>
  <c r="DP80" s="1"/>
  <c r="ED38"/>
  <c r="ER38"/>
  <c r="ER80" s="1"/>
  <c r="CN32"/>
  <c r="CO32" s="1"/>
  <c r="DB32"/>
  <c r="DP32"/>
  <c r="ED32"/>
  <c r="ER32"/>
  <c r="EH80"/>
  <c r="DV80"/>
  <c r="DN80"/>
  <c r="DF80"/>
  <c r="CT80"/>
  <c r="CL80"/>
  <c r="CD80"/>
  <c r="ER25"/>
  <c r="ER24"/>
  <c r="ES24" s="1"/>
  <c r="ET24" s="1"/>
  <c r="ED22"/>
  <c r="DB22"/>
  <c r="AK21"/>
  <c r="AY21" s="1"/>
  <c r="BM21" s="1"/>
  <c r="CA21" s="1"/>
  <c r="CO21" s="1"/>
  <c r="DC21" s="1"/>
  <c r="DQ21" s="1"/>
  <c r="EE21" s="1"/>
  <c r="ES21" s="1"/>
  <c r="ET21" s="1"/>
  <c r="AK19"/>
  <c r="AY19" s="1"/>
  <c r="BM19" s="1"/>
  <c r="CA19" s="1"/>
  <c r="CO19" s="1"/>
  <c r="DC19" s="1"/>
  <c r="DQ19" s="1"/>
  <c r="EE19" s="1"/>
  <c r="ES19" s="1"/>
  <c r="ET19" s="1"/>
  <c r="AK17"/>
  <c r="AY17" s="1"/>
  <c r="BM17" s="1"/>
  <c r="CA17" s="1"/>
  <c r="AK15"/>
  <c r="AY15" s="1"/>
  <c r="BM15" s="1"/>
  <c r="CA15" s="1"/>
  <c r="CO15" s="1"/>
  <c r="DC15" s="1"/>
  <c r="DQ15" s="1"/>
  <c r="EE15" s="1"/>
  <c r="ES15" s="1"/>
  <c r="ET15" s="1"/>
  <c r="CC80"/>
  <c r="CG80"/>
  <c r="CK80"/>
  <c r="CQ80"/>
  <c r="CU80"/>
  <c r="CY80"/>
  <c r="DE80"/>
  <c r="DI80"/>
  <c r="DM80"/>
  <c r="DS80"/>
  <c r="DW80"/>
  <c r="EA80"/>
  <c r="EG80"/>
  <c r="EK80"/>
  <c r="ER26"/>
  <c r="ES26" s="1"/>
  <c r="ET26" s="1"/>
  <c r="ES25"/>
  <c r="ET25" s="1"/>
  <c r="BZ22"/>
  <c r="CA22" s="1"/>
  <c r="CO22" s="1"/>
  <c r="DC22" s="1"/>
  <c r="DQ22" s="1"/>
  <c r="EE22" s="1"/>
  <c r="ES22" s="1"/>
  <c r="ET22" s="1"/>
  <c r="AK13"/>
  <c r="AY13" s="1"/>
  <c r="BM13" s="1"/>
  <c r="CA13" s="1"/>
  <c r="CO13" s="1"/>
  <c r="DC13" s="1"/>
  <c r="DQ13" s="1"/>
  <c r="EE13" s="1"/>
  <c r="ES13" s="1"/>
  <c r="ET13" s="1"/>
  <c r="AK11"/>
  <c r="AY11" s="1"/>
  <c r="BM11" s="1"/>
  <c r="CA11" s="1"/>
  <c r="CO11" s="1"/>
  <c r="DC11" s="1"/>
  <c r="DQ11" s="1"/>
  <c r="EE11" s="1"/>
  <c r="ES11" s="1"/>
  <c r="ET11" s="1"/>
  <c r="AK9"/>
  <c r="AY9" s="1"/>
  <c r="BM9" s="1"/>
  <c r="CA9" s="1"/>
  <c r="CO9" s="1"/>
  <c r="DC9" s="1"/>
  <c r="DQ9" s="1"/>
  <c r="EE9" s="1"/>
  <c r="ES9" s="1"/>
  <c r="ET9" s="1"/>
  <c r="BB27"/>
  <c r="BB180" s="1"/>
  <c r="AP27"/>
  <c r="AP180" s="1"/>
  <c r="AH27"/>
  <c r="AH180" s="1"/>
  <c r="Z27"/>
  <c r="Z180" s="1"/>
  <c r="AV27"/>
  <c r="AV180" s="1"/>
  <c r="AN27"/>
  <c r="AN180" s="1"/>
  <c r="AB27"/>
  <c r="AB180" s="1"/>
  <c r="H180"/>
  <c r="BX27"/>
  <c r="BX180" s="1"/>
  <c r="CH27"/>
  <c r="CH180" s="1"/>
  <c r="CZ27"/>
  <c r="CZ180" s="1"/>
  <c r="DH27"/>
  <c r="DH180" s="1"/>
  <c r="EB27"/>
  <c r="EB180" s="1"/>
  <c r="BJ27"/>
  <c r="BJ180" s="1"/>
  <c r="BR27"/>
  <c r="BR180" s="1"/>
  <c r="CD27"/>
  <c r="CD180" s="1"/>
  <c r="CJ27"/>
  <c r="CJ180" s="1"/>
  <c r="CT27"/>
  <c r="CT180" s="1"/>
  <c r="DF27"/>
  <c r="DF180" s="1"/>
  <c r="DL27"/>
  <c r="DL180" s="1"/>
  <c r="DX27"/>
  <c r="DX180" s="1"/>
  <c r="Y27"/>
  <c r="Y180" s="1"/>
  <c r="AC27"/>
  <c r="AC180" s="1"/>
  <c r="AG27"/>
  <c r="AG180" s="1"/>
  <c r="AM27"/>
  <c r="AM180" s="1"/>
  <c r="AQ27"/>
  <c r="AQ180" s="1"/>
  <c r="AU27"/>
  <c r="AU180" s="1"/>
  <c r="BA27"/>
  <c r="BA180" s="1"/>
  <c r="BE27"/>
  <c r="BE180" s="1"/>
  <c r="BI27"/>
  <c r="BI180" s="1"/>
  <c r="BO27"/>
  <c r="BO180" s="1"/>
  <c r="BS27"/>
  <c r="BS180" s="1"/>
  <c r="BW27"/>
  <c r="BW180" s="1"/>
  <c r="CC27"/>
  <c r="CC180" s="1"/>
  <c r="CG27"/>
  <c r="CG180" s="1"/>
  <c r="CK27"/>
  <c r="CK180" s="1"/>
  <c r="CQ27"/>
  <c r="CQ180" s="1"/>
  <c r="CU27"/>
  <c r="CU180" s="1"/>
  <c r="CY27"/>
  <c r="CY180" s="1"/>
  <c r="DE27"/>
  <c r="DE180" s="1"/>
  <c r="DI27"/>
  <c r="DI180" s="1"/>
  <c r="DM27"/>
  <c r="DM180" s="1"/>
  <c r="DS27"/>
  <c r="DS180" s="1"/>
  <c r="DW27"/>
  <c r="DW180" s="1"/>
  <c r="EA27"/>
  <c r="EA180" s="1"/>
  <c r="EG27"/>
  <c r="EG180" s="1"/>
  <c r="EK27"/>
  <c r="EK180" s="1"/>
  <c r="CO100" i="2" l="1"/>
  <c r="DC100" s="1"/>
  <c r="DQ100" s="1"/>
  <c r="EE100" s="1"/>
  <c r="CO211"/>
  <c r="DC211" s="1"/>
  <c r="DQ211" s="1"/>
  <c r="EE211" s="1"/>
  <c r="CO101"/>
  <c r="DC101" s="1"/>
  <c r="DQ101" s="1"/>
  <c r="EE101" s="1"/>
  <c r="CO209"/>
  <c r="DC209" s="1"/>
  <c r="DQ209" s="1"/>
  <c r="EE209" s="1"/>
  <c r="CO210"/>
  <c r="DC210" s="1"/>
  <c r="DQ210" s="1"/>
  <c r="EE210" s="1"/>
  <c r="CO214"/>
  <c r="DC214" s="1"/>
  <c r="DQ214" s="1"/>
  <c r="EE214" s="1"/>
  <c r="O104"/>
  <c r="N104"/>
  <c r="M104"/>
  <c r="L104"/>
  <c r="AJ8" i="1"/>
  <c r="AK8"/>
  <c r="BL8"/>
  <c r="BL27" s="1"/>
  <c r="BL180" s="1"/>
  <c r="AZ27"/>
  <c r="AZ180" s="1"/>
  <c r="BM7"/>
  <c r="AY35"/>
  <c r="BM29"/>
  <c r="EE140"/>
  <c r="ES140" s="1"/>
  <c r="ET140" s="1"/>
  <c r="ES183"/>
  <c r="ET183" s="1"/>
  <c r="AX8"/>
  <c r="BZ8"/>
  <c r="CN8"/>
  <c r="DB8"/>
  <c r="DP8"/>
  <c r="DP27" s="1"/>
  <c r="DP180" s="1"/>
  <c r="ED8"/>
  <c r="ER8"/>
  <c r="ER27" s="1"/>
  <c r="ER180" s="1"/>
  <c r="EC180"/>
  <c r="DU180"/>
  <c r="CS180"/>
  <c r="DT180"/>
  <c r="DQ40"/>
  <c r="EE40" s="1"/>
  <c r="ES40" s="1"/>
  <c r="ET40" s="1"/>
  <c r="DC30"/>
  <c r="ES34"/>
  <c r="ET34" s="1"/>
  <c r="DC96"/>
  <c r="DQ96" s="1"/>
  <c r="EE96" s="1"/>
  <c r="ES96" s="1"/>
  <c r="ET96" s="1"/>
  <c r="ES39"/>
  <c r="ET39" s="1"/>
  <c r="DQ62"/>
  <c r="EE62" s="1"/>
  <c r="ES62" s="1"/>
  <c r="ET62" s="1"/>
  <c r="CO86"/>
  <c r="DC86" s="1"/>
  <c r="DQ86" s="1"/>
  <c r="EE86" s="1"/>
  <c r="ES86" s="1"/>
  <c r="ET86" s="1"/>
  <c r="DQ115"/>
  <c r="EE115" s="1"/>
  <c r="ES115" s="1"/>
  <c r="ET115" s="1"/>
  <c r="DQ125"/>
  <c r="EE125" s="1"/>
  <c r="ES125" s="1"/>
  <c r="ET125" s="1"/>
  <c r="DQ129"/>
  <c r="EE129" s="1"/>
  <c r="ES129" s="1"/>
  <c r="ET129" s="1"/>
  <c r="EE133"/>
  <c r="ES133" s="1"/>
  <c r="ET133" s="1"/>
  <c r="EE137"/>
  <c r="ES137" s="1"/>
  <c r="ET137" s="1"/>
  <c r="EE147"/>
  <c r="ES147" s="1"/>
  <c r="ET147" s="1"/>
  <c r="DQ138"/>
  <c r="EE138" s="1"/>
  <c r="ES138" s="1"/>
  <c r="ET138" s="1"/>
  <c r="ES157"/>
  <c r="ET157" s="1"/>
  <c r="ES169"/>
  <c r="ET169" s="1"/>
  <c r="ES171"/>
  <c r="ET171" s="1"/>
  <c r="ES173"/>
  <c r="ET173" s="1"/>
  <c r="ES175"/>
  <c r="ET175" s="1"/>
  <c r="DP184"/>
  <c r="DD27"/>
  <c r="DD180" s="1"/>
  <c r="CB27"/>
  <c r="CB180" s="1"/>
  <c r="X27"/>
  <c r="X180" s="1"/>
  <c r="AL27"/>
  <c r="AL180" s="1"/>
  <c r="AX35"/>
  <c r="BZ35"/>
  <c r="CN35"/>
  <c r="DB35"/>
  <c r="DP35"/>
  <c r="ED35"/>
  <c r="ER35"/>
  <c r="ES146"/>
  <c r="ET146" s="1"/>
  <c r="DQ184"/>
  <c r="EE182"/>
  <c r="BZ80"/>
  <c r="CA37"/>
  <c r="BZ179"/>
  <c r="CA82"/>
  <c r="CO17"/>
  <c r="DC17" s="1"/>
  <c r="DQ17" s="1"/>
  <c r="EE17" s="1"/>
  <c r="ES17" s="1"/>
  <c r="ET17" s="1"/>
  <c r="DC32"/>
  <c r="DQ32" s="1"/>
  <c r="EE32" s="1"/>
  <c r="ES32" s="1"/>
  <c r="ET32" s="1"/>
  <c r="BM14"/>
  <c r="CA14" s="1"/>
  <c r="CO14" s="1"/>
  <c r="DC14" s="1"/>
  <c r="DQ14" s="1"/>
  <c r="EE14" s="1"/>
  <c r="ES14" s="1"/>
  <c r="ET14" s="1"/>
  <c r="CN80"/>
  <c r="DC42"/>
  <c r="DQ42" s="1"/>
  <c r="EE42" s="1"/>
  <c r="ES42" s="1"/>
  <c r="ET42" s="1"/>
  <c r="CO94"/>
  <c r="DC94" s="1"/>
  <c r="DQ94" s="1"/>
  <c r="EE94" s="1"/>
  <c r="ES94" s="1"/>
  <c r="ET94" s="1"/>
  <c r="DQ102"/>
  <c r="EE102" s="1"/>
  <c r="ES102" s="1"/>
  <c r="ET102" s="1"/>
  <c r="EE141"/>
  <c r="ES141" s="1"/>
  <c r="ET141" s="1"/>
  <c r="ED27"/>
  <c r="DB27"/>
  <c r="BZ27"/>
  <c r="BZ180" s="1"/>
  <c r="ER184"/>
  <c r="EE23"/>
  <c r="ES23" s="1"/>
  <c r="ET23" s="1"/>
  <c r="ES31"/>
  <c r="ET31" s="1"/>
  <c r="DC44"/>
  <c r="DQ44" s="1"/>
  <c r="EE44" s="1"/>
  <c r="ES44" s="1"/>
  <c r="ET44" s="1"/>
  <c r="DQ52"/>
  <c r="EE52" s="1"/>
  <c r="ES52" s="1"/>
  <c r="ET52" s="1"/>
  <c r="DQ54"/>
  <c r="EE54" s="1"/>
  <c r="ES54" s="1"/>
  <c r="ET54" s="1"/>
  <c r="DQ56"/>
  <c r="EE56" s="1"/>
  <c r="ES56" s="1"/>
  <c r="ET56" s="1"/>
  <c r="DQ58"/>
  <c r="EE58" s="1"/>
  <c r="ES58" s="1"/>
  <c r="ET58" s="1"/>
  <c r="DQ64"/>
  <c r="EE64" s="1"/>
  <c r="ES64" s="1"/>
  <c r="ET64" s="1"/>
  <c r="CO90"/>
  <c r="DC90" s="1"/>
  <c r="DQ90" s="1"/>
  <c r="EE90" s="1"/>
  <c r="ES90" s="1"/>
  <c r="ET90" s="1"/>
  <c r="DQ119"/>
  <c r="EE119" s="1"/>
  <c r="ES119" s="1"/>
  <c r="ET119" s="1"/>
  <c r="DQ132"/>
  <c r="EE132" s="1"/>
  <c r="ES132" s="1"/>
  <c r="ET132" s="1"/>
  <c r="DQ134"/>
  <c r="EE134" s="1"/>
  <c r="ES134" s="1"/>
  <c r="ET134" s="1"/>
  <c r="DQ136"/>
  <c r="EE136" s="1"/>
  <c r="ES136" s="1"/>
  <c r="ET136" s="1"/>
  <c r="EE143"/>
  <c r="ES143" s="1"/>
  <c r="ET143" s="1"/>
  <c r="EE151"/>
  <c r="ES151" s="1"/>
  <c r="ET151" s="1"/>
  <c r="ES168"/>
  <c r="ET168" s="1"/>
  <c r="ES172"/>
  <c r="ET172" s="1"/>
  <c r="CN27"/>
  <c r="CN180" s="1"/>
  <c r="AJ27"/>
  <c r="AJ180" s="1"/>
  <c r="AX27"/>
  <c r="AX180" s="1"/>
  <c r="DB80"/>
  <c r="ED80"/>
  <c r="CN179"/>
  <c r="DP179"/>
  <c r="ER179"/>
  <c r="DB179"/>
  <c r="ED179"/>
  <c r="ED184"/>
  <c r="AK35"/>
  <c r="CA179" l="1"/>
  <c r="CO82"/>
  <c r="CA80"/>
  <c r="CO37"/>
  <c r="EE184"/>
  <c r="ES182"/>
  <c r="ED180"/>
  <c r="BM35"/>
  <c r="CA29"/>
  <c r="CA7"/>
  <c r="AY8"/>
  <c r="AK27"/>
  <c r="AK180" s="1"/>
  <c r="DB180"/>
  <c r="CA35" l="1"/>
  <c r="CO29"/>
  <c r="BM8"/>
  <c r="AY27"/>
  <c r="AY180" s="1"/>
  <c r="CO7"/>
  <c r="ES184"/>
  <c r="ET182"/>
  <c r="ET184" s="1"/>
  <c r="CO80"/>
  <c r="DC37"/>
  <c r="CO179"/>
  <c r="DC82"/>
  <c r="CA8" l="1"/>
  <c r="BM27"/>
  <c r="BM180" s="1"/>
  <c r="DC179"/>
  <c r="DQ82"/>
  <c r="DC80"/>
  <c r="DQ37"/>
  <c r="DC7"/>
  <c r="CO35"/>
  <c r="DC29"/>
  <c r="DQ7" l="1"/>
  <c r="CO8"/>
  <c r="CA27"/>
  <c r="CA180" s="1"/>
  <c r="DC35"/>
  <c r="DQ29"/>
  <c r="DQ80"/>
  <c r="EE37"/>
  <c r="DQ179"/>
  <c r="EE82"/>
  <c r="DC8" l="1"/>
  <c r="CO27"/>
  <c r="CO180" s="1"/>
  <c r="EE179"/>
  <c r="ES82"/>
  <c r="EE80"/>
  <c r="ES37"/>
  <c r="DQ35"/>
  <c r="EE29"/>
  <c r="EE7"/>
  <c r="DQ8" l="1"/>
  <c r="DC27"/>
  <c r="DC180" s="1"/>
  <c r="ES7"/>
  <c r="EE35"/>
  <c r="ES29"/>
  <c r="ES80"/>
  <c r="ET37"/>
  <c r="ET80" s="1"/>
  <c r="ES179"/>
  <c r="ET82"/>
  <c r="ET179" s="1"/>
  <c r="EE8" l="1"/>
  <c r="DQ27"/>
  <c r="DQ180" s="1"/>
  <c r="ES35"/>
  <c r="ET29"/>
  <c r="ET35" s="1"/>
  <c r="ET7"/>
  <c r="ES8" l="1"/>
  <c r="EE27"/>
  <c r="EE180" s="1"/>
  <c r="ET8" l="1"/>
  <c r="ET27" s="1"/>
  <c r="ET180" s="1"/>
  <c r="ES27"/>
  <c r="ES180" s="1"/>
  <c r="AJ37" i="2" l="1"/>
  <c r="AJ220"/>
  <c r="AH37"/>
  <c r="AH220"/>
  <c r="AI37"/>
  <c r="AI220"/>
  <c r="U220"/>
  <c r="U37"/>
  <c r="S220"/>
  <c r="S37"/>
  <c r="Q220"/>
  <c r="Q37"/>
  <c r="O220"/>
  <c r="O37"/>
  <c r="M220"/>
  <c r="M37"/>
  <c r="K220"/>
  <c r="K37"/>
  <c r="AL220"/>
  <c r="AL37"/>
  <c r="V220"/>
  <c r="V37"/>
  <c r="T220"/>
  <c r="T37"/>
  <c r="R220"/>
  <c r="R37"/>
  <c r="N220"/>
  <c r="N37"/>
  <c r="L220"/>
  <c r="L37"/>
  <c r="J220"/>
  <c r="J37"/>
  <c r="W220"/>
  <c r="W37"/>
  <c r="AG220"/>
  <c r="AG37"/>
  <c r="AA37"/>
  <c r="AA220"/>
  <c r="AE37"/>
  <c r="AE220"/>
  <c r="P37"/>
  <c r="P220"/>
  <c r="X37"/>
  <c r="X220"/>
  <c r="AB37"/>
  <c r="AB220"/>
  <c r="AF37"/>
  <c r="AF220"/>
  <c r="AK37"/>
  <c r="AK220"/>
  <c r="Y37"/>
  <c r="Y220"/>
  <c r="AC37"/>
  <c r="AC220"/>
  <c r="Z37"/>
  <c r="Z220"/>
  <c r="AD37"/>
  <c r="AD220"/>
</calcChain>
</file>

<file path=xl/sharedStrings.xml><?xml version="1.0" encoding="utf-8"?>
<sst xmlns="http://schemas.openxmlformats.org/spreadsheetml/2006/main" count="1737" uniqueCount="1004">
  <si>
    <t>INVENTARIO DE  ACTIVO FIJO  CON SU RESPECTIVA DEPRECIACIÓN AL 30 DE JUNIO 2020</t>
  </si>
  <si>
    <t>FECHA</t>
  </si>
  <si>
    <t>CLASE</t>
  </si>
  <si>
    <t>CARACTERISTICAS</t>
  </si>
  <si>
    <t>UBICACIÓN</t>
  </si>
  <si>
    <t>MUEBLE</t>
  </si>
  <si>
    <t>VALOR DE</t>
  </si>
  <si>
    <t>VALOR</t>
  </si>
  <si>
    <t>VALOR A</t>
  </si>
  <si>
    <t>$</t>
  </si>
  <si>
    <t>TOTAL</t>
  </si>
  <si>
    <t xml:space="preserve">TOTAL </t>
  </si>
  <si>
    <t>DEPREC.</t>
  </si>
  <si>
    <t>enero-dic</t>
  </si>
  <si>
    <t xml:space="preserve">VALOR </t>
  </si>
  <si>
    <t>ADQUISICION</t>
  </si>
  <si>
    <t>RESIDUAL</t>
  </si>
  <si>
    <t>DEPRECIAR</t>
  </si>
  <si>
    <t>1999</t>
  </si>
  <si>
    <t>2003</t>
  </si>
  <si>
    <t>2004</t>
  </si>
  <si>
    <t>2005</t>
  </si>
  <si>
    <t>2006</t>
  </si>
  <si>
    <t>2007</t>
  </si>
  <si>
    <t>2009</t>
  </si>
  <si>
    <t>1999-2011</t>
  </si>
  <si>
    <t>ENE-12</t>
  </si>
  <si>
    <t>FEB-12</t>
  </si>
  <si>
    <t>MAR-12</t>
  </si>
  <si>
    <t>ABR-12</t>
  </si>
  <si>
    <t>MAY-12</t>
  </si>
  <si>
    <t>JUN-12</t>
  </si>
  <si>
    <t>JUL-12</t>
  </si>
  <si>
    <t>AGO-12</t>
  </si>
  <si>
    <t>SEPT-12</t>
  </si>
  <si>
    <t>OCT-12</t>
  </si>
  <si>
    <t>NOV-12</t>
  </si>
  <si>
    <t>DIC-12</t>
  </si>
  <si>
    <t>2012</t>
  </si>
  <si>
    <t>1999-2012</t>
  </si>
  <si>
    <t>ENERO</t>
  </si>
  <si>
    <t>FEB.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</si>
  <si>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</si>
  <si>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</si>
  <si>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</si>
  <si>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</si>
  <si>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</si>
  <si>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</si>
  <si>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</si>
  <si>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</si>
  <si>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</si>
  <si>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</si>
  <si>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2013</t>
  </si>
  <si>
    <t>1999-2013</t>
  </si>
  <si>
    <t>1999-2014</t>
  </si>
  <si>
    <t>1999-2015</t>
  </si>
  <si>
    <t>1999-2016</t>
  </si>
  <si>
    <t>1999-2017</t>
  </si>
  <si>
    <t>1999-2018</t>
  </si>
  <si>
    <t>1999-2019</t>
  </si>
  <si>
    <t>ACUMULADO</t>
  </si>
  <si>
    <t>ACTUAL</t>
  </si>
  <si>
    <t>INFRAESTRUCTURA</t>
  </si>
  <si>
    <t xml:space="preserve"> 24/06/1999</t>
  </si>
  <si>
    <t>CASA</t>
  </si>
  <si>
    <t>UBICADA EN SAN MIGUEL</t>
  </si>
  <si>
    <t>19/12/2005</t>
  </si>
  <si>
    <t>EDIFICIO  CAJA MUTUAL, SAN SALVADOR</t>
  </si>
  <si>
    <t>EDIFICIO  DE 4 PLANTAS  UBICADO EN SAN SALVADOR</t>
  </si>
  <si>
    <t>MAS COSTO ACUMULADOS DE  INVER.DEL EDIF.  DE LA CAJA</t>
  </si>
  <si>
    <t>07/03/2007</t>
  </si>
  <si>
    <t>MAS COSTO DE INVERSION SUBESTACION ELECTRICA</t>
  </si>
  <si>
    <t>05/02/2008</t>
  </si>
  <si>
    <t>CASETA DE VIGILANCIA</t>
  </si>
  <si>
    <t>CASETA DE VIGILANCIA DE 2 MTS DE LARGO X 1.20</t>
  </si>
  <si>
    <t>27/02/2008</t>
  </si>
  <si>
    <t>PASAMANOS</t>
  </si>
  <si>
    <t>PASAMANOS EMPOTRADO A PARED</t>
  </si>
  <si>
    <t>02/06/2008</t>
  </si>
  <si>
    <t>CONTADOR DE EVENTOS DE RAYOS</t>
  </si>
  <si>
    <t>MARCA INDELEC</t>
  </si>
  <si>
    <t>29/08/2008</t>
  </si>
  <si>
    <t>SISTEMA ELECTRICO</t>
  </si>
  <si>
    <t>25/02/2009</t>
  </si>
  <si>
    <t>BANCO DE CAPACITORES DE 48.3 KVAR</t>
  </si>
  <si>
    <t>MARCA EATON CUTLER HAMMER DE 3 0-60KVAR-240v-60hz</t>
  </si>
  <si>
    <t>07/12/2009</t>
  </si>
  <si>
    <t>TRANSFORMADOR SECO Y SUPRESOR DE TRASCIENTES</t>
  </si>
  <si>
    <t>TRANSFORMADOR:FEDERAL PACIFC MODELO: T242T1505: SUPRESOR DE TRASCIENTES: LIEBERT POWERSURE MODELO: LPM240H160</t>
  </si>
  <si>
    <t>18/12/2009</t>
  </si>
  <si>
    <t>DIVISIONES PARA ARCHIVO GENERAL EN 4º NIVEL</t>
  </si>
  <si>
    <t>16/12/2010</t>
  </si>
  <si>
    <t>EQUIPO DE PROTECCION TRIFASICA</t>
  </si>
  <si>
    <t>MARCA GENERAL ELECTRIC - DE 240V, 1250 AMPERIOS, 3 FASES COMPATIBLE CON ABB</t>
  </si>
  <si>
    <t>30/12/2011</t>
  </si>
  <si>
    <t>TAPIAL</t>
  </si>
  <si>
    <t>CONSTRUCCION DE TAPIAL, SUMINISTRO E INSTALACION DE PORTONES DE ACCESO VEHICULAR Y PUERTAS DE ACCESO PEATONAL EN SECTORES NORTE Y SUR</t>
  </si>
  <si>
    <t>23/11/2012</t>
  </si>
  <si>
    <t>ABRIDORES ANTIPÁNICO</t>
  </si>
  <si>
    <t>ABRIDORES ANTIPÁNICO : DOS EN PUERTA PRINCIPAL DE ACCESO AL EDIFICIO; UNO EN PUERTA ORIENTE Y UNO EN PUERTA DE EMERGENCIA DEL SEGUNDO NIVEL</t>
  </si>
  <si>
    <t>19/10/2015</t>
  </si>
  <si>
    <t>MOTO OPERADOR</t>
  </si>
  <si>
    <t xml:space="preserve">MOTO OPERADOR PARA AUTOMATIZAR EL CIERRE DEL INTERRUPTOR GENERAL EXISTENTE DEL SISTEMA ELECTRICO DEL EDIFICIO. </t>
  </si>
  <si>
    <t>455-181</t>
  </si>
  <si>
    <t>08/06/2017</t>
  </si>
  <si>
    <t>PANELES FOTOVOLTAICOS (12 módulos)</t>
  </si>
  <si>
    <t>PANELES FOTOVOLTAICOS  CAPACIDAD NOMINAL DE 3kwP, CONSISTE EN PANELES SOLARES FOTOVOLTAICOS Y UN INVERSOR MONOFASICO, ESTRUCTURA DE MONTAJE SOBRE EL TECHO DEL EDIFICIO ES DE ALUMINIO Y LA TORNILLERÍA DE ACERO INOXIDABLE. EL SISTEMA ESTÁ CONECTADO EN TABLERO EN LAS FASES A Y B, Y CUENTA CON UN SISTEMA DE MONITOREO DE ENERGÍA GENERADA POR EL SISTEMA.</t>
  </si>
  <si>
    <t>12/12/2019</t>
  </si>
  <si>
    <t xml:space="preserve">MOTOR OPERADOR PARA EL TABLERO DE DISTRIBUCIÓN ELÉCTRICA DEL EDIFICO DE OFICINAS CENTRALES </t>
  </si>
  <si>
    <t>12/08/2019</t>
  </si>
  <si>
    <t xml:space="preserve">ESCRITURA PUBLICA DE COMPRAVENTA  OTORGADA POR CONSTRUCTORA LOPEZ URRUTIA, SOCIEDAD ANONOMA DE CAPITAL VARIABLE A FAVOR DE LA CAJA MUTUAL DE LOS EMPLEADOS DEL MIISTERIO DE EDUCACIÓN, NÚMERO NUEVE, LIBRO QUINCE DEL DÍA 29 DE JULIO DEL AÑO DOS MIL DIECINUEVE, MATRICULA: 1-20020162-00000. UBICADA EN SANTA ANA. BARRIO SAN MIGUELITO, SOBRE LA 2a AVENIDA SUR, CASA No. 94,  ENTRE LA 23 Y 25 CALLE PONIENTE. </t>
  </si>
  <si>
    <t>03/03/2020</t>
  </si>
  <si>
    <t xml:space="preserve">PANELES FOTOVOLTAICOS </t>
  </si>
  <si>
    <t xml:space="preserve">TOTAL              </t>
  </si>
  <si>
    <t>EQUIPO AUTOMOTRIZ</t>
  </si>
  <si>
    <t>AUTOMOVIL ( N-5 819 )</t>
  </si>
  <si>
    <t>MARCA TOYOTA; MODELO  RAV4; COLOR GRIS CLARO; AÑO 2012; CAPACIDAD 5.00 ASS; CLASE AUTOMOVIL;TRACCION 4X4; TIPO RUSTICO; Nº MOTOR:2AZH856748; Nº DE CHASIS GRABADO:JTMBD33VX0D027656; Nº DE CHASIS VIN:N/T.</t>
  </si>
  <si>
    <t>455-110</t>
  </si>
  <si>
    <t>36106-02</t>
  </si>
  <si>
    <t>PICK UP  (N- 7515), DOBLE CABINA, COLOR GRIS CLARO.</t>
  </si>
  <si>
    <t>MARCA: TOYOTA, MODELO KUN 25L-HRMDH; TIPO PICK UP DOBLE CABINA; CLASE PICK UP; CHASIS VIN: SIN NUMERO; CHASIS GRABADO: MROFR22G400686938; NUMERO DE MOTOR: 2KD5830740; CILINDRAJE DE MOTOR:2,500CC; COLOR GRIS CLARO; AÑO 2013; COMBUSTIBLE: DIESEL; INVENTARIO: 00104943.</t>
  </si>
  <si>
    <t>455-180</t>
  </si>
  <si>
    <t>36104-04</t>
  </si>
  <si>
    <t>PICK UP  (N- 7849), DOBLE CABINA, COLOR GRIS*</t>
  </si>
  <si>
    <t>MARCA MAZDA, MODELO BT 50, COLOR GRIS, AÑO 2015, CLASE PICK UP, TRACCIÓN 4X4, TIPO CABINA DOBLE, NÚMERO DE MOTOR WLAT1397309, NÚMERO DE CHASIS GRABADO MM7UNYOW4F0941340.</t>
  </si>
  <si>
    <t>36104-05</t>
  </si>
  <si>
    <t>MARCA CHEVROLET,COLOR GRIS, AÑO 2016</t>
  </si>
  <si>
    <t>MICROBÚS, MODELO ACC16P, CHASIS VIN SIN NÚMERO,CHASIS GRABADO: LZWACAGA366072685; NÚMERO DE MOTOR: LAQUG42220875; CILINDRAJE/MOTOR:1200CC; COLOR : PLATA MÉTALICO; AÑO: 2016, COMBUSTIBLE: GASOLINA; INVENTARIO: 00020735, PLACA No.N-9576.</t>
  </si>
  <si>
    <t>36103-03</t>
  </si>
  <si>
    <t>ASCENSOR DE PASAJEROS*</t>
  </si>
  <si>
    <t>SUMINISTRO E INSTALACIÓN DE UN ELEVADOR DE PASAJEROS, PARA EL EDIFCIO DE OFICINAS CENTRALES, CON LAS CARACTERISTICAS SIGUIENTES: MARCA mp, TIPO DE ELEVADOR:  HIDARAULICO DE PASAJEROS, VELOCIDAD: 0.4M/S, CAPACIDAD EN PERSONAS:10, PARADAS: 4, CAPACIDAD DE MOTOR: 5.3 KW; VOLTAJE: 110V, VOLTAJE PRINCIPAL: 208-230V/60HZ/TRIFASICO, TECHO: ILUMINACIÓN LED Y VENTILACIÓN.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</si>
  <si>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</si>
  <si>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</si>
  <si>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36104-06</t>
  </si>
  <si>
    <t>MAQUINARIA , EQUIPO Y MOBILIARIO DIVERSO</t>
  </si>
  <si>
    <t>AIRE ACONDICIONADO</t>
  </si>
  <si>
    <t>EQUIPO DE AIRE ACONDICIONADO MARCA CONFORTSTAR, 220-230/1PH/60HZ CON GAS REFRIGERANTE. MODELO CCI18CD(0) CONDENSADOR Y  CCI18CD(2) EVAPORADOR.</t>
  </si>
  <si>
    <t>30301-66</t>
  </si>
  <si>
    <t>APARATOS DE SONIDO</t>
  </si>
  <si>
    <t>EQUIPO DE SONIDO, CON LOS COMPONENTES SIGUIENTES: CONSOLA ESTERO  12 CANALES COMO MINIMO;AMPLIFICADOR DE FUERZA ESTEREO; TORNAMESA SENCILLA CON CD,USB,MP3 2 UNIDADES COMO RACK, COMO  MÍNIMO; RACK PARA EQUIPO DE 10X12 ESPACIIOS, MATERIAL PLAYWOOD CON PLÁSTICOS PVC,ORILLAS PROTECTORAS DE ALUMINIO; BOCINAS PÁSIVAS 2 VÍAS PARA ESCENARIOS, MONITOR DE PISO,ALTAVOZ DE ESCENARIOS PASIVO DUAL15"2-VÍAS1400W;BOCINAS PÁSIVAS 2 VÍAS PARA TRÍPODE; PEDESTAL PARA BOCINA, MARCA STINGER, CABLE BALANCEADO PARA MICROFONO, MARCA PROEL; CABLE PARA BOCINA Y ACONDICIONADOR DE CORRIENTE CON CAPACIDAD DE 15 AMPERIOS.</t>
  </si>
  <si>
    <t>455-192</t>
  </si>
  <si>
    <t>30319-03</t>
  </si>
  <si>
    <t>PARED POP UP IMANTADA</t>
  </si>
  <si>
    <t>PARED POP UP IMANTADA CON SU IMPRESIÓN EN VINIL ADHESIVO, IMPRESO A FULL COLOR.</t>
  </si>
  <si>
    <t>31501-70</t>
  </si>
  <si>
    <t>ARCHIVO DE ALTA DENSIDAD</t>
  </si>
  <si>
    <t>ARCHIVO DE ALTA DENSIDAD PARA RESGUARDO DE INFORMACIÓN CONTABLE:  UN CARRO MÓVIL DE 3.30m DE LONGITUD(/1.20/0.9/1.20) y 2.4m ALTURA PARA BANDEJAS TAMAÑO OFICIO(15"), CINCO NIVELES.</t>
  </si>
  <si>
    <t>455-162</t>
  </si>
  <si>
    <t>30105-139</t>
  </si>
  <si>
    <t>30105-140</t>
  </si>
  <si>
    <t>ARCHIVO DE ALTA DENSIDAD PARA RESGUARDO DE INFORMACIÓN  DE AFILIACIÓN:   UN CARRO MÓVIL DE 3.90m DE LONGITUD(/1.3/1.3/1.3) y 2.0m ALTURA PARA BANDEJAS TAMAÑO OFICIO(15"), CON RESPALDO,CINCO NIVELES.</t>
  </si>
  <si>
    <t>455-171</t>
  </si>
  <si>
    <t>30105-141</t>
  </si>
  <si>
    <t>30105-142</t>
  </si>
  <si>
    <t>30105-143</t>
  </si>
  <si>
    <t>30105-144</t>
  </si>
  <si>
    <t>30105-145</t>
  </si>
  <si>
    <t>AIRE ACONDICIONADO*</t>
  </si>
  <si>
    <t>EQUIPO DE AIRE ACONDICIONADO TIPO MINI SPLIT DE 18,000 BTU/H, GAS R-410A,220V/HP/60HZ, MARCA CONFOR STAR, SERIE No.B31936186901N00389.</t>
  </si>
  <si>
    <t>455-173AA</t>
  </si>
  <si>
    <t>30301-67</t>
  </si>
  <si>
    <t>EQUIPO DE AIRE ACONDICIONADO TIPO MINI SPLIT DE 12,000 BTU/H, GAS R-410A,220V/HP/60HZ, MARCA CONFOR STAR, SERIE No. B31956186903N00003.</t>
  </si>
  <si>
    <t>455-173F</t>
  </si>
  <si>
    <t>30301-68</t>
  </si>
  <si>
    <t xml:space="preserve">CAMARA DE VIDEO PROFESIONAL </t>
  </si>
  <si>
    <t>CAMARA DE VIDEO PROFESIONAL FULL HD, MARCA SONY, MODELO HXR-MC2500, SERIE 1201233</t>
  </si>
  <si>
    <t>35901-34</t>
  </si>
  <si>
    <t>MICROFONOS</t>
  </si>
  <si>
    <t>SISTEMA DE MICROFONOS  INALAMBRICO DE MANO MARCA SHURE , MODELO BLX24/PG58, SERIES No. 3OG0109283 Y 30L1165960.</t>
  </si>
  <si>
    <t>30330-02</t>
  </si>
  <si>
    <t>EQUIPO DE AIRE ACONDICIONADO  DE 24,000 BTU/H, GAS R-410A,220V/HP/60HZ, MARCA CONFOR STAR, CONDENSADOR  MODELO: CC24CD-M(0), SERIE No. A19186329803W00079; EVAPORADOR MODELO: CCE24CD-M(I), SERIE No. B31966186902N00147.</t>
  </si>
  <si>
    <t>455-182</t>
  </si>
  <si>
    <t>30301-69</t>
  </si>
  <si>
    <t>EQUIPO DE AIRE ACONDICIONADO  DE 9,000 BTU/H, GAS R-410A,220V/HP/60HZ, MARCA CONFOR STAR, CONDENSADOR  MODELO: CCE09CD-N(0), SERIE No. 3495560000911; EVAPORADOR MODELO: CCE09-N(I), SERIE No. 3497160000090.</t>
  </si>
  <si>
    <t>30301-70</t>
  </si>
  <si>
    <t>EQUIPO DE AIRE ACONDICIONADO  DE 9,000 BTU/H, GAS R-410A,220V/HP/60HZ, MARCA CONFOR STAR, CONDENSADOR  MODELO: CCE09CD-N(0), SERIE No. 3495560000900; EVAPORADOR MODELO: CCE09CD-N(I), SERIE No. 3497460000058.</t>
  </si>
  <si>
    <t>455-130</t>
  </si>
  <si>
    <t>30301-71</t>
  </si>
  <si>
    <t>EQUIPO DE AIRE ACONDICIONADO  DE 9,000 BTU/H, GAS R-410A,220V/HP/60HZ, MARCA CONFOR STAR, CONDENSADOR  MODELO: CCE09CD-N(0), SERIE No. 3495560000926; EVAPORADOR MODELO: CCE09CD-N(I), SERIE No. 3497460000059.</t>
  </si>
  <si>
    <t>455-161</t>
  </si>
  <si>
    <t>30301-72</t>
  </si>
  <si>
    <t>EQUIPO DE AIRE ACONDICIONADO  DE 9,000 BTU/H, GAS R-410A,220V/HP/60HZ, MARCA CONFOR STAR, CONDENSADOR  MODELO: CCE09CD-N(0), SERIE No. 3495560000901; EVAPORADOR MODELO: CCE09CD-N(I), SERIE No. 3497460000063.</t>
  </si>
  <si>
    <t>455-184</t>
  </si>
  <si>
    <t>30301-73</t>
  </si>
  <si>
    <t>CANNOPY</t>
  </si>
  <si>
    <t>CANNOPY MARCO DE 10X10 PIES, ESTRUCTURA DE VIDRIO ANODIZADO LIVIANO, CON COBERTURA DE PINTURA EN POLVO  RESISTENTE AL OXIDO, COLOR BLANCO.</t>
  </si>
  <si>
    <t>455-173</t>
  </si>
  <si>
    <t>31516-22</t>
  </si>
  <si>
    <t>31516-23</t>
  </si>
  <si>
    <t>APARATOS DE SONIDO/ SISTEMA DE PERIFONEO PARA VEHÍCULO.</t>
  </si>
  <si>
    <t>APARATOS DE SONIDO/ SISTEMA DE PERIFONEO PARA VEHÍCULO, MARCA SKY, MODELOMPA-60.</t>
  </si>
  <si>
    <t>30319-04</t>
  </si>
  <si>
    <t>EQUIPO DE AIRE ACONDCICIONADO TIPO MINISPLIT DE 12,000BTU/H, SEER 13, R-410A,220V/1HP/60HZ, MARCA COMFORT STAR</t>
  </si>
  <si>
    <t>455-120</t>
  </si>
  <si>
    <t>30301-74</t>
  </si>
  <si>
    <t>EQUIPO DE AIRE ACONDCIONADO</t>
  </si>
  <si>
    <t>EQUIPO DE AIRE ACONDCIONADO , MARCA CONFORT STAR, TIPO MINISPLIT, DE 12,000 BTU/h ; SEER 13, GAS REFRIGERANTE 410, 220V/1HP/60HZ., SERIE  EVAPORADOR: A19176186903VV00011.</t>
  </si>
  <si>
    <t>455-173O</t>
  </si>
  <si>
    <t>30301-75</t>
  </si>
  <si>
    <t xml:space="preserve">MUEBLE DE COCINA DE PLYWOOD BANACK E 3/4" DE 3 METROS DE LARGO X0.90 METROS DE ALTURA EN FORMA DE L, </t>
  </si>
  <si>
    <t xml:space="preserve">MUEBLE DE COCINA DE PLYWOOD BANACK E 3/4" DE 3 METROS DE LARGO X0.90 METROS DE ALTURA EN FORMA DE L, CON CUBIERTA DE LAMINA POS FORMADA, BOCELES, FALDONES, PUERTAS Y GAVETAS CON ACABDO DE FORMICA DE PRIMERA CALIDAD: ENTREPAÑOS, BISAGRAS DE VAIVEN, HALADERAS Y RIELES METALICOS; ENTINTADO EN SU INTERIOR, ZÓCALO DE PINO CURADO DE 7 CMS CON ACABADO DE PINTURA DE ACEITE COLOR CAFE; INCLUYE LAVATRASTOS EMPOTRADO, TUBO DE ABASTO, SIFÓN Y TODO ACCESORIO NECESARIO PARA SU FUNCIONAMIENTO. </t>
  </si>
  <si>
    <t>31111-13</t>
  </si>
  <si>
    <t>EQUIPO DE AIRE ACONDCIONADO , MARCA CONFORT STAR, TIPO MINISPLIT, DE 12,000 BTU/h ; SEER 13, GAS REFRIGERANTE 410MODELO CLE 12CD-410(1), EVAPORADOR SERIE 3E64470002988 Y CONDENSADOR  SERIE3021870003020</t>
  </si>
  <si>
    <t>455-173K</t>
  </si>
  <si>
    <t>30301-76</t>
  </si>
  <si>
    <t>EQUIPO DE AIRE ACONDCIONADO , MARCA CONFORT STAR, TIPO MINISPLIT, DE 12,000 BTU/h ; SEER 13, GAS REFRIGERANTE 410MODELO CLE 12CD-410(1), EVAPORADOR SERIE  3E64470002988 Y CONDENSADOR  SERIE 24-51029964489</t>
  </si>
  <si>
    <t>455-1730O</t>
  </si>
  <si>
    <t>30301-77</t>
  </si>
  <si>
    <t>CONDENSADOR  DE 5 TONELADAS, MARCA DAIKINI, SERIE: 1703123398, MODELO: DX135A0603AD.. REFREGERANTE ECOLOGICO R-410A, TRIFASICO, PARA SUSTITUIR CONDENSADOR DE EQUIPO CON CÓDIGO NÚMERO 455-140-30301-36, ASIGNADO A ASESOR JURÍDICO.</t>
  </si>
  <si>
    <t>455-140</t>
  </si>
  <si>
    <t>30301-36</t>
  </si>
  <si>
    <t>EQUIPO DE AIRE ACONDICIONADO MARCA LENOX, TIPO MINI SPLIT, DE 18,000BTU/H, SEER 13, GAS  410A, 220V/1hp/60H2; SERIE EVAPORADOR S2817J22816, SERIE CONDENSADOR S2817J72801</t>
  </si>
  <si>
    <t>30301-79</t>
  </si>
  <si>
    <t>EQUIPO DE AIRE ACONDICIONADO MARCA LENOX, TIPO MINI SPLIT, DE 18,000BTU/H, SEER 13, GAS  410A, 220V/1hp/60H2; SERIE EVAPORADOR S2817L17102, SERIE CONDENSADOR S2816J63397.</t>
  </si>
  <si>
    <t>30301-80</t>
  </si>
  <si>
    <t>EQUIPO DE AIRE ACONDCIONADO MARCA CONFORTSTAR, TIPO MINISPLIT, DE 9,000 BTU/h ; SEER 13, GAS REFRIGERANTE R-410A; 220 VOLTIOS/1HP/60HZ,  CONTROL REMOTO. SERIE  DE CONDESADOR: 240454194027A290130004,  SERIE EVAPORADOR: 3404822480182070120031, MODEL: CPSO9CD(I)</t>
  </si>
  <si>
    <t>455-192A</t>
  </si>
  <si>
    <t>30301-78</t>
  </si>
  <si>
    <t>EQUIPO DE AIRE ACONDCIONADO MARCA MABE, TIPO MINISPLIT, DE 12,000 BTU/h ; SEER 13, GAS REFRIGERANTE R-410A; 220 VOLTIOS/1HP/60HZ, CONTROL REMOTEO Y SUMINISTRO E INSTALALCIÓN DE BOMBA DE CONDENSADO. SERIE  DE CONDESADOR: ST15082329GWE0127,   SERIE EVAPORADOR:  ST150823329GWF0143.</t>
  </si>
  <si>
    <t>455-173D</t>
  </si>
  <si>
    <t>30301-82</t>
  </si>
  <si>
    <t>EQUIPO DE AIRE ACONDCIONADO MARCA MABE, TIPO MINISPLIT, DE 12,000 BTU/h ; SEER 13, GAS REFRIGERANTE R-410A; 220 VOLTIOS/1HP/60HZ, CONTROL REMOTO  Y SUMINISTRO E INSTALALCIÓN DE BOMBA DE CONDENSADO. SERIE  DE CONDESADOR: ST15082329GWEOO58,   SERIE EVAPORADOR:  ST150823329GWF0100.</t>
  </si>
  <si>
    <t>455-200</t>
  </si>
  <si>
    <t>30301-83</t>
  </si>
  <si>
    <t>COMPRESOR  DE EQUIPO DE AIRE ACONDICIONADO</t>
  </si>
  <si>
    <t>COMPRESOR MARCA SANYO, PARA SUSTITUIR A COMPRESOR DE EQUIPO  CO SERIE DE EVAPORADOR No.D202021100113110160067, CÓDIGO DEL EQUIPO 455-181-30301-57, ASIGNADO A LA UNIDAD DE LOGÍSTICA, UBICADA EN EL TERCER NIVEL DEL EDIFICIO.</t>
  </si>
  <si>
    <t>455-181*</t>
  </si>
  <si>
    <t>30301-57*</t>
  </si>
  <si>
    <t xml:space="preserve">ARCHIVO DE ALTA DENSIDAD PARA RESGUARDO DE INFORMACIÓN  DE CONTABILIDAD, EL CUAL CONSTA DE :   DOS CARRO MÓVILES DE ARCHIVO, EN MODULOS DE 1.20 CMS/90 CMS/120CMS/(MECANICO)DE  3.90MTS DE LONGITUD Y 2.4MTS ALTURA ( 5 NIVELES)PARA BANDEJAS TAMAÑO OFICIO. </t>
  </si>
  <si>
    <t>30105-147</t>
  </si>
  <si>
    <t>30105-148</t>
  </si>
  <si>
    <t>GRABADOR DE VIDEO DIGITAL</t>
  </si>
  <si>
    <t>GRABADOR DE VIDEO DIGITAL, REEMPLAZO DE SEIS CAMARAS DE VIDEO SEGÚN DETALLE: UN GRABADOR DE VIDEO DIGITAL DE 16 CANALES; CUATRO CAMARAS DE VIDEO, TIPO DOMO Y DOS CAMARAS DE VIDEO TIPO BULLET.</t>
  </si>
  <si>
    <t>455-150</t>
  </si>
  <si>
    <t>30305-03</t>
  </si>
  <si>
    <t xml:space="preserve">AIRE ACONDICIONADO DE 24,000 BTU ,, TIPO MINI SPLIT , MARCA COMFORT STAR. SERIE CONDENSADOR: 11837WJ4470560200067,  SERIE EVAPORADOR: 11438NJ4910J52600146.  </t>
  </si>
  <si>
    <t>455-191</t>
  </si>
  <si>
    <t>30301-85</t>
  </si>
  <si>
    <t>AIRE ACONDICIONADO DE 24,000 BTU ,, TIPO MINI SPLIT , MARCA COMFORT STAR. SERIE CONDENSADOR: 11837WJ4470J6020011,  SERIE EVAPORADOR: 11438NJ4910J52600145.</t>
  </si>
  <si>
    <t>30301-86</t>
  </si>
  <si>
    <t>AIRE ACONDICIONADO/ COMPRESOR ADQUIRIDO  EL 11/02/2020</t>
  </si>
  <si>
    <t>COMPRESOR MARCA PANASONIC, PARA SUSTITUIR A COMPRESOR DE EQUIPO  CON SERIE DE CONDENSADOR   No. 1301512735, CÓDIGO DEL EQUIPO 455-184-30301-55, ASIGNADO A LA UNIDAD DE GESTIÓN DOCUMENTAL, UBICADA EN EL PRIMER NIVEL DEL EDIFICIO.</t>
  </si>
  <si>
    <r>
      <t>30301-55</t>
    </r>
    <r>
      <rPr>
        <sz val="11"/>
        <rFont val="Arial"/>
        <family val="2"/>
      </rPr>
      <t>*</t>
    </r>
  </si>
  <si>
    <t xml:space="preserve">ARCHIVO DE ALTA DENSIDAD. </t>
  </si>
  <si>
    <t xml:space="preserve">ARCHIVO DE ALTA DENSIDAD PARA RESGUARDO DE INFORMACIÓN  DE CONTABILIDAD, EL CUAL CONSTA DE :   UN CARRO MÓVIL DE ARCHIVO, EN MODULOS DE 1.20 CMS/90 CMS/120CMS/(MECANICO)DE  3.90MTS DE LONGITUD Y 2.4MTS ALTURA ( 5 NIVELES)PARA BANDEJAS TAMAÑO OFICIO. </t>
  </si>
  <si>
    <t>30105-155</t>
  </si>
  <si>
    <t>30105-156</t>
  </si>
  <si>
    <t>30105-157</t>
  </si>
  <si>
    <t>SUBTOTAL</t>
  </si>
  <si>
    <t>EQUIPO INFORMATICO</t>
  </si>
  <si>
    <t>COMPUTADORA DE ESCRITORIO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</si>
  <si>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 CN0FF47641804C74QTB. </t>
  </si>
  <si>
    <t>455-173A</t>
  </si>
  <si>
    <t>30201-123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</si>
  <si>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3N2MS22; MONITOR E1941H, SERIE  MONITOR:CN0FF47641804C7501B. </t>
  </si>
  <si>
    <t>455-173B</t>
  </si>
  <si>
    <t>30201-124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</si>
  <si>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3MWHS22; MONITOR E1941H, SERIE MONITOR.CN0FF47641804C74ZYB. </t>
  </si>
  <si>
    <t>455-173C</t>
  </si>
  <si>
    <t>30201-125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</si>
  <si>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3N4MS22; MONITOR E1941H, SERIE MONITOR.CN0FF47641804CD1RPB. </t>
  </si>
  <si>
    <t>30201-126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</si>
  <si>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3MXKS22; MONITOR E1941H, SERIE MONITOR.CN0FF47641804CD1JTB. </t>
  </si>
  <si>
    <t>455-173E</t>
  </si>
  <si>
    <t>30201-127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</si>
  <si>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3MWBS22; MONITOR E1941H, SERIE MONITOR.CN0FF47641804CD03DB. </t>
  </si>
  <si>
    <t>30201-128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</si>
  <si>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3NPJS22; MONITOR E1941H, SERIE MONITOR.CN0HDNH9728724BHANRM. </t>
  </si>
  <si>
    <t>455-173G</t>
  </si>
  <si>
    <t>30201-129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</si>
  <si>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3NQJS22; MONITOR E1941H, SERIE MONITOR.CN0HDNH9728724BHC4WM. </t>
  </si>
  <si>
    <t>455-173J</t>
  </si>
  <si>
    <t>30201-130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</si>
  <si>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MONITOR:CN0HDNH9728724BHC27M. </t>
  </si>
  <si>
    <t>30201-131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</si>
  <si>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3NFCS22; MONITOR E1941H, SERIE MONITOR.CN0HDNH9728724BHANEM. </t>
  </si>
  <si>
    <t>455-173M</t>
  </si>
  <si>
    <t>30201-132</t>
  </si>
  <si>
    <t xml:space="preserve">COMPUTADORA DE ESCRITORIO i54690 3.5Ghz, PROCESADOR INTEL CORE i5-4690 3.50 Ghz CON 6MB CACHE, FRECUENCIA DE TURBO MÁXIMO HASTA 3.90Ghz, 4GB DE MEMORIA RAM DDR3-1600Mhz, DISCO  500GB DE 7200RPM, SUPER MULTI DVD, TARJETA DE RED 10/100/1000, TECLADO EN ESPAÑOL Y MOUSE ÓPTICO DELL , GARANTÍA 3 AÑOS POR DESPERFECTOS DE FABRICA.CPU DELL OPTIPLEX3020, SERIE CPU: 3N5NS22; MONITOR E1941H, SERIE MONITOR.CN0HDNH9728724BBARPM. </t>
  </si>
  <si>
    <t>455-173N</t>
  </si>
  <si>
    <t>30201-133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</si>
  <si>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3N8MS22; MONITOR E1941H, SERIE MONITOR.CN0HDNH9728724BHAPHM. </t>
  </si>
  <si>
    <t>30201-134</t>
  </si>
  <si>
    <t>IMPRESOR LASER MULTIFUNCIONAL</t>
  </si>
  <si>
    <t>MARCA KYOCERA, SERIE LZK5536983</t>
  </si>
  <si>
    <t>30124-110</t>
  </si>
  <si>
    <t>MARCA KYOCERA, SERIE LZK5536988</t>
  </si>
  <si>
    <t>30124-111</t>
  </si>
  <si>
    <t>MARCA KYOCERA, SERIE LZK5130698</t>
  </si>
  <si>
    <t>30124-112</t>
  </si>
  <si>
    <t>DUPLICADOR DE DVD</t>
  </si>
  <si>
    <t>MARCA. PRO DUPLICATOR, SERIE NS: EM-80862</t>
  </si>
  <si>
    <t>30138-02</t>
  </si>
  <si>
    <t>COMPUTADORA DE ESCRITORIO MARCA DELL, MODELO OPTIPLEX 7040, SERIE 7JTKQD2; MONITOR DELL E1916H, SERIE XJ5TR675FE3U, INCLUYE TECLADO Y MOUSE.</t>
  </si>
  <si>
    <t>30201-135</t>
  </si>
  <si>
    <t>COMPUTADORA DE ESCRITORIO MARCA DELL, MODELO OPTIPLEX 7040, SERIE 7JRMQD2; MONITOR DELL E1916H, SERIE XJ5TR675FE4U, INCLUYE TECLADO Y MOUSE.</t>
  </si>
  <si>
    <t>30201-136</t>
  </si>
  <si>
    <t>COMPUTADORA PORTATIL</t>
  </si>
  <si>
    <t>LAPTOP MARCA HP, MODELO  ELITE BOOK 840G3, SERIE 5CG6326Y15.</t>
  </si>
  <si>
    <t>30202-24</t>
  </si>
  <si>
    <t>IMPRESOR MULTIFUNCIONAL</t>
  </si>
  <si>
    <t>IMPRESOR LASER MULTIFUNCIONAL MONOCROMATICO, MARCA KYOCERA, MODELO: M2035, SERIE  LZK6459474..</t>
  </si>
  <si>
    <t>455-173L</t>
  </si>
  <si>
    <t>30124-114</t>
  </si>
  <si>
    <t>30124-115</t>
  </si>
  <si>
    <t>IMPRESOR  LASER</t>
  </si>
  <si>
    <t>IMPRESOR  LASER MULTIFUNCIONAL CON IMPRESIÓN EN COLOR NEGRO, MARCA KYOCERA,SERIE LSM6825197,       MODELO  M3550</t>
  </si>
  <si>
    <t>455-160</t>
  </si>
  <si>
    <t>30124-117</t>
  </si>
  <si>
    <t>IMPRESOR DE PVC PARA CARNET</t>
  </si>
  <si>
    <t>IMPRESOR DE PVC PARA CARNET, MARCA VALID, MODELO P5500S.</t>
  </si>
  <si>
    <t>30124-119</t>
  </si>
  <si>
    <t>COMPUTADORA DE ESCRITORIO, MARCA HP PRO DESK 400 G3, NUMERO DE SERIE MXL6504HF1.</t>
  </si>
  <si>
    <t>455-173I</t>
  </si>
  <si>
    <t>30201-137</t>
  </si>
  <si>
    <t>COMPUTADORA DE ESCRITORIO, MARCA HP PRO DESK 400 G3, NUMERO DE SERIE MXL6504HH2</t>
  </si>
  <si>
    <t>30201-138</t>
  </si>
  <si>
    <t>COMPUTADORA DE ESCRITORIO, MARCA HP PRO DESK 400 G3, NUMERO DE SERIE MXL6504HFT.</t>
  </si>
  <si>
    <t>455-173H</t>
  </si>
  <si>
    <t>30201-139</t>
  </si>
  <si>
    <t>COMPUTADORA LAPTOP</t>
  </si>
  <si>
    <t>COMPUTADORA LAPTOP, MARCA HP, PROBOOK450 G4, NÚMERO DE SERIE5CD7160THS</t>
  </si>
  <si>
    <t>30202-25</t>
  </si>
  <si>
    <t>COMPUTADORA LAPTOP, MARCA HP, PROBOOK450 G4, NÚMERO DE SERIE 5CD7160TJ2</t>
  </si>
  <si>
    <t>30202-26</t>
  </si>
  <si>
    <t>COMPUTADORA LAPTOP, MARCA HP, PROBOOK450 G4, NÚMERO DE SERIE 5CD7160TJ5</t>
  </si>
  <si>
    <t>30202-27</t>
  </si>
  <si>
    <t>IMPRESOR LASER SEMI INDUSTRIAL, MULTIFUNCIONAl.</t>
  </si>
  <si>
    <t>IMPRESOR LASER SEMI INDUSTRIAL, MULTIFUNCIONAL,  MARCA KYOCERA, MODELO M3550idn, SERIE LAM6825196.</t>
  </si>
  <si>
    <t>30124-121</t>
  </si>
  <si>
    <t xml:space="preserve">IMPRESOR LASER SEMI INDUSTRIAL MULTIFUNCIONAL, </t>
  </si>
  <si>
    <t>IMPRESOR LASER SEMI INDUSTRIAL, MULTIFUNCIONAL,  MARCA KYOCERA, MODELO M2035dn,  SERIE LZK6459504</t>
  </si>
  <si>
    <t>30124-122</t>
  </si>
  <si>
    <t>IMPRESOR LASER SEMI INDUSTRIAL MULTIFUNCIONAL</t>
  </si>
  <si>
    <t>IMPRESOR LASER SEMI INDUSTRIAL, MULTIFUNCIONAL,  MARCA KYOCERA, MODELO M2035dn, , SERIE LZK6459487</t>
  </si>
  <si>
    <t>30124-123</t>
  </si>
  <si>
    <t>IMPRESOR LASER SEMI INDUSTRIAL, MULTIFUNCIONAL,  MARCA KYOCERA, MODELO M2035dn, SERIE LZK6459506</t>
  </si>
  <si>
    <t>30124-124</t>
  </si>
  <si>
    <t>DISPOSITIVOS DE SEGURIDAD FIREWALL</t>
  </si>
  <si>
    <t>FIREWALL,MARCA  FORTINET, MODELO:  FORTIGATE30E, SERIE: FGT30E3U16026803</t>
  </si>
  <si>
    <t>30203-38</t>
  </si>
  <si>
    <t>FIREWALL,MARCA FORTIGATE, MODELO: FORTINET 30E, SERIE: FGT30E3U16026997</t>
  </si>
  <si>
    <t>30203-39</t>
  </si>
  <si>
    <t>FIREWALL,MARCA FORTIGATE, MODELO: FORTINET 30E, SERIE: FGT30E3U16026884</t>
  </si>
  <si>
    <t>30203-40</t>
  </si>
  <si>
    <t>FIREWALL,MARCA FORTIGATE, MODELO: FORTINET 30E, SERIE: FGT30E3U16026828</t>
  </si>
  <si>
    <t>30203-41</t>
  </si>
  <si>
    <t>FIREWALL,MARCA FORTIGATE, MODELO: FORTINET 30E, SERIE: FGT30E3U16026808</t>
  </si>
  <si>
    <t>30203-42</t>
  </si>
  <si>
    <t>FIREWALL,MARCA FORTIGATE, MODELO: FORTINET 30E, SERIE: FGT30E3U16026827</t>
  </si>
  <si>
    <t>30203-43</t>
  </si>
  <si>
    <t>FIREWALL,MARCA FORTIGATE, MODELO: FORTINET 30E, SERIE:FGT30E3U16027143</t>
  </si>
  <si>
    <t>30203-44</t>
  </si>
  <si>
    <t>FIREWALL,MARCA FORTIGATE, MODELO: FORTINET 30E, SERIE:FGT30E3U16030796</t>
  </si>
  <si>
    <t>30203-45</t>
  </si>
  <si>
    <t>FIREWALL,MARCA FORTIGATE, MODELO: FORTINET 30E, SERIE:FGT30E3U16027208</t>
  </si>
  <si>
    <t>30203-46</t>
  </si>
  <si>
    <t>FIREWALL,MARCA FORTIGATE, MODELO: FORTINET 30E, SERIE:FGT30E3U16027196.</t>
  </si>
  <si>
    <t>30203-47</t>
  </si>
  <si>
    <t>FIREWALL,MARCA FORTIGATE, MODELO: FORTINET 30E, SERIE:FGT30E3U16030817</t>
  </si>
  <si>
    <t>30203-48</t>
  </si>
  <si>
    <t>FIREWALL,MARCA FORTIGATE, MODELO: FORTINET 30E, SERIE:FGT30E3U16030690</t>
  </si>
  <si>
    <t>30203-49</t>
  </si>
  <si>
    <t>FIREWALL,MARCA FORTIGATE, MODELO: FORTINET 30E, SERIE:FGT30E3U16030805</t>
  </si>
  <si>
    <t>30203-50</t>
  </si>
  <si>
    <t>FIREWALL,MARCA FORTIGATE, MODELO: FORTINET 30E, SERIE:FGT30E3U16031110</t>
  </si>
  <si>
    <t>30203-51</t>
  </si>
  <si>
    <t>FIREWALL,MARCA FORTIGATE, MODELO: FORTINET 30E, SERIE:FGT30E3U16031889</t>
  </si>
  <si>
    <t>30203-52</t>
  </si>
  <si>
    <t xml:space="preserve">COMPUTADORA DE ESCRITORIO, MARCA DELL OPTIPLEX 3050, NÚMERO DE SERIE DE CPU 6ZK1KH2. MONITOR DE 18.5", NÚMERO DE SERIE CN-0XJ5TR-72872-6AQ-DCJB
</t>
  </si>
  <si>
    <t>30201-140</t>
  </si>
  <si>
    <t>COMPUTADORA DE ESCRITORIO, MARCA DELL OPTIPLEX 3050, NÚMERO DE SERIE DE CPU 597SJH2.  MONITOR DE 18.5", NÚMERO DE SERIE CN-0XJ5TR-72872-687-CG0B
.</t>
  </si>
  <si>
    <t>30201-141</t>
  </si>
  <si>
    <t xml:space="preserve">COMPUTADORA DE ESCRITORIO, MARCA DELL OPTIPLEX 3050, NÚMERO DE SERIE DE CPU 6Z24KH2.  MONITOR DE 18.5", NÚMERO DE SERIE CN-0XJ5TR-72872-6C6-CEPB
</t>
  </si>
  <si>
    <t>30201-142</t>
  </si>
  <si>
    <t xml:space="preserve">COMPUTADORA DE ESCRITORIO, MARCA DELL OPTIPLEX 3050, NÚMERO DE SERIE DE CPU 6YQ5KH2.  MONITOR DE 18.5", NÚMERO DE SERIE CN-0XJ5TR-72872-6B7-CFWB
</t>
  </si>
  <si>
    <t>30201-143</t>
  </si>
  <si>
    <t xml:space="preserve">COMPUTADORA DE ESCRITORIO, MARCA DELL OPTIPLEX 3050, NÚMERO DE SERIE DE CPU 6Z75KH2.  MONITOR DE 18.5", NÚMERO DE SERIE CN-0XJ5TR-72872-6AQ-DE8B
</t>
  </si>
  <si>
    <t>30201-144</t>
  </si>
  <si>
    <t xml:space="preserve">COMPUTADORA DE ESCRITORIO, MARCA DELL OPTIPLEX 3050, NÚMERO DE SERIE DE CPU 6ZC1KH2.  MONITOR DE 18.5", NÚMERO DE SERIE CN-0XJ5TR-72872-6AQ-DD4B
</t>
  </si>
  <si>
    <t>30201-145</t>
  </si>
  <si>
    <t xml:space="preserve">COMPUTADORA DE ESCRITORIO, MARCA DELL OPTIPLEX 3050, NÚMERO DE SERIE DE CPU 6Z07KH2.  MONITOR DE 18.5", NÚMERO DE SERIECN-0XJ5TR-72872-6B7-CA3B
</t>
  </si>
  <si>
    <t>30201-146</t>
  </si>
  <si>
    <t xml:space="preserve">COMPUTADORA DE ESCRITORIO, MARCA DELL OPTIPLEX 3050, NÚMERO DE SERIE DE CPU 6ZG6KH2.  MONITOR DE 18.5", NÚMERO DE SERIE CN-0XJ5TR-72872-6BN-DLAB
</t>
  </si>
  <si>
    <t>30201-147</t>
  </si>
  <si>
    <t>COMPUTADORA LAPTOP, MARCA HP PRO BOOK450 G4, SERIE 5CD7022VB4, CUENTA CON MALETÍN DE RESGUARDO, CABLE DE SEGURIDAD, MOUSE Y TECLADO INALAMBRICO, MARCA LOGITECH, MODELO MK270. LICENCIA DE WINDOWS 10 PROFESIONAL Y MICROSOFT OFFICE HOGAR Y EMPRESA 2016.</t>
  </si>
  <si>
    <t>30202-28</t>
  </si>
  <si>
    <t>SERVIDOR DE APLICACIONES</t>
  </si>
  <si>
    <t>COMPUTADORA SERVIDOR, MARCA LENOVO, MODELO FLEX SYSTEM X240, SERIE: J11KKM9</t>
  </si>
  <si>
    <t>30201-148</t>
  </si>
  <si>
    <t>CONTENEDOR DE DISCOS DUROS DE SAN, INCLUYE 6 DISCOS DUROS CON UN COSTO C/U DE $646.00</t>
  </si>
  <si>
    <t>CONTENEDOR DE DISCOS DUROS DE SAN, MARCA IBM. MODELO STORWIZE V3700. SERIE: 78D2951.; INCLUYE 6 DISCOS DUROS CON UN COSTO C/U DE $646.00, SERIES DE DISCOS DUROS: 11S00FJ068YXXXW420APA6, 11S00FJ068YXXXW420AP76, 11S00FJ068YXXXW420APC7, 11S00FJ068YXXXW420AP98, 11S00FJ068YXXXW420APZ5, 11S00FJ068YXXXW420APEX.</t>
  </si>
  <si>
    <t>30228-01</t>
  </si>
  <si>
    <t>DISPOSITIVO PARA PUNTO DE ACCESO INALAMBRICO. SERIE NÚMERO: FP221C3X14041445</t>
  </si>
  <si>
    <t>30203-53</t>
  </si>
  <si>
    <t>PC DE ESCRITORIO DELL SSF INTEL CORE i5- 7500, MARCA DELL,MONITOR:  MODELO DE  E1916H, SERIE  CN-OXJ5TR-FCC00-849-DNTU, SERVICE TAG JCOYKN2. CPU: MODELO OPTIPLEX 3050 SFF, SERIE CN0DV6KM0CCC684NZACO, SERIE TAG 3820MP2. TECLADO: SERIE CN-OF2JV2-LO300-832-00LO; MOUSE: SERIE CN-ODV0RH-LO300-82R-0UVY.</t>
  </si>
  <si>
    <t>30201-149</t>
  </si>
  <si>
    <t>PC DE ESCRITORIO DELL SSF INTEL CORE i5- 7500, MARCA DELL ,MONITOR:  MODELO DE  E1916H, SERIE  CN-OXJ5TR-FCC00-849-DNRU, SERVICE TAG HCOYKN2; CPU: MODELO OPTIPLEX 3050 SFF, SERIE CN0DV6KM0CCC684NZAC2; SERVICE TAG 385YLP2; TECLADO: SERIE CN-OF2JV2-LO300-832-00KS; MOUSE: SERIE CN-ODV0RH-LO300-82R-0UVP.</t>
  </si>
  <si>
    <t>30201-150</t>
  </si>
  <si>
    <t>PC DE ESCRITORIO DELL SSF INTEL CORE i5- 7500, MARCA DELL,MONITOR:  MODELO DE  E1916H, SERIE  CN-OXJ5TR-FCC00-849-DR0U, SERVICE TAG 2GOYKN2; CPU: MODELO OPTIPLEX 3050 SFF, SERIE CN0DV6KM0CCC684NZZ35, SERIE TAG 33Q0MP2; TECLADO: SERIE CN-OF2JV2-LO300-832-01G5; MOUSE: SERIE CN-ODV0RH-LO300-832-1JP4.</t>
  </si>
  <si>
    <t>30201-151</t>
  </si>
  <si>
    <t>PC DE ESCRITORIO DELL SSF INTEL CORE i5- 7500, MARCA DELL ,MONITOR:  MODELO DE  E1916H, SERIE  CN-OXJ5TR-FCC00-849-DPDU, SERVICE TAG 1FOYKN2; CPU: MODELO OPTIPLEX 3050 SFF, SERIE CN0DV6KM0CCC684NZZ31, SERVICE TAG 33K1MP2. TECLADO: SERIE CN-OF2JV2-LO300-832-00SI; MOUSE: SERIE CN-ODV0RH-LO300-82R-0SYD.</t>
  </si>
  <si>
    <t>30201-152</t>
  </si>
  <si>
    <t>PC DE ESCRITORIO DELL SSF INTEL CORE i5- 7500, MARCA DELL ,MONITOR:  MODELO DE  E1916H, SERIE  CN-OXJ5TR-FCC00-849-DR3U, SERVICE TAG 5GOYKN2; CPU: MODELO OPTIPLEX 3050 SFF, SERIE CN0DV6KM0CCC684NZZ54; SERVICE TAG 34DWLP2.  TECLADO: SERIE CN-OF2JV2-LO300-833-12YJ; MOUSE: SERIE CN-ODV0RH-LO300-82R-0SZX.</t>
  </si>
  <si>
    <t>30201-153</t>
  </si>
  <si>
    <t>PC DE ESCRITORIO DELL SSF INTEL CORE i5- 7500, MARCA DELL ,MONITOR:  MODELO DE  E1916H, SERIE  CN-OXJ5TR-FCC00-849-DPWU, SERVICE TAG JF0YKN2; CPU: MODELO OPTIPLEX 3050 SFF, SERIE CN0DV6KM0CCC684NZZ51; SERVICE TAG 34WLP2;  TECLADO: SERIE CN-OF2JV2-LO300-832-00D4; MOUSE: SERIE CN-ODV0RH-LO300-82R-0TIB.</t>
  </si>
  <si>
    <t>30201-154</t>
  </si>
  <si>
    <t>PC DE ESCRITORIO DELL SSF INTEL CORE i5- 7500, MARCA DELL ,MONITOR:  MODELO DE  E1916H, SERIE  CN-OXJ5TR-FCC00-849-DR4U, SERVICE TAG 6GOYKN2; CPU: MODELO OPTIPLEX 3050 SFF, SERIE CN0DV6KM0CCC684NZZ99, SERVI TAG 36G1MP2; TECLADO: SERIE CN-OF2JV2-LO300-832-01G7; MOUSE: SERIE CN-ODV0RH-LO300-82R-1JNZ.</t>
  </si>
  <si>
    <t>30201-155</t>
  </si>
  <si>
    <t>PC DE ESCRITORIO DELL SSF INTEL CORE i5- 7500, MARCA DELL ,MONITOR:  MODELO DE  E1916H, SERIE  CN-OXJ5TR-FCC00-849-D5PU, SERVICE TAG 6FZXKN2; CPU: MODELO OPTIPLEX 3050 SFF, SERIE CN0DV6KM0CCC684NZAC1, SERVI TAG 36W0P2; TECLADO: SERIE CN-OF2JV2-LO300-832-00SH; MOUSE: SERIE CN-ODV0RH-LO300-82Q-OHFU.</t>
  </si>
  <si>
    <t>455-190</t>
  </si>
  <si>
    <t>30201-156</t>
  </si>
  <si>
    <t>PC DE ESCRITORIO DELL SSF INTEL CORE i5- 7500, MARCA DELL ,MONITOR:  MODELO DE  E1916H, SERIE  CN-OXJ5TR-FCC00-849-DP2U, SERVICE TAG 7D0YKN2; CPU: MODELO OPTIPLEX 3050 SFF, SERIE CN0DV6KM0CCC684NZAA1, SERIE TAG 36GWLP2; TECLADO: SERIE CN-OF2JV2-LO300-832-00SX; MOUSE: SERIE CN-ODV0RH-LO300-82R-0SY3.</t>
  </si>
  <si>
    <t>30201-157</t>
  </si>
  <si>
    <t>PC DE ESCRITORIO DELL SSF INTEL CORE i5- 7500, MARCA DELL ,MONITOR:  MODELO DE  E1916H, SERIE  CN-OXJ5TR-FCC00-849-DRFU, SERVICE TAG JGOYKN2; CPU: MODELO OPTIPLEX 3050 SFF, SERIE CN0DV6KM0CCC684NZZ61, SERVICE TAG 36NYP2; TECLADO: SERIE CN-OF2JV2-LO300-832-00T1; MOUSE: SERIE CN-ODV0RH-LO300-82R-1JP3.</t>
  </si>
  <si>
    <t>30201-158</t>
  </si>
  <si>
    <t xml:space="preserve">DISPOSITIVO PARA PUNTO DE ACCESO INALAMBRICO. </t>
  </si>
  <si>
    <t>DISPOSITIVO PARA PUNTO DE ACCESO INALAMBRICO. SERIE NÚMERO: FP221ETF13711</t>
  </si>
  <si>
    <t>30203-54</t>
  </si>
  <si>
    <t>DISPOSITIVO PARA PUNTO DE ACCESO INALAMBRICO. SERIE NÚMERO: FP221ETF18014546</t>
  </si>
  <si>
    <t>30203-55</t>
  </si>
  <si>
    <t>IMPRESOR DE PVC, DATACARD SD360</t>
  </si>
  <si>
    <t>IMPRESOR DE PVC, DATACARD, MODELO: SD360; SERIE: B43681</t>
  </si>
  <si>
    <t>30124-131</t>
  </si>
  <si>
    <t>IMPRESOR DE PVC, DATACARD, MODELO: SD360; SERIE: B43683</t>
  </si>
  <si>
    <t>30124-132</t>
  </si>
  <si>
    <t>IMPRESOR DE PVC, DATACARD, MODELO: SD360; SERIE: B43686</t>
  </si>
  <si>
    <t>30124-133</t>
  </si>
  <si>
    <t>IMPRESOR DE PVC, DATACARD, MODELO: SD360; SERIE: B43697</t>
  </si>
  <si>
    <t>30124-134</t>
  </si>
  <si>
    <t>DISCO DURO PARA ALMACENAMIENTO CENTRALIZADO IBM V3700</t>
  </si>
  <si>
    <t>DISCO DURO PARA ALMACENAMIENTO CENTRALIZADO IBM V3700 (INSTALADO EN RED DE ALMACENAMIENTO MASIVO (SAN)),  EN  SLOT 7, SERIE: 11S00D5302YXXXSOM211YX.</t>
  </si>
  <si>
    <t>30205-01*₁</t>
  </si>
  <si>
    <t>DISCO DURO PARA ALMACENAMIENTO CENTRALIZADO IBM V3701</t>
  </si>
  <si>
    <t>DISCO DURO PARA ALMACENAMIENTO CENTRALIZADO IBM V3700 (INSTALADO EN RED DE ALMACENAMIENTO MASIVO (SAN)),  EN  SLOT 8, SERIE: 11S00D5302YXXXSOM21DWN.</t>
  </si>
  <si>
    <t>30205-01*₂</t>
  </si>
  <si>
    <t>DISCO DURO PARA ALMACENAMIENTO CENTRALIZADO IBM V3702</t>
  </si>
  <si>
    <t>DISCO DURO PARA ALMACENAMIENTO CENTRALIZADO IBM V3700 (INSTALADO EN RED DE ALMACENAMIENTO MASIVO (SAN)),  EN  SLOT 9, SERIE: 11S00D5302YXXXSOM21FON.</t>
  </si>
  <si>
    <t>30205-01*₃</t>
  </si>
  <si>
    <t>DISCO DURO PARA ALMACENAMIENTO CENTRALIZADO IBM V3703</t>
  </si>
  <si>
    <t>DISCO DURO PARA ALMACENAMIENTO CENTRALIZADO IBM V3700 (INSTALADO EN RED DE ALMACENAMIENTO MASIVO (SAN)),  EN  SLOT 10, SERIE: 11S00D5302YXXXSOM218XF.</t>
  </si>
  <si>
    <t>30205-01*₄</t>
  </si>
  <si>
    <t>DISCO DURO PARA ALMACENAMIENTO CENTRALIZADO IBM V3704</t>
  </si>
  <si>
    <t>DISCO DURO PARA ALMACENAMIENTO CENTRALIZADO IBM V3700 (INSTALADO EN RED DE ALMACENAMIENTO MASIVO (SAN)),  EN  SLOT 11, SERIE: 11S00D5302YXXXSOM216FG.</t>
  </si>
  <si>
    <t>30205-01*₅</t>
  </si>
  <si>
    <t>DISCO DURO PARA ALMACENAMIENTO CENTRALIZADO IBM V3705</t>
  </si>
  <si>
    <t>DISCO DURO PARA ALMACENAMIENTO CENTRALIZADO IBM V3700 (INSTALADO EN RED DE ALMACENAMIENTO MASIVO (SAN)),  EN  SLOT 12, SERIE: 11S00D5302YXXXSOM21D4B.</t>
  </si>
  <si>
    <t>30205-01*₆</t>
  </si>
  <si>
    <t>COMPUTADORA DE ESCRITORIO, MARCA HP, MODELO PRODESK 400 GHZ, PORCESADOR INTEL COREi5-8500 , DISCO DURO 1TB de 7200RPM, MONITOE DE  18.5" LED, MARCA HP.SERIE CPU: MXL9215VOV; MONITOR: 1CR83711BR; TECLADO: BEXJL0B5YC21KC ;MOUSE:FCMHHOC9ZBX86K; OFFICE 2016: BBH8X-WQNGV-68FGP.2M3Y3-QRVH6, INCLUYE EL COSTO DE LICENCIA OFFICE 2019 64 BIST HOME &amp; BUSINESS ESD $50.00 .</t>
  </si>
  <si>
    <t>30201-159</t>
  </si>
  <si>
    <t>COMPUTADORA DE ESCRITORIO, MARCA HP, MODELO PRODESK 400 GHZ, PORCESADOR INTEL COREi5-8500 , DISCO DURO 1TB de 7200RPM, MONITOE DE  18.5" LED, MARCA HP.SERIE CPU: MXL9221PHD; MONITOR: 1CR837116S; TECLADO: BEXJL0B5YC11OC ;MOUSE:FCMHHOCQWBXPSJ; OFFICE 2016: 3HN8P-D9T3G-2YKCV-CVDCX-H6FRG.INCLUYE EL COSTO DE LICENCIA OFFICE 2019 64 BIST HOME &amp; BUSINESS ESD $50.00 .</t>
  </si>
  <si>
    <t>30201-160</t>
  </si>
  <si>
    <t>COMPUTADORA DE ESCRITORIO, MARCA HP, MODELO PRODESK 400 GHZ, PORCESADOR INTEL COREi5-8500 , DISCO DURO 1TB de 7200RPM, MONITOE DE  18.5" LED, MARCA HP.SERIE CPU: MXL9215SOH; MONITOR: 1CR83711KX; TECLADO: BEXJLB5YC20ZS ;MOUSE:FCMHH0CQWBXXAN; OFFICE 2016: 2YVNH-R7XTW-VHYTD-YTPHW-K2GMT. INCLUYE EL COSTO DE LICENCIA OFFICE 2019 64 BIST HOME &amp; BUSINESS ESD $50.00 .</t>
  </si>
  <si>
    <t>30201-161</t>
  </si>
  <si>
    <t>COMPUTADORA DE ESCRITORIO, MARCA HP, MODELO PRODESK 400 GHZ, PORCESADOR INTEL COREi5-8500 , DISCO DURO 1TB de 7200RPM, MONITOE DE  18.5" LED, MARCA HP.SERIE CPU: MXL9215TY5; MONITOR: 1CR83711JV; TECLADO: BEXJL0BTJBUCDU ;MOUSE:FCMHH0C9ZBX7ZY; OFFICE 2016: 23D4N-FB478-XRY37-4VJH3-8K976.  INCLUYE EL COSTO DE LICENCIA OFFICE 2019 64 BIST HOME &amp; BUSINESS ESD $50.00 .</t>
  </si>
  <si>
    <t>455-172</t>
  </si>
  <si>
    <t>30201-162</t>
  </si>
  <si>
    <t>COMPUTADORA DE ESCRITORIO, MARCA HP, MODELO PRODESK 400 GHZ, PORCESADOR INTEL COREi5-8500 , DISCO DURO 1TB de 7200RPM, MONITOE DE  18.5" LED, MARCA HP.SERIE CPU: MXL9221P5H; MONITOR: 1CR83711L2; TECLADO: BEXJL0BTJBU3KV ;MOUSE:FCMHH0AKZBZIQ6; OFFICE 2016: W7YN9-HH78R8-FJY8J-44D4Q-KKY4G.INCLUYE EL COSTO DE LICENCIA OFFICE 2019 64 BIST HOME &amp; BUSINESS ESD $50.00 .</t>
  </si>
  <si>
    <t>30201-163</t>
  </si>
  <si>
    <t>COMPUTADORA DE ESCRITORIO, MARCA HP, MODELO PRODESK 400 GHZ, PORCESADOR INTEL COREi5-8500 , DISCO DURO 1TB de 7200RPM, MONITOE DE  18.5" LED, MARCA HP.SERIE CPU: MXL9215SHJ; MONITOR: 1CR837116L; TECLADO: BEXJL0B5YC2136 ;MOUSE:FCMHH0CQWBXVBK; OFFICE 2016: JKRP3-GN6HQ-TGM87-PHJCY-VQX76.68FGP.2M3Y3-QRVH6.INCLUYE EL COSTO DE LICENCIA OFFICE 2019 64 BIST HOME &amp; BUSINESS ESD $50.00 .</t>
  </si>
  <si>
    <t>30201-164</t>
  </si>
  <si>
    <t>COMPUTADORA DE ESCRITORIO, MARCA HP, MODELO PRODESK 400 GHZ, PORCESADOR INTEL COREi5-8500 , DISCO DURO 1TB de 7200RPM, MONITOE DE  18.5" LED, MARCA HP.SERIE CPU: MXL9221PFH; MONITOR: 1CR83711C5; TECLADO: BEXJL0B5YC11OV ;MOUSE:FCMHH0CQWBXPSEC9ZBX86K; OFFICE 2016: HQCKR-9N7R7-R4WQW-XGHBJ-CPRRG.INCLUYE EL COSTO DE LICENCIA OFFICE 2019 64 BIST HOME &amp; BUSINESS ESD $50.00 .</t>
  </si>
  <si>
    <t>30201-165</t>
  </si>
  <si>
    <t>COMPUTADORA DE ESCRITORIO, MARCA HP, MODELO PRODESK 400 GHZ, PORCESADOR INTEL COREi5-8500 , DISCO DURO 1TB de 7200RPM, MONITOE DE  18.5" LED, MARCA HP.SERIE CPU: MXL9221VWG; MONITOR: 1CR83711CC; TECLADO: BEXJL0AWYYC1XJP ;MOUSE:FCMHH0CAFABZ4YP; OFFICE 2016: WPVCG-DN6DY-HW7VY-FBXWY-8FJFG.68FGP.2M3Y3-QRVH6.INCLUYE EL COSTO DE LICENCIA OFFICE 2019 64 BIST HOME &amp; BUSINESS ESD $50.00 .</t>
  </si>
  <si>
    <t>30201-166</t>
  </si>
  <si>
    <t xml:space="preserve"> PROYECTOR  PARA INTEMPERIE</t>
  </si>
  <si>
    <t xml:space="preserve">  PROYECTOR  PARA INTEMPERIE, MARCA EPSON , MODELO HOME CINEMA LS 1003LCD, SERIE NUMBER: X5698X0089L.</t>
  </si>
  <si>
    <t>30324-07</t>
  </si>
  <si>
    <t xml:space="preserve">FIREWALL PERIMETRAL </t>
  </si>
  <si>
    <t>FIREWALL PERIMETRAL , MARCA FORTINET, MODELO FORTIGATE 30E, SERIE FGT30E5619005695</t>
  </si>
  <si>
    <t>30203-56</t>
  </si>
  <si>
    <t>DISPOSITIVO PARA PUNTO DE ACCESO , MODELO FORTINET, MODELO FORTI AP 221E,  SERIE NÚMERO: FP221ETF18059389</t>
  </si>
  <si>
    <t>30203-57</t>
  </si>
  <si>
    <t>DISPOSITIVO PARA PUNTO DE ACCESO , MODELO FORTINET, MODELO FORTI AP 221E,  SERIE NÚMERO: FP221ETF18049593.</t>
  </si>
  <si>
    <t>30203-58</t>
  </si>
  <si>
    <t>IMPRESOR DE PVC</t>
  </si>
  <si>
    <t>IMPRESOR DE PVC, MARCA VALID, MODELO P5500S, SERIE No.X12346</t>
  </si>
  <si>
    <t>455.173M</t>
  </si>
  <si>
    <t>30124-144</t>
  </si>
  <si>
    <t>IMPRESOR DE PVC, MARCA VALID, MODELO P5500S, SERIE No.X12303</t>
  </si>
  <si>
    <t>30124-145</t>
  </si>
  <si>
    <t>IMPRESOR DE PVC, MARCA VALID, MODELO P5500S, SERIE No.X12160</t>
  </si>
  <si>
    <t>30124-146</t>
  </si>
  <si>
    <t xml:space="preserve">SUB TOTAL </t>
  </si>
  <si>
    <t>22615003  DERECHOS DE PROPIEDAD INTELECTUAL</t>
  </si>
  <si>
    <t>30/06/2017</t>
  </si>
  <si>
    <t>LICENCIA MAGIC XPA 2.5, 20 USUARIOS</t>
  </si>
  <si>
    <t>0.00</t>
  </si>
  <si>
    <t>20/12/2017</t>
  </si>
  <si>
    <t xml:space="preserve">PROGRAMA PARA PRESTAMOS </t>
  </si>
  <si>
    <t>SUB TOTAL</t>
  </si>
  <si>
    <t>INVENTARIO DE  ACTIVO FIJO E INTANGIBLES YA DEPRECIADOS  AL 30 DE JUNIO 2020</t>
  </si>
  <si>
    <t>1990</t>
  </si>
  <si>
    <t>1991</t>
  </si>
  <si>
    <t>1992</t>
  </si>
  <si>
    <t>1993</t>
  </si>
  <si>
    <t>1994</t>
  </si>
  <si>
    <t>1995</t>
  </si>
  <si>
    <t>1996</t>
  </si>
  <si>
    <t>* 11/03/97</t>
  </si>
  <si>
    <t>SOTWARE DE MAGIC</t>
  </si>
  <si>
    <t xml:space="preserve">2 LICENCIAS </t>
  </si>
  <si>
    <t>12/08/99</t>
  </si>
  <si>
    <t>MICROSOFT OFFICE 2000 PROFESIONAL</t>
  </si>
  <si>
    <t>MOLP GOES MICROSOF OFFICE 2000 PROF.</t>
  </si>
  <si>
    <t>MICROSOFT VISUAL FOX PRO 6,0</t>
  </si>
  <si>
    <t>23/11/2000</t>
  </si>
  <si>
    <t xml:space="preserve">WINDOWS 2000 SERVER EN ENG, </t>
  </si>
  <si>
    <t>02/12/2002</t>
  </si>
  <si>
    <t>DESARROLLADOR DE MAGIC VER. 9.30</t>
  </si>
  <si>
    <t>13/12/2004</t>
  </si>
  <si>
    <t xml:space="preserve">OFFICE 2003 PRO.WIN32 SPANISH  </t>
  </si>
  <si>
    <t>16 OFFICE 2003 PRO.WIN32 SPANISH LIC/SA PACK OLP NL LOCL GOVT PARTE # 269-05503, 1 CD DE INSTAL</t>
  </si>
  <si>
    <t>02/03/2005</t>
  </si>
  <si>
    <t>BASE DE DATOS IBM DB2 UDB 8.2</t>
  </si>
  <si>
    <t>24/09/2009</t>
  </si>
  <si>
    <t>VMWARE V13 FOUNDATION</t>
  </si>
  <si>
    <t>(1 LICENCIA)</t>
  </si>
  <si>
    <t>WINDOWS SERVER 2008</t>
  </si>
  <si>
    <t>STANDARD ( 5 LICENCIAS )</t>
  </si>
  <si>
    <t>SOFTWARE DE RESPALDO</t>
  </si>
  <si>
    <t>TIVOLI STOREGE MANAGER ( 1 )</t>
  </si>
  <si>
    <t>04/01/2010</t>
  </si>
  <si>
    <t>LICENCIA ADOBE CREATIVE SUITE 4 MASTER COLLECTION</t>
  </si>
  <si>
    <t>( 1 LICENCIA )</t>
  </si>
  <si>
    <t>MAGIC (ACTUALIZACION DE LICENCIAS)</t>
  </si>
  <si>
    <t>1 ACTUALIZACION MAGIC P/ENTERPRISE STUDIO SINGLE SEAT UNIPAAS 1.9; ($5,182.94);                               ACTUALIZACION DE MAGIC P/ENTERPRISE OPEN CLIENT DEPLOYMENT VERSION SEAT UNIPASAS 1.9 PARA 50 USUARIOS SINGLE SEAT UNIPASS 1.9; ($ 11,392.06)</t>
  </si>
  <si>
    <t>23/12/2010</t>
  </si>
  <si>
    <t>DB2 ( ACTUALIZACION DE LICENCIAS )</t>
  </si>
  <si>
    <t xml:space="preserve">1 ACTUALIZACION DE LICENCIA IBM DB2 WORKGROUP SERVER EDITION PROCESOR VALUS UNIT (PVUS) </t>
  </si>
  <si>
    <t>SUB-TOTAL</t>
  </si>
  <si>
    <t>24119001  MOBILIARIOS</t>
  </si>
  <si>
    <t>09/02/96</t>
  </si>
  <si>
    <t>ESCRITORIO EJECUTIVO</t>
  </si>
  <si>
    <t>EN CEDRO, CON ALA</t>
  </si>
  <si>
    <t>30114-09</t>
  </si>
  <si>
    <t>LIBRERA DE MADERA</t>
  </si>
  <si>
    <t xml:space="preserve"> ELABORADA EN CEDRO</t>
  </si>
  <si>
    <t>455-170</t>
  </si>
  <si>
    <t>31104-01</t>
  </si>
  <si>
    <t>25/03/96</t>
  </si>
  <si>
    <t>MUEBLE PARA APARATOS DE SONIDO</t>
  </si>
  <si>
    <t>DE MADERA, CON RODOS</t>
  </si>
  <si>
    <t>31133-01</t>
  </si>
  <si>
    <t>01/04/96</t>
  </si>
  <si>
    <t>JUEGO DE SALA</t>
  </si>
  <si>
    <t>DE 3 PIEZAS: SOFA P/3 PERSONAS,SOFA P/2 PERSONAS Y UN SILLON</t>
  </si>
  <si>
    <t>455-181-01</t>
  </si>
  <si>
    <t>31131-01</t>
  </si>
  <si>
    <t xml:space="preserve"> 22/05/96</t>
  </si>
  <si>
    <t xml:space="preserve">LIBRERA </t>
  </si>
  <si>
    <t>DE MADERA, EN FORMA DE L</t>
  </si>
  <si>
    <t>31104-02</t>
  </si>
  <si>
    <t xml:space="preserve"> 05/12/96</t>
  </si>
  <si>
    <t>LINEA DE ORO,FTE 2.1 MTS.,ALTO 2 MT., FONDO 0.35 MTS</t>
  </si>
  <si>
    <t>31104-04</t>
  </si>
  <si>
    <t>09/02/2009</t>
  </si>
  <si>
    <t>CREDENZA</t>
  </si>
  <si>
    <t>CREDENZA MODULAR, CONSTA DE 2 MUEBLES</t>
  </si>
  <si>
    <t>31110-06</t>
  </si>
  <si>
    <t>03/12/2001</t>
  </si>
  <si>
    <t>MODULO MUEBLE COMPUTADORA Y ESCRITORIO</t>
  </si>
  <si>
    <t>CON ARCHIVO DE 2 GAVETAS INCORP.COLOR AZUL NEGRO Y AMARILLO</t>
  </si>
  <si>
    <t>31140-01</t>
  </si>
  <si>
    <t>MUEBLE DE MADERA TIPO LIBRERA</t>
  </si>
  <si>
    <t>MUEBLE DE ESCTRUCTURA DE MADERA DE CEDRO,BASE DE PLYWOOD FORRADO CON  FORMICA,RESPALDO DE FIBRAN,CINCO ENTREPAÑOS,3 PUERTAS CON BISAGRAS,HALADERAS Y CHAPA CON LLAVE.UNA PUERTA DE VIDRIO DE 5MM DE GROSOR CON CHAPA Y LLAVE MEDIDAS 1.75 METROS DE LARGO X 2.25 METROS DE ALTO Y 0.55 METROS DE ANCHO;SUJETO A PARED O PISO</t>
  </si>
  <si>
    <t>31104-07</t>
  </si>
  <si>
    <t>MUEBLE DE ESCTRUCTURA DE MADERA DE CEDRO,BASE DE PLYWOOD FORRADO CON  FORMICA,RESPALDO DE FIBRAN, 2 ENTREPAÑOS, PUERTAS CORREDIZAS CON RIELES,HALADERAS Y CHAPA CON LLAVE  MEDIDAS 3.00 METROS DE LARGO X 1.40 METROS DE ALTO Y 0.70 METROS DE ANCHO</t>
  </si>
  <si>
    <t>31104-08</t>
  </si>
  <si>
    <t>JUEGO DE MUEBLES DE SALA</t>
  </si>
  <si>
    <t>DE 3 PIEZAS,COLOR CAFÉ OSCURO MOD:IPANEMA; MARCA:BOAL</t>
  </si>
  <si>
    <t>31131-02</t>
  </si>
  <si>
    <t>STAN PARA RECEPCIÓN</t>
  </si>
  <si>
    <t>MATERIAL : ESTRUCTURA DE MADERA AGLOMERADA, FORROS DE PLÁSTICOS LAMINADOS, BISAGRAS OCULTAS,LLAVINES Y PASADORES, TORNILLERIS CON TAPONES,MEDIDAS MÍNIMAS 2.00 METROS DE LARGO</t>
  </si>
  <si>
    <t>31142-01</t>
  </si>
  <si>
    <t>24119002 MAQUINARIA Y EQUIPOS</t>
  </si>
  <si>
    <t>09/11/91</t>
  </si>
  <si>
    <t>MAQUINA DE ESCRIBIR ELECTRONICA</t>
  </si>
  <si>
    <t>CANON AP7500 SERIE BB 2310083</t>
  </si>
  <si>
    <t>30109-06</t>
  </si>
  <si>
    <t>CAJA FUERTE</t>
  </si>
  <si>
    <t>CENTINELA MODELO 507 SERIE 1208,DE HIERRO</t>
  </si>
  <si>
    <t>30118-01</t>
  </si>
  <si>
    <t>ARMA DE FUEGO</t>
  </si>
  <si>
    <t>PISTOLA SMITH &amp; WESSON 357 MAGNUN SPRINFIELD MASS,MOD 356-3</t>
  </si>
  <si>
    <t>31301-02</t>
  </si>
  <si>
    <t>11/10/95</t>
  </si>
  <si>
    <t>CD PIOONER, RADIO PIOONER, CONSOLA PEAVEY,DOBLE CASETERA</t>
  </si>
  <si>
    <t>30319-01</t>
  </si>
  <si>
    <t>07/05/2001</t>
  </si>
  <si>
    <t>PROTECTORA DE CHEQUES</t>
  </si>
  <si>
    <t>M/UCHIDA,MODELO P-15 MULTIMONEDA,SERIE P15230103129</t>
  </si>
  <si>
    <t>30110-02</t>
  </si>
  <si>
    <t>25/02/2003</t>
  </si>
  <si>
    <t>TEMPSTAR, TIPO MINI SPLIT,3.0 TONELADAS,SERIE COMPRESOR CKL 36-1F</t>
  </si>
  <si>
    <t>30301-21</t>
  </si>
  <si>
    <t>13/05/2003</t>
  </si>
  <si>
    <t>TEMPSTAR, TIPO MINI SPLIT, 18,000 BTU, CONTROL REMOTO</t>
  </si>
  <si>
    <t>30301-22</t>
  </si>
  <si>
    <t>09/03/2006</t>
  </si>
  <si>
    <t>MESA DE CONFERENCIA</t>
  </si>
  <si>
    <t>PARA 6 PERSONAS,COLOR CHERRY,MADERA LAMINADA, FORMA OVALADA</t>
  </si>
  <si>
    <t>31107-03</t>
  </si>
  <si>
    <t>24/05/2006</t>
  </si>
  <si>
    <t xml:space="preserve">MESA DE REUNIONES MODULAR </t>
  </si>
  <si>
    <t>EN CHAPA DE MADERA FINA BARNIZADA, 4 MODULOS RECTOS Y 1 SEMI CIRCULAR</t>
  </si>
  <si>
    <t>31107-04</t>
  </si>
  <si>
    <t>19/07/2006</t>
  </si>
  <si>
    <t>PROYECTOR DE CAÑON</t>
  </si>
  <si>
    <t>MARCA DELL MODELO 2400MP,SERIE DTW4081</t>
  </si>
  <si>
    <t>30324-02</t>
  </si>
  <si>
    <t>24/08/2007</t>
  </si>
  <si>
    <t>MARCA CARRIER,DE 60000 BTU,EVAPORADOR  MOD 42XQ-060M-30125,SERIE MFUO 7121714,CONDENSADOR MOD.38 CKS 060-X-5,SERIE 2407X82093</t>
  </si>
  <si>
    <t>30301-25</t>
  </si>
  <si>
    <t>MARCA CARRIER,DE 60000 BTU,EVAPORADOR  MOD 42XQ-060M-30125,SERIE MFUO 7121653,CONDENSADOR MOD.38 CKS 060-X-5,SERIE 2407X82077</t>
  </si>
  <si>
    <t>30301-26</t>
  </si>
  <si>
    <t>MARCA CARRIER,DE 60000 BTU,EVAPORADOR  MOD 42XQ-060M-30125,SERIE MFUO 7121677,CONDENSADOR MOD.38 CKS 060-X-5,SERIE 2407X82026</t>
  </si>
  <si>
    <t>30301.-27</t>
  </si>
  <si>
    <t>MARCA CARRIER,DE 60000 BTU,EVAPORADOR  MOD 42XQ-060M-30125,SERIE MFUO 7162951,CONDENSADOR MOD.38 CKS 060-X-5,SERIE 2407X82067</t>
  </si>
  <si>
    <t>30301-28</t>
  </si>
  <si>
    <t>MARCA CARRIER,DE 60000 BTU,EVAPORADOR  MOD 42XQ-060M-30125,SERIE MFUO 7162907,CONDENSADOR MOD.38 CKC036-X-5,SERIE 2407X82114</t>
  </si>
  <si>
    <t>30301-29</t>
  </si>
  <si>
    <t>MARCA CARRIER,DE 60000 BTU,EVAPORADOR  MOD 42XQ-060M-30125,SERIE MFUO 7101766,CONDENSADOR MOD.38 CKC036-X-5,SERIE 4106X77379</t>
  </si>
  <si>
    <t>30301-30</t>
  </si>
  <si>
    <t>01/11/2008</t>
  </si>
  <si>
    <t>MARCA MILLER,DE 60,000 BTU,EVAPORADOR MODELO NUMBER NFX7060SW2,SERIAL, NUMBER EBU5100891;CONDENSADOR MODELO NUMBER JS4BD-060CA,SERIE JSA080800224</t>
  </si>
  <si>
    <t>30301-31</t>
  </si>
  <si>
    <t>MARCA MILLER,DE 60,000 BTU,EVAPORADOR MODELO NUMBER NFX7060SW2,SERIAL, NUMBER EBU5101394;CONDENSADOR MODELO NUMBER JS4BD-060CA,SERIE JSA080703811</t>
  </si>
  <si>
    <t>455-183</t>
  </si>
  <si>
    <t>30301-32</t>
  </si>
  <si>
    <t>MARCA MILLER,DE 60,000 BTU,EVAPORADOR MODELO NUMBER NFX7060SVW2,SERIAL, NUMBER EBU5100911;CONDENSADOR MODELO NUMBER JS4BD-060CA,SERIE JSA080800221</t>
  </si>
  <si>
    <t>30301-34</t>
  </si>
  <si>
    <t>MARCA MILLER,DE 36,000 BTU,EVAPORADOR MODELO NUMBER NFX7036SVW2,SERIAL, NUMBER EBU5010269;CONDENSADOR MODELO NUMBER JS4BD-036CA,SERIE JSA080702963</t>
  </si>
  <si>
    <t>30301-35</t>
  </si>
  <si>
    <t>MARCA MILLER,DE 60,000 BTU,EVAPORADOR MODELO NUMBER NFX7060SVW2,SERIAL, NUMBER EBU5101378;CONDENSADOR MODELO NUMBER JS4BD-060CA,SERIE JSA080800222</t>
  </si>
  <si>
    <t>15/10/2009</t>
  </si>
  <si>
    <t>MARCA WESTINGHOUSE, TIPO CASSETTE DE 48,000 BTU, MODELO CONDESADOR JS4BD-048CA;MODELO EVAPORADOR WICXF-48KVW2.SERIE DE CONDESADOR Nº JSA090706799,SERIE  EVAPORADOR Nº WIGO90800311</t>
  </si>
  <si>
    <t>30301-37</t>
  </si>
  <si>
    <t>MARCA WESTINGHOUSE, TIPO CASSETTE DE 48,000 BTU, MODELO CONDESADOR JS4BD-048CA;MODELO EVAPORADOR WICXF-48KVW2.SERIE DE CONDESADOR Nº JSA090704479,SERIE  EVAPORADOR Nº WIGO90800309</t>
  </si>
  <si>
    <t>30301-38</t>
  </si>
  <si>
    <t>MARCA WESTINGHOUSE,TIPO CASSETTE DE 48,000 BTU, MODELO CONDENSADOR JS4BD-048CA;MODELO EVAPORADOR WICXD-48KVW2.SERIE DE CONDESADOR NºJSA090800233,SERIE EVAPORADOR NºWIGO90800310</t>
  </si>
  <si>
    <t>30301-39</t>
  </si>
  <si>
    <t>MARCA LENNOX - TIPO SPLIT-DUCTO DE 5 TONELADAS CONDENSADOR:MODELO TSA060S43Y, SERIE 5810G14701;EVAPORAODR:MODELO CBX26UH-060-230-2,SERIE 6010J16886.</t>
  </si>
  <si>
    <t>30301-40</t>
  </si>
  <si>
    <t>MARCA LENNOX - TIPO SPLIT-DUCTO DE 5 TONELADAS CONDENSADOR:MODELO TSA060S43Y, SERIE 5810G14698;EVAPORAODR:MODELO CBX26UH-060-230-2,SERIE 6010J16899.</t>
  </si>
  <si>
    <t>30301-41</t>
  </si>
  <si>
    <t>PLASMA</t>
  </si>
  <si>
    <t>SONY C1,CLD, MODELO:KDL 40BX420,SERIE Nº5302631</t>
  </si>
  <si>
    <t>30308-05</t>
  </si>
  <si>
    <t>SONY C1,CLD, MODELO:KDL 40BX420,SERIE Nº 5303725</t>
  </si>
  <si>
    <t>30308-06</t>
  </si>
  <si>
    <t>REFRIGERADORA</t>
  </si>
  <si>
    <t>MARCA GENERAL ELECTRIC, MOD.GSMT2LEBFGP;FRIO SECO, 2 PUERTAS</t>
  </si>
  <si>
    <t>30310-04</t>
  </si>
  <si>
    <t>PLANTA TELEFONICA</t>
  </si>
  <si>
    <t xml:space="preserve">INCLUYE 2 TARJETAS P/SERVICIOS DE E1, 4 TK ANALOGAS, 8 EXTS,DIGITALES, 60 EXTS, ANALOGAS, 20 USARIOS IP, 1 TELEFONO DIGITAL ALCATEL-LUCENT 4029, 3 TLEONOS DIGITALES 4019, 15 TELEFONOS IP TOUCH 4018, 23 TELEFONOS SENC 1 LLOS TC50, OPERADORA AUTOMATICA ESTANDAR DE 2 ACCESOS SIMULTANEOS, 1 GUARNICION PLANTRONICS S12, 1 TARIFICADOR SOFTWARE TELEFAX PARA 85 EXTS, 1 BATEIA PARA 4 HORAS, 75 LICENCIAS SOFTPHONE PIMPHONY PC TELEFONIA LICENCIAS Y SOFTWARE </t>
  </si>
  <si>
    <t>35301-02</t>
  </si>
  <si>
    <t>MARCA PANASONIC;TIPO PARED; CAPACIDAD: 18,000BTU/HR ; MODELO : CS-PS18MKQ ; REFRIGERANTE R 410A, EFICIENCIA SERR 13</t>
  </si>
  <si>
    <t>30301-53</t>
  </si>
  <si>
    <t>MARCA PANASONIC;TIPO PARED; CAPACIDAD: 18,000BTU/HR ; MODELO : CS-PS18MKQ ; REFRIGERANTE R 410A, EFICIENCIA SERR 13. No. DE SERIE 2441205236.</t>
  </si>
  <si>
    <t>30301-54</t>
  </si>
  <si>
    <t>BANDA AEROBICA</t>
  </si>
  <si>
    <t>MARCA- PRO FORM, MODELO  PFTL8190, 10 NIVELES DE VELOCIDAD  Y 10 GRADOS DE INCLINACIÓN, DOS PORTA OBJETOS, VOLTAJE 110 WATTS, MOTOR2.5 HP.</t>
  </si>
  <si>
    <t>30329-01</t>
  </si>
  <si>
    <t>MARCA 1FRIGIDAIRE , MODELO FFTR1814LM, CONGELADOR SECO SUPERIOR, COLOR BLANCO DE 18 PIES CÚBICOS , DOS PUERTAS, DOS GAVETAS .</t>
  </si>
  <si>
    <t>30310-05</t>
  </si>
  <si>
    <t>MARCA LENNOX; CAPACIDAD: UNO PUNTO CINCO TONELADAS, MINI SPLIT MONOFASICO; MODELO CONDENSADOR: LXG AHTC118130P4; MODELO EVAPORADOR: LXG AHTC018130P4; SERIE CONDENSADOR: 1233500C2200155; SERIE EVAPORADOR: 123350019300C2200105, EFICIENCIA 410A 13.0.</t>
  </si>
  <si>
    <t>30301-42</t>
  </si>
  <si>
    <t>MARCA LENNOX; CAPACIDAD: UNO PUNTO CINCO TONELADAS, MINI SPLIT MONOFASICO; MODELO CONDENSADOR: LXG AHTC118130P4; MODELO EVAPORADOR: LXG AHTC018130P4; SERIE CONDENSADOR: 12350054900C8080012; SERIE EVAPORADOR: 123350055000C8090004, EFICIENCIA 410A 13.0.</t>
  </si>
  <si>
    <t>30301-43</t>
  </si>
  <si>
    <t>MARCA LENNOX; CAPACIDAD: UNO PUNTO CINCO TONELADAS, MINI SPLIT MONOFASICO; MODELO CONDENSADOR: LXG AHTC118130P4; MODELO EVAPORADOR: LXG AHTC018130P4;  EFICIENCIA 410A 13.0.</t>
  </si>
  <si>
    <t>30301-44</t>
  </si>
  <si>
    <t>MARCA LENNOX; CAPACIDAD:  CINCO TONELADAS, CENTRAL,TRIFÁSICO; MODELO CONDENSADOR: TSA060S4; MODELO EVAPORADOR: CBX26UH-60;  EFICIENCIA 410A 13.0.</t>
  </si>
  <si>
    <t>30301-45</t>
  </si>
  <si>
    <t>30301-46</t>
  </si>
  <si>
    <t>MARCA LENNOX; CAPACIDAD: UNO PUNTO CINCO TONELADAS, MINI SPLIT MONOFASICO; MODELO CONDENSADOR: LXG SCTCO18130P4; MODELO EVAPORADOR: LXG AHTC018130P4; EFICIENCIA 410A 13.0.</t>
  </si>
  <si>
    <t>30301-47</t>
  </si>
  <si>
    <t>30301-48</t>
  </si>
  <si>
    <t>30301-49</t>
  </si>
  <si>
    <t>MARCA LENNOX; CAPACIDAD:  CUATRO TONELADAS, CENTRAL,MONOFÁSICO MODELO CONDENSADOR: 13ACX-048; MODELO EVAPORADOR: LXGUCGRO48100U2; EFICIENCIA 410A 13.0.</t>
  </si>
  <si>
    <t>30301-50</t>
  </si>
  <si>
    <t>MARCA LENNOX; CAPACIDAD:  CUATRO TONELADAS, CENTRAL,MONOFÁSICO MODELO CONDENSADOR: 13ACX-048; MODELO EVAPORADOR: LXGUCGRO48100U2; SERIE CONDENSADOR: 1912J12849; SERIE EVAPORADOR: C9266220000064, EFICIENCIA 410A 13.0.</t>
  </si>
  <si>
    <t>30301-51</t>
  </si>
  <si>
    <t>MARCA LENNOX; CAPACIDAD:  CUATRO TONELADAS, CENTRAL,MONOFÁSICO MODELO CONDENSADOR: 13ACX-048; MODELO EVAPORADOR: LXGUCGRO48100U2;EFICIENCIA 410A 13.0.</t>
  </si>
  <si>
    <t>30301-52</t>
  </si>
  <si>
    <t>MESA DE REUNIONES</t>
  </si>
  <si>
    <t xml:space="preserve">MUEBLE DE MADERA CON CAPACIDAD PARA 18 PERSONAS, EL MUEBLE CUENTA CON UN ÁREA DE 6.50 METROS DE LARGO Y 2.20 METROS DE ANCHO, CADA MESA CUENTA CON 0.75 METROS DE PROFUNDIDAD, TIENE AL CENTRO ABERTURA DE 0.70 METROS , CUENTA CON OCHO MODULOS: SEIS DE 1.66 METROS X 0.75 METROS,  Y DOS DE 2.20 METROS X 0.75 METROS. </t>
  </si>
  <si>
    <t>31107-05</t>
  </si>
  <si>
    <t>RACK  PARA SERVER</t>
  </si>
  <si>
    <t>RACK PARA SERVER, MARCA NEW LINK; MODELO:  NEW-09785014</t>
  </si>
  <si>
    <t>31141-02</t>
  </si>
  <si>
    <t>MARCA: WESTTINGHOUSE; TIPO MINI SPLIT; CAPACIDAD DE 60,000BTU;EFICIENCIA SEER 13; REFRIGERANTE ECOLOGICO410A. MODELO: VSX130601BA, SERIE CONDENSADOR No. 1301512735; SERIE EVAPORADOR No.D202021100113110160009.</t>
  </si>
  <si>
    <t>30301-55</t>
  </si>
  <si>
    <t>MARCA: WESTTINGHOUSE; TIPO MINI SPLIT; CAPACIDAD DE 60,000BTU;EFICIENCIA SEER 13; REFRIGERANTE ECOLOGICO410A. MODELO: VSX130601BA, SERIE CONDENSADOR No. 1301512768; SERIE EVAPORADOR No.D202021100113110160008.</t>
  </si>
  <si>
    <t>30301-56</t>
  </si>
  <si>
    <t>MARCA: WESTTINGHOUSE; TIPO MINI SPLIT; CAPACIDAD DE 60,000BTU;EFICIENCIA SEER 13; REFRIGERANTE ECOLOGICO410A. MODELO: VSX130601BA, SERIE CONDENSADOR  No. 1301512769, SERIE EVAPORADOR No.D202021100113110160067.</t>
  </si>
  <si>
    <t>30301-57</t>
  </si>
  <si>
    <t>MARCA: WESTTINGHOUSE; TIPO MINI SPLIT; CAPACIDAD DE 60,000BTU;EFICIENCIA SEER 13; REFRIGERANTE ECOLOGICO410A. MODELO: VSX130601BA, SERIE CONDENSADOR No. 1301512720, SERIE EVAPORADOR No. D202021100113110160024.</t>
  </si>
  <si>
    <t>30301-58</t>
  </si>
  <si>
    <t>TANQUE ELEVADO</t>
  </si>
  <si>
    <t>TANQUE ELEVADO PARA CENTRO CULTURAL Y RECREATIVO DE LA CAJA (CASA DE SAN MIGUEL).</t>
  </si>
  <si>
    <t>35503-01</t>
  </si>
  <si>
    <t>REFRIGERADORA DE 18 PIES CUBICOS, MARCA FRIGIDAIRE, MODELO FFTR1814LM. NÈMERO DE PUERTAS :2 PUERTAS, GAVETAS PARA VERDURAS Y FRUTAS.</t>
  </si>
  <si>
    <t>30310-06</t>
  </si>
  <si>
    <t>STAND  MODULAR</t>
  </si>
  <si>
    <t>STAND MODULAR EN ESTRUCTURA DE PERFILERIA DE ALUMINIO DE 85 Y 25 PANELES DE PVC, EN ESPUMADO Y PROLIPPOPILENO ALVEOLAR , PISO ALFOMBRADO, EN BASE A PLATAFORMA DE CONTRACHAPADO ESTRUCTURAL, CUBIERTO CON PLANCHAS DE ALMINIO DIAMAMTADO , ILUMINACI´´ON DICROICA COUNTER SIN PUERTA INTERIOR Y CUBIERTA DE MDF LACADA, MEDIDA 3X2MTS.</t>
  </si>
  <si>
    <t>31142-02</t>
  </si>
  <si>
    <t xml:space="preserve">MARCA: LENNOX, TIPO MINI SPLIT, CAPACIDAD DE 12,000BTU EFICIENCIA SEER 13, REFRIGERANTE ECOLOGICO 410A. MODELO DE EVAPORADOR AHGR12130P4, SERIE : 3A70320000224. MODELO DE CONDENSADOR MCGRO12130, </t>
  </si>
  <si>
    <t>30301-59</t>
  </si>
  <si>
    <t xml:space="preserve">MARCA: LENNOX, TIPO MINI SPLIT, CAPACIDAD DE 12,000BTU EFICIENCIA SEER 13, REFRIGERANTE ECOLOGICO 410A. MODELO DE EVAPORADOR AHGR12130P4, SERIE : 3A70320000308. MODELO DE CONDENSADOR MCGRO12130, </t>
  </si>
  <si>
    <t>30301-60</t>
  </si>
  <si>
    <t>MARCA: LENNOX, TIPO MINI SPLIT, CAPACIDAD DE 12,000BTU EFICIENCIA SEER 13, REFRIGERANTE ECOLOGICO 410A. MODELO DE EVAPORADOR AHGR12130P4, SERIE : 3A70320000319. MODELO DE CONDENSADOR MCGRO12130, SERIE:</t>
  </si>
  <si>
    <t>30301-61</t>
  </si>
  <si>
    <t xml:space="preserve">MARCA: LENNOX, TIPO MINI SPLIT, CAPACIDAD DE 12,000BTU EFICIENCIA SEER 13, REFRIGERANTE ECOLOGICO 410A. MODELO DE EVAPORADOR AHGR12130P4, SERIE : 3A70320000314. MODELO DE CONDENSADOR MCGRO12130, </t>
  </si>
  <si>
    <t>30301-62</t>
  </si>
  <si>
    <t xml:space="preserve">MARCA: LENNOX, TIPO MINI SPLIT, CAPACIDAD DE 12,000BTU EFICIENCIA SEER 13, REFRIGERANTE ECOLOGICO 410A. MODELO DE EVAPORADOR AHGR12130P4, SERIE :MODELO DE CONDENSADOR MCGRO12130, </t>
  </si>
  <si>
    <t>30301-63</t>
  </si>
  <si>
    <t>GRABADOR DE VIDEO DIGITAL, INCLUYE 16 CAMARAS( DVR)</t>
  </si>
  <si>
    <t>MARCA HIKVISIÓN, MODELO DS-7216HVI-SV, SERIE 486240932</t>
  </si>
  <si>
    <t>30305-02</t>
  </si>
  <si>
    <t>CONDENSADOR: MARCA INNOVAR, MODELO HOE24C2MR83, SERIE HOE202115130413903150056; EVAPORADOR: MARCA INNOVAR, MODELO EV1302DB6, SERIE D202115130213903120249. CAPACIDAD 24,000 BTU.  UBICADO EN AREA DE REUNIONES DE COMISIONES DE CONSEJO DIRECTIVO EN TERCER NIVEL.</t>
  </si>
  <si>
    <t>30301-64</t>
  </si>
  <si>
    <t>CONDENSADOR: MARCA INNOVAR, MODELO C70C2AB1, SERIE C703154750513729400152; EVAPORADOR: MARCA INNOVAR, MODELO C70C2AB1, SERIE 105170101121100052. CAPACIDAD 60,000BTU. UBICADO EN SALA DE REUNIONES DE CONSEJO DIRECTIVO EN EL TERCER NIVEL.</t>
  </si>
  <si>
    <t>30301-65</t>
  </si>
  <si>
    <t>ARCHIVO DE ALTA DENSIDAD PARA RESGUARDO DE INFORMACIÓN CONTABLE.</t>
  </si>
  <si>
    <t>30105-130</t>
  </si>
  <si>
    <t>30105-131</t>
  </si>
  <si>
    <t>30105-132</t>
  </si>
  <si>
    <t>24119004 EQUIPOS INFORMATICOS</t>
  </si>
  <si>
    <t xml:space="preserve"> 23/12/98</t>
  </si>
  <si>
    <t>ESCRITOR DE DISCO COMPACTO, (CD WRITTER</t>
  </si>
  <si>
    <t>HEWLETT PACKARD,MODELO SURESTORE 7200E, SERIE HU8333Q5358MX62400168</t>
  </si>
  <si>
    <t>30138-01</t>
  </si>
  <si>
    <t>14/03/2003</t>
  </si>
  <si>
    <t>SWITCH - EQUIPO DE COMUNICACIÓN</t>
  </si>
  <si>
    <t>MARCA HEWLETT PACKARD MOD2724,DE 24 PUERTOS DE 10/100/1000MBPS,RJ45,S/J4897A</t>
  </si>
  <si>
    <t>30203-01</t>
  </si>
  <si>
    <t>MARCA HEWLETT PACKARD MOD:2724.DE 24 PUERTOS DE 10/100/1000MBPS,RJ45,S/J4897A</t>
  </si>
  <si>
    <t>30203-02</t>
  </si>
  <si>
    <t>05/05/2003</t>
  </si>
  <si>
    <t>COMPUTADORA - ESTACION DE TRABAJO</t>
  </si>
  <si>
    <t>MARCA DELL, MODELO OPTIPLEX GX260, NEGRA,CPU:6Z80K21</t>
  </si>
  <si>
    <t>30201-47</t>
  </si>
  <si>
    <t>MARCA DELL, MODELO OPTIPLEX GX260, NEGRA,CPU:NY80K21</t>
  </si>
  <si>
    <t>30201-48</t>
  </si>
  <si>
    <t>MARCA DELL, MODELO  OPTIPLEX GX260,NEGRA,CPU:AZ80K21</t>
  </si>
  <si>
    <t>30201-49</t>
  </si>
  <si>
    <t>MARCA DELL, MODELO OPTIPLEX GX260, NEGRA,CPU:JY80K21</t>
  </si>
  <si>
    <t>455-184*150</t>
  </si>
  <si>
    <t>30201-51</t>
  </si>
  <si>
    <t>MARCA DELL, MODELO OPTIPLEX GX260, NEGRA,CPU:DX80K21</t>
  </si>
  <si>
    <t>30201-52</t>
  </si>
  <si>
    <t>MARCA DELL, MODELO OPTIPLEX GX260, NEGRA,CPU:2Y80K21</t>
  </si>
  <si>
    <t>30201-55</t>
  </si>
  <si>
    <t>30/10/2003</t>
  </si>
  <si>
    <t xml:space="preserve">COMPUTADORA - SERVIDOR      </t>
  </si>
  <si>
    <t>MARCA IBM, MODELO X SERIES 235</t>
  </si>
  <si>
    <t>30201-59</t>
  </si>
  <si>
    <t>28/07/2004</t>
  </si>
  <si>
    <t>COMPUTADORA-ESTACION DE TRABAJO</t>
  </si>
  <si>
    <t>MARCA DELL,MODELO  OPTPLEX GX280 TORRE,CPU S/0045-508-682-469,Gtia. 3 años</t>
  </si>
  <si>
    <t>30201-60</t>
  </si>
  <si>
    <t>04/11/2004</t>
  </si>
  <si>
    <t>SONIC WALL TZ 170 UNRESTRICTED NODE</t>
  </si>
  <si>
    <t>MARCA  SONIC WALL TZ 170  UNRESTRICTED</t>
  </si>
  <si>
    <t>30204-01</t>
  </si>
  <si>
    <t>10/12/2004</t>
  </si>
  <si>
    <t>UPS</t>
  </si>
  <si>
    <t>MARCA APC  SMART - UPS 3000 V a 120 V, SERIIE Nº YS0413110573</t>
  </si>
  <si>
    <t>30122-71</t>
  </si>
  <si>
    <t>COMPUTADORA PERSONAL</t>
  </si>
  <si>
    <t>MARCA DELL MODELO OPTIPLEX GX280 S/B7V8361</t>
  </si>
  <si>
    <t>30201-63</t>
  </si>
  <si>
    <t>MARCA DELL MODELO OPTIPLEX GX280, S/88V8361</t>
  </si>
  <si>
    <t>30201-64</t>
  </si>
  <si>
    <t>MARCA DELL MODELO OPTIPLEX GX280 S/B8V8361</t>
  </si>
  <si>
    <t>30201-66</t>
  </si>
  <si>
    <t>MARCA DELL MODELO OPTIPLEX GX280, S/67V8361</t>
  </si>
  <si>
    <t>455-150*191</t>
  </si>
  <si>
    <t>30201-61</t>
  </si>
  <si>
    <t>MARCA DELL MODELO OPTIPLEX GX280, S/F7V8361</t>
  </si>
  <si>
    <t>30201-67</t>
  </si>
  <si>
    <t>MARCA DELL MODELO OPTIPLEX GX280, S/78V8361</t>
  </si>
  <si>
    <t>30201-69</t>
  </si>
  <si>
    <t>MARCA DELL MODELO OPTIPLEX GX280, S/48V8361</t>
  </si>
  <si>
    <t>455-182*150</t>
  </si>
  <si>
    <t>30201-65</t>
  </si>
  <si>
    <t>21/10/2005</t>
  </si>
  <si>
    <t>MARCA DELL OPTIPLEX GX280,MONITOR PANTALLA PLANA DE 15";SERIE 5V8T971</t>
  </si>
  <si>
    <t>30201-70</t>
  </si>
  <si>
    <t>LAPTOP MARCA DELL MOD.LATITUDE D410 SERIE S/ BB963B1</t>
  </si>
  <si>
    <t>30202-07</t>
  </si>
  <si>
    <t>LAPTOP MARCA DELL MOD.LATITUDE D410 SERIE S/2B963B1</t>
  </si>
  <si>
    <t>30202-06</t>
  </si>
  <si>
    <t>COMPUTADORA  - ESTACION DE TRABAJO</t>
  </si>
  <si>
    <t>WORKSTATION MARCA DELL,MOD.PRECISION 380,SERIE 3X223B1</t>
  </si>
  <si>
    <t>30201-71</t>
  </si>
  <si>
    <t>MARCA DELL,MODELO  OPTIPLEX GX 520 SERIE HM333B1</t>
  </si>
  <si>
    <t>30201-72</t>
  </si>
  <si>
    <t>MARCA DELL,MODELO OPTIPLEX GX 520,SERIE 2N333BJ</t>
  </si>
  <si>
    <t>30201-73</t>
  </si>
  <si>
    <t>MARCA DELL,MODELO OPTIPLEX GX 520,SERIE 3N333BJ</t>
  </si>
  <si>
    <t>30201-74</t>
  </si>
  <si>
    <t>PC'S DELL OPTIPLEX GX520 SERIE CPU- 5N333B1; MON. CN-OCC280-71618-644-ADW9;TEC CN-OW7646-37172-617-03Z3</t>
  </si>
  <si>
    <t>30201-75</t>
  </si>
  <si>
    <t>MARCA DELL,MODELO OPTIPLEX GX 520, SERIE 6N333BJ</t>
  </si>
  <si>
    <t>30201-76</t>
  </si>
  <si>
    <t>PC'S DELL  OPTIPLEX GX 520,SERIE CN333BJ;MON.CN-OCC280-71618-644-ADVF;CN-OW7382-71616-634-0H8Q</t>
  </si>
  <si>
    <t>30201-77</t>
  </si>
  <si>
    <t>MARCA DELL MODELO OPTIPLEX GX 520, SERIE DN333B1</t>
  </si>
  <si>
    <t>30201-78</t>
  </si>
  <si>
    <t>04/06/2008</t>
  </si>
  <si>
    <t>PC'S DELL OPTIPLEX 330,MINITCAVER PENTIUM DUAL COPE , CPU  SERIE:GWGB4G1; MONITOR SERIE:  CN-ORY9797426183BOUWU;TECLADO SERIE: CN-ODJ375-71616-7C1-11YS.</t>
  </si>
  <si>
    <t>30201-79</t>
  </si>
  <si>
    <t>PC'S DELL OPTIPLEX 330,MINITCAVER PENTIUM DUAL COPE ,  CPU S/N : JVGB4G1; MONITOR N/S CN-ORY9797426183BOYNU, CUENTA CON MONITOR NUEVO CON SERIE: CN-C116Q6Z4;TEC. CN-ODJ375-71616-7C1-10S8.</t>
  </si>
  <si>
    <t>30201-80</t>
  </si>
  <si>
    <t>PC'S DELL OPTIPLEX 330,MINITCAVER PENTIUM DUAL COPE ,   S/N CPU DWGB4G1; MONITOR N/S CN-ORY9797426183BOYHU; TEC. CN-ODJJ415-71616-72Q-0D25.</t>
  </si>
  <si>
    <t>30201-81</t>
  </si>
  <si>
    <t>PC'S DELL OPTIPLEX 330,MINITCAVER PENTIUM DUAL COPE , S/N CPU 7XGB4G1; MONITOR N/SERIE: CN-ORY9797426183B10FU;TEC.CN-ODJ375-71616-7C1-11F2.</t>
  </si>
  <si>
    <t>30201-82</t>
  </si>
  <si>
    <t>PC`S DELL OPTIPLEX 330,MINITCAVER PENTIUM DUAL COPE,S/N CPU JWGB4G1;MONITOR N/S CNORY9797426183B10MU;TEC.CN-ODJ375-71616-7C1-1061</t>
  </si>
  <si>
    <t>30201-83</t>
  </si>
  <si>
    <t>PC'S DELL OPTIPLEX 330,MINITCAVER PENTIUM DUAL COPE , S/N CPU BVGB4G1; MONITOR N/SERIE: CN-ORY9797426183B10GU; TEC. SERIE: CN-ODJ375-71616-7C1-10SA.</t>
  </si>
  <si>
    <t>30201-84</t>
  </si>
  <si>
    <t>PC`S DELL OPTIPLEX 330,MINITCAVER PENTIUM DUAL COPE,S/N CPU CSGB4G1;MONITOR N/S CNORY9797426183B107U;TEC.CN-ODJ375-71616-7C1-105W</t>
  </si>
  <si>
    <t>30201-85</t>
  </si>
  <si>
    <t>PC`S DELL OPTIPLEX 330,MINITCAVER PENTIUM DUAL COPE,S/N CPU 2WGB4G1;MONITOR N/S CNORY 9797426183A6R7U;TEC.CN-ODJ375-71616-7C1-108D</t>
  </si>
  <si>
    <t>30201-86</t>
  </si>
  <si>
    <t>PC'S DELL OPTIPLEX 330,MINITCAVER PENTIUM DUAL COPE ,  S/N CPU 9WGB4G1; MONITOR N/SERIE: CN-ORY9797426183BOU1U;TEC.SERIE: CN-ODJ375-71616-7C1-11F2. CUENTA ACTUALMENTE CON MONITOR PRESTADO DE INFORMATICA  CON SERIE No. CN-CNCG116Q75M ( MONITOR COMPRADO EN EL AÑO 2012). CÒDIGO DE MONITOR  No. 455-161-30201-61</t>
  </si>
  <si>
    <t>30201-87</t>
  </si>
  <si>
    <t>PC'S DELL OPTIPLEX 330,MINITCAVER PENTIUM DUAL COPE ,  CPU SERIE:  3XGB4G1; MONITOR N/SERIE:  CN-ORY979-74261-83B-OYFU;TEC.CN-ODJ375-71616-7C1-105Y</t>
  </si>
  <si>
    <t>30201-88</t>
  </si>
  <si>
    <t>PC'S DELL OPTIPLEX 330,MINITCAVER PENTIUM DUAL COPE , S/N CPU FVGB4G1; MONITOR N/SERIE:  CN-ORY9797426183B0YGU; TEC.SERIE:CN-ODJ375-71616-7C1-108M</t>
  </si>
  <si>
    <t>455-210</t>
  </si>
  <si>
    <t>30201-89</t>
  </si>
  <si>
    <t>PC'S DELL OPTIPLEX 330,MINITCAVER PENTIUM DUAL COPE ,  CPU SERIE: 4XGB4G1; MONITOR N/SERIE:  CN-ORY9797426183BOYMU; TEC.CN-ODJ375-71616-7C1-10H4.</t>
  </si>
  <si>
    <t>30201-90</t>
  </si>
  <si>
    <t>PC'S DELL OPTIPLEX 330,MINITCAVER PENTIUM DUAL COPE ,  CPU  SERIE:BXGB4G1; MONITOR N/SERIE: CN-ORY979-74261-83B-OYJU;TEC CN-ODJ375-71616-7C1-10H4</t>
  </si>
  <si>
    <t>30201-91</t>
  </si>
  <si>
    <t>PC'S DELL OPTIPLEX 330,MINITCAVER PENTIUM DUAL COPE ,  CPU SERIE: 5WGB4G1; MONITOR N/SERIE:  CN-DRY979-74261-83B-1RTU,  TEC-CN-ODJ375-71616-7C1-105I</t>
  </si>
  <si>
    <t>30201-92</t>
  </si>
  <si>
    <t>PC'S DELL OPTIPLEX 330,MINITCAVER PENTIUM DUAL COPE , S/N CPU 7WGB4G1,MONITOR N/SERIE: CN-ORY9797426183B10LU;TEC.SERIE: CN-ODJ375-71616-7C1-11YR</t>
  </si>
  <si>
    <t>455-185</t>
  </si>
  <si>
    <t>30201-93</t>
  </si>
  <si>
    <t>28/10/2008</t>
  </si>
  <si>
    <t>KIT DE MEMORIA 4 GB (2X2 GB)</t>
  </si>
  <si>
    <t>MARCA KINGSTON 8KTM3037/AG IBM ESERV DIMM KIT XSERIES 235,235,345 HS20</t>
  </si>
  <si>
    <t>28/07/2009</t>
  </si>
  <si>
    <t>PC`S,MARCA HEWLETT PACKARD,WORK STATION,CPU HP XW4600 SERIE 2UA9171608;MONITOR HP L1710,SERIE 3CQ9102Q2Z;TECLADO HP SERIE BC3370GVBWTFUV</t>
  </si>
  <si>
    <t>30201-94</t>
  </si>
  <si>
    <t>PC`S,MARCA HEWLETT PACKARD,WORK STATION,CPU HP XW4600 SERIE 2UA917160Y;MONITOR HP L1710,SERIE 3CQ9102Q3H;TECLADO HP SERIE BC3370GVBWTF04</t>
  </si>
  <si>
    <t>30201-95</t>
  </si>
  <si>
    <t>COMPUTADORA - SERVIDOR</t>
  </si>
  <si>
    <t>SERVIDOR MARCA IBM:CPU MODELO B9U,SERIE KQMVPGR;RAK MOD.4RX,SERIE 23X6165;UPS;MODELO 3000BSA,SERIE GSM33000MJR31;MONITOR MOD.3RX,SERIE 23BD481</t>
  </si>
  <si>
    <t>30201-96</t>
  </si>
  <si>
    <t>30/09/2009</t>
  </si>
  <si>
    <t>SWITCH - EQUIPO DE 24 PUERTOS</t>
  </si>
  <si>
    <t>MARCA NORTEL, ROUTER NORTEL,MODELO: 4526GTX,SERIE LBNNTMJL2301FJ</t>
  </si>
  <si>
    <t>30203-23</t>
  </si>
  <si>
    <t>MARCA HP,MODELO DC 7900,SERIE MXJ9070BFJ;MONITOR MARCA HP, MODELO L1750,SERIE 3CQ9161THD; TECLADO SERIE BC3370GVBWTOVO</t>
  </si>
  <si>
    <t>30201-97</t>
  </si>
  <si>
    <t>MARCA HP,MODELO DC 7900,SERIE MXJ9070BG7;MONITOR MARCA HP,MODELO L1750,SERIE 3CQ9161THX;TECLADO SERIE BC3370GVBWTOTP</t>
  </si>
  <si>
    <t>30201-98</t>
  </si>
  <si>
    <t>MARCA HP,MODELO DC 7900,SERIE MXJ9070BFT;MONITOR MARCA HP,MODELO L1750,SERIE 3CQ9161TJT;TECLADO SERIE BC3370GVBWT0U2</t>
  </si>
  <si>
    <t>30201-99</t>
  </si>
  <si>
    <t>MARCA HP,MODELO DC 7900,SERIE MXJ9070BG8;MONITOR MARCA HP,MODELO L1750,SERIE 3CQ9161T07;TECLADO SERIE BC3370GVBWT0NO</t>
  </si>
  <si>
    <t>30201-100</t>
  </si>
  <si>
    <t>MARCA HP,MODELO DC 7900,SERIE MXJ9070BGL;MONITOR MARCA HP,MODELO L1750;SERIE 3CQ9161THN;TECLADO SERIE BC3370GVBWT0TR</t>
  </si>
  <si>
    <t>30201-101</t>
  </si>
  <si>
    <t xml:space="preserve">IMPRESOR </t>
  </si>
  <si>
    <t>MARCA EPSON FX 2190,MODELO FX-2190,SERIE FCTY135146</t>
  </si>
  <si>
    <t>30124-73</t>
  </si>
  <si>
    <t>IMPRESOR</t>
  </si>
  <si>
    <t>MARCA EPSON FX 2190,MODELO FX-2190 SERIE FCTY135151</t>
  </si>
  <si>
    <t>30124-75</t>
  </si>
  <si>
    <t>MARCA EPSON FX 2190,MODELO FX-2190,SERIE FCTY133399</t>
  </si>
  <si>
    <t>30124-76</t>
  </si>
  <si>
    <t>22/12/2010</t>
  </si>
  <si>
    <t>SWITCH - MARCA 3 COM</t>
  </si>
  <si>
    <t>MARCA 3COM, MODELO 4210G, 24 PORTS,CPA2,CAPA3:CANTIDAD DE PUERTOS:ETHERNET 10 BASE T,ETHERNET,100 BASETX,ETHERNET, 1000 BASE T, SLOTS DISPONIBLES 8.8 GBPS SWITCHING.CAPACITY (MAXIMIUN), 65.5 MPPS FORWARDING RATE (MAXIMUN), VLA NS 256 PORT -BASED VLANS (EEE 802.1Q).</t>
  </si>
  <si>
    <t>30203-25</t>
  </si>
  <si>
    <t>MARCA 3COM, MODELO 4210G,  SERIE Nº210235AOFOH106000204,24 PORTS,CPA2,CAPA3:CANTIDAD DE PUERTOS:ETHERNET 10 BASE T,ETHERNET,100 BASETX,ETHERNET, 1000 BASE T, SLOTS DISPONIBLES 8.8 GBPS SWITCHING.CAPACITY (MAXIMIUN), 65.5 MPPS FORWARDING RATE (MAXIMUN), VLA NS 256 PORT -BASED VLANS (EEE 802.1Q).</t>
  </si>
  <si>
    <t>30203-24</t>
  </si>
  <si>
    <t>11/05/2011</t>
  </si>
  <si>
    <t>CPU:MOD.HR PRO 3130MT,SERIE MXL 1071RDL. MONITOR:MODHPLE 2001W,SERIE CNTO1571L7</t>
  </si>
  <si>
    <t>30201-102</t>
  </si>
  <si>
    <t>CPU:MOD,HR PRO 3130MT,SERIE MXL1071RDF.MONITOR: MOD.HPLE 2001W,SERIE CNTO1571FM</t>
  </si>
  <si>
    <t>30201-103</t>
  </si>
  <si>
    <t>13/05/2011</t>
  </si>
  <si>
    <t>LAPTOP INTEL CORE, i7-64OM MARCA:DELL, MOD LATITUDE 6410 SERIE S/N CG365Q1</t>
  </si>
  <si>
    <t>30202-08</t>
  </si>
  <si>
    <t>LAPTOP INTEL CORE, i7-64OM MARCA:DELL, MOD LATITUDE 6410 SERIE S/N G8365Q1</t>
  </si>
  <si>
    <t>30202-09</t>
  </si>
  <si>
    <t>PROYECTOR PARA REUNIONES</t>
  </si>
  <si>
    <t>MARCA EPSON, MODELO POWER LITE 1775W,SERIE: NMWFOYO29IL</t>
  </si>
  <si>
    <t>30324-03</t>
  </si>
  <si>
    <t>IMPRESOR DE TARJETA EN PVC</t>
  </si>
  <si>
    <t>MARCA POLAROID P-5500S,IMPRESIONES A DOS CARAS,BORDE A BORDE REAL,FULL COLOR Y/O MONOCROMATICO,INTERFASE USB. TARJETA DE RED ETHERNET, 16 MB MEMORIA GRAFICA.VELOCIDAD DE IMPRESIÓN COLOR; 18 SEGUNDOS,MONOCROMATICOS; 4.3 SEGUNDOS, PANTALLA LCD.</t>
  </si>
  <si>
    <t>30124-87</t>
  </si>
  <si>
    <t>30124-88</t>
  </si>
  <si>
    <r>
      <rPr>
        <b/>
        <sz val="6"/>
        <rFont val="Museo 100"/>
        <family val="3"/>
      </rPr>
      <t>CPU CON SERIE: BL5W6V1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CN08XR0V7287221S558S: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CN0R126K4822022N03IV:  </t>
    </r>
    <r>
      <rPr>
        <sz val="6"/>
        <rFont val="Museo 100"/>
        <family val="3"/>
      </rPr>
      <t xml:space="preserve">BOCINAS CON SERIE CN0R126K4822022N03IV ,COLOR NEGRO DEL FABRICANTE DEL EQUIPO. </t>
    </r>
    <r>
      <rPr>
        <b/>
        <sz val="6"/>
        <rFont val="Museo 100"/>
        <family val="3"/>
      </rPr>
      <t xml:space="preserve">TECLADO CN-0KHCC7-7161626C0KAI-A00: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CN-011D3-V7158-1238-15XM: </t>
    </r>
    <r>
      <rPr>
        <sz val="6"/>
        <rFont val="Museo 100"/>
        <family val="3"/>
      </rPr>
      <t>TIPO USB  CON SCROLL, DISEÑO EN NEGRO DEL FABRICANTE. MOUSE PAD DEL FABRICANTE.</t>
    </r>
  </si>
  <si>
    <t>30201-104</t>
  </si>
  <si>
    <r>
      <rPr>
        <b/>
        <sz val="6"/>
        <rFont val="Museo 100"/>
        <family val="3"/>
      </rPr>
      <t xml:space="preserve">CPU CON SERIE BL717V1 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CN08XR0V7287221S557S: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CN0R126K4822022N03IV:  </t>
    </r>
    <r>
      <rPr>
        <sz val="6"/>
        <rFont val="Museo 100"/>
        <family val="3"/>
      </rPr>
      <t xml:space="preserve">BOCINAS CON SERIE CN0R126K4822022N03KX ,COLOR NEGRO DEL FABRICANTE DEL EQUIPO. </t>
    </r>
    <r>
      <rPr>
        <b/>
        <sz val="6"/>
        <rFont val="Museo 100"/>
        <family val="3"/>
      </rPr>
      <t xml:space="preserve">TECLADO CN-0KHCC7-7161625805ZR-A00: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CN-011D3-V7158-123C-0PPQ: </t>
    </r>
    <r>
      <rPr>
        <sz val="6"/>
        <rFont val="Museo 100"/>
        <family val="3"/>
      </rPr>
      <t>TIPO USB  CON SCROLL, DISEÑO EN NEGRO DEL FABRICANTE. MOUSE PAD DEL FABRICANTE.</t>
    </r>
  </si>
  <si>
    <t>30201-105</t>
  </si>
  <si>
    <r>
      <rPr>
        <b/>
        <sz val="6"/>
        <rFont val="Museo 100"/>
        <family val="3"/>
      </rPr>
      <t>CPU CON SERIE BL527V1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CN08XR0V7287221S54RS: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>BOCINAS CON SERIE CN0R126K4822022N03TY</t>
    </r>
    <r>
      <rPr>
        <sz val="6"/>
        <rFont val="Museo 100"/>
        <family val="3"/>
      </rPr>
      <t xml:space="preserve"> :COLOR NEGRO DEL FABRICANTE DEL EQUIPO. </t>
    </r>
    <r>
      <rPr>
        <b/>
        <sz val="6"/>
        <rFont val="Museo 100"/>
        <family val="3"/>
      </rPr>
      <t>TECLADO CN-0KHCC7-71616258014R-A00;</t>
    </r>
    <r>
      <rPr>
        <sz val="6"/>
        <rFont val="Museo 100"/>
        <family val="3"/>
      </rPr>
      <t xml:space="preserve"> TIPO USB MULTIMEDIA, ESPAÑOL. </t>
    </r>
    <r>
      <rPr>
        <b/>
        <sz val="6"/>
        <rFont val="Museo 100"/>
        <family val="3"/>
      </rPr>
      <t xml:space="preserve">MOUSE CON SERIE CN-011D3-V7158-1238-0XUL: </t>
    </r>
    <r>
      <rPr>
        <sz val="6"/>
        <rFont val="Museo 100"/>
        <family val="3"/>
      </rPr>
      <t>TIPO USB  CON SCROLL, DISEÑO EN NEGRO DEL FABRICANTE. MOUSE PAD DEL FABRICANTE.</t>
    </r>
  </si>
  <si>
    <t>30201-106</t>
  </si>
  <si>
    <r>
      <rPr>
        <b/>
        <sz val="6"/>
        <rFont val="Museo 100"/>
        <family val="3"/>
      </rPr>
      <t>CPU CON SERIE BL5X6V1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CN08XR0V7287221S561S: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CN0R126K4822022N03JY </t>
    </r>
    <r>
      <rPr>
        <sz val="6"/>
        <rFont val="Museo 100"/>
        <family val="3"/>
      </rPr>
      <t xml:space="preserve"> ,COLOR NEGRO DEL FABRICANTE DEL EQUIPO. </t>
    </r>
    <r>
      <rPr>
        <b/>
        <sz val="6"/>
        <rFont val="Museo 100"/>
        <family val="3"/>
      </rPr>
      <t xml:space="preserve">TECLADO CN-0KHCC7-7161626C0MN1-A00: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CN-011D3-V7158-1238-OWPH: </t>
    </r>
    <r>
      <rPr>
        <sz val="6"/>
        <rFont val="Museo 100"/>
        <family val="3"/>
      </rPr>
      <t>TIPO USB  CON SCROLL, DISEÑO EN NEGRO DEL FABRICANTE. MOUSE PAD DEL FABRICANTE.</t>
    </r>
  </si>
  <si>
    <t>30201-107</t>
  </si>
  <si>
    <r>
      <rPr>
        <b/>
        <sz val="6"/>
        <rFont val="Museo 100"/>
        <family val="3"/>
      </rPr>
      <t>CPU CON SERIE BL6V6V1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CN08XR0V7287221S55ES: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CN0R126K4822022N03JR </t>
    </r>
    <r>
      <rPr>
        <sz val="6"/>
        <rFont val="Museo 100"/>
        <family val="3"/>
      </rPr>
      <t xml:space="preserve"> ,COLOR NEGRO DEL FABRICANTE DEL EQUIPO. </t>
    </r>
    <r>
      <rPr>
        <b/>
        <sz val="6"/>
        <rFont val="Museo 100"/>
        <family val="3"/>
      </rPr>
      <t xml:space="preserve">TECLADO CN-0KHCC7-7161626C0IEU-A00: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CN-011D3-V7158-123U-02A6: </t>
    </r>
    <r>
      <rPr>
        <sz val="6"/>
        <rFont val="Museo 100"/>
        <family val="3"/>
      </rPr>
      <t>TIPO USB  CON SCROLL, DISEÑO EN NEGRO DEL FABRICANTE. MOUSE PAD DEL FABRICANTE.</t>
    </r>
  </si>
  <si>
    <t>30201-108</t>
  </si>
  <si>
    <r>
      <rPr>
        <b/>
        <sz val="6"/>
        <rFont val="Museo 100"/>
        <family val="3"/>
      </rPr>
      <t>CPU CON SERIE BL4Z6V1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CN08XR0V7287221S55CS: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CN0R126K4822022N03MI:  </t>
    </r>
    <r>
      <rPr>
        <sz val="6"/>
        <rFont val="Museo 100"/>
        <family val="3"/>
      </rPr>
      <t xml:space="preserve">COLOR NEGRO DEL FABRICANTE DEL EQUIPO. </t>
    </r>
    <r>
      <rPr>
        <b/>
        <sz val="6"/>
        <rFont val="Museo 100"/>
        <family val="3"/>
      </rPr>
      <t xml:space="preserve">TECLADO CN-0KHCC7-7161626C0K0Z-A00: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CN-011D3-V7158-123K-0136: </t>
    </r>
    <r>
      <rPr>
        <sz val="6"/>
        <rFont val="Museo 100"/>
        <family val="3"/>
      </rPr>
      <t>TIPO USB  CON SCROLL, DISEÑO EN NEGRO DEL FABRICANTE. MOUSE PAD DEL FABRICANTE.</t>
    </r>
  </si>
  <si>
    <t>30201-109</t>
  </si>
  <si>
    <r>
      <rPr>
        <b/>
        <sz val="6"/>
        <rFont val="Museo 100"/>
        <family val="3"/>
      </rPr>
      <t>CPU CON SERIE BL607V1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CN08XR0V7287221S559S: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CN0R126K4822022H028H: </t>
    </r>
    <r>
      <rPr>
        <sz val="6"/>
        <rFont val="Museo 100"/>
        <family val="3"/>
      </rPr>
      <t xml:space="preserve"> ,COLOR NEGRO DEL FABRICANTE DEL EQUIPO. </t>
    </r>
    <r>
      <rPr>
        <b/>
        <sz val="6"/>
        <rFont val="Museo 100"/>
        <family val="3"/>
      </rPr>
      <t xml:space="preserve">TECLADO CN-0KHCC7-7161626C0CAJ-A00: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CN-011D3-V7158-123U-02A4: </t>
    </r>
    <r>
      <rPr>
        <sz val="6"/>
        <rFont val="Museo 100"/>
        <family val="3"/>
      </rPr>
      <t>TIPO USB  CON SCROLL, DISEÑO EN NEGRO DEL FABRICANTE. MOUSE PAD DEL FABRICANTE.</t>
    </r>
  </si>
  <si>
    <t>30201-110</t>
  </si>
  <si>
    <r>
      <rPr>
        <b/>
        <sz val="6"/>
        <rFont val="Museo 100"/>
        <family val="3"/>
      </rPr>
      <t>CPU CON SERIE BL6T6V1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CN08XR0V7287221S55US: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CN0R126K4822022N03TN:  </t>
    </r>
    <r>
      <rPr>
        <sz val="6"/>
        <rFont val="Museo 100"/>
        <family val="3"/>
      </rPr>
      <t xml:space="preserve">,COLOR NEGRO DEL FABRICANTE DEL EQUIPO. </t>
    </r>
    <r>
      <rPr>
        <b/>
        <sz val="6"/>
        <rFont val="Museo 100"/>
        <family val="3"/>
      </rPr>
      <t xml:space="preserve">TECLADO CN-0KHCC7-7161626C0JZL-A00: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CN-011D3-V7158-123U-028E: </t>
    </r>
    <r>
      <rPr>
        <sz val="6"/>
        <rFont val="Museo 100"/>
        <family val="3"/>
      </rPr>
      <t>TIPO USB  CON SCROLL, DISEÑO EN NEGRO DEL FABRICANTE. MOUSE PAD DEL FABRICANTE.</t>
    </r>
  </si>
  <si>
    <t>455-163</t>
  </si>
  <si>
    <t>30201-111</t>
  </si>
  <si>
    <t>COMPUTADORAS LAPTO DELL 3460 SERIE : 5TM5FT1; MOUSE DELL: CN-0RGR5X-44751-25C-0BPV; CARGADOR 1: CN-OJ62H3-71615-26C0EC7-A01; CARGADOR 2: CN06KXKH-74438.265-0926-A00.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</si>
  <si>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30202-11</t>
  </si>
  <si>
    <t>COMPUTADORAS LAPTO DELL 3460 SERIE : 1PT5FT1; MOUSE DELL: CN-0RGR5X-44751-25C-0BUQ; CARGADOR 1: CN-06KXKH-72438-265-0F5E-A00; CARGADOR 2: CN-0J62H3-71615-26C-0ECO-A01.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</si>
  <si>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30202-12</t>
  </si>
  <si>
    <t>COMPUTADORAS LAPTO DELL 3460 SERIE : 7TM5FT1; MOUSE DELL: CN-0RGR5X-44751-25C-0BU8; CARGADOR 1: CN-0J62H3-71615-26C-0EC6-A01; CARGADOR 2: CN-06KXKH-72438-265-0833-A00.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</si>
  <si>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30202-13</t>
  </si>
  <si>
    <t>COMPUTADORAS LAPTO DELL 3460 SERIE : 6TM5FT1; MOUSE DELL: CN-0RGR5X-44751-25C-01N7; CARGADOR 1: CN-06KXKH-72438-265-0920-A00; CARGADOR 2: CN-0J62H3-71615-26C-0E55-A01.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</si>
  <si>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30202-14</t>
  </si>
  <si>
    <t>MARCA: HP, MODELO 4300. NÚMERO DE SERIE DE CPU MXL245031M;MONITOR MOD. HP: CNC212PDVD; BOCINAS MODELO CNK22101WW; TECLADO HP PS/2 BAUDUOOVB3BBS7; MOUSE HP TIPO PS</t>
  </si>
  <si>
    <t>30201-112</t>
  </si>
  <si>
    <t>MARCA: HP, MODELO 4300. NÚMERO DE SERIE DE CPU MXL245031N;MONITOR MOD. HP: CNC212PGTD; BOCINAS MODELO CNK23405JM; TECLADO HP PS/2 BAUDUOOVB3BBSQ; MOUSE HP TIPO PS</t>
  </si>
  <si>
    <t>30201-113</t>
  </si>
  <si>
    <t>MARCA: HP, MODELO 4300. NÚMERO DE SERIE DE CPU MXL245030X;MONITOR MOD. HP: CNC212PFSH; BOCINAS MODELO CNK22101WY; TECLADO HP PS/2 BAUDUOOVB3BAP7; MOUSE HP TIPO PS</t>
  </si>
  <si>
    <t>30201-114</t>
  </si>
  <si>
    <t>MARCA: HP, MODELO 4300. NÚMERO DE SERIE DE CPU MXL2450314;MONITOR MOD. HP: CNC212PDVF; BOCINAS MODELO CNK22101LUX; TECLADO HP PS/2 BAUDUOOVB3BBSF; MOUSE HP TIPO PS</t>
  </si>
  <si>
    <t>30201-115</t>
  </si>
  <si>
    <t>MARCA: HP, MODELO 4300. NÚMERO DE SERIE DE CPU MXL245031J;MONITOR MOD. HP: CNC212PG48; BOCINAS MODELO CNK22101WZ; TECLADO HP PS/2 BAUDUOOVB3BBSF; MOUSE HP TIPO PS</t>
  </si>
  <si>
    <t>30201-116</t>
  </si>
  <si>
    <t xml:space="preserve">PROYECTOR </t>
  </si>
  <si>
    <t>MARCA: EPSON , MODELO:S12</t>
  </si>
  <si>
    <t>30324-04</t>
  </si>
  <si>
    <t>UPS . MARCA MINUTEMAN, MODELO ED9200RM</t>
  </si>
  <si>
    <t>UPS CON SU RESPECTIVO GABINETE DE RESGUARDO</t>
  </si>
  <si>
    <t>30122-132</t>
  </si>
  <si>
    <t xml:space="preserve">SWICH -MARCA DELL POWER CONNECT 2848, </t>
  </si>
  <si>
    <t>SWICH -MARCA DELL POWER CONNECT 2848,  S/ 7BW2VS1</t>
  </si>
  <si>
    <t>30203-27</t>
  </si>
  <si>
    <t>SWICH -MARCA DELL POWER CONNECT 2848,  S/ 1BW2VS1</t>
  </si>
  <si>
    <t>30203-28</t>
  </si>
  <si>
    <t>SWICH -MARCA DELL POWER CONNECT 2848,  S/ 6BW2VS1</t>
  </si>
  <si>
    <t>30203-29</t>
  </si>
  <si>
    <t xml:space="preserve">CORESWICH -MARCA DELL POWER CONNECT 6224, </t>
  </si>
  <si>
    <t>CORESWICH -MARCA DELL POWER CONNECT 6224, S/ FSKZTS1</t>
  </si>
  <si>
    <t>30203-30</t>
  </si>
  <si>
    <t>S/N MONITOR: 6CM3241LW3; S/N CPU: MXL3281DMH. 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</si>
  <si>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30201-117</t>
  </si>
  <si>
    <t>S/N MONITOR: 6CM3241LD9; S/N CPU: MXL3281DMP,PROCESADOR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</si>
  <si>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30201-118</t>
  </si>
  <si>
    <t>COMPUTADORA SERVIDOR</t>
  </si>
  <si>
    <t>SERVER 1: TIPO 7895, MODELO 23A, SERIE 21DCC3B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</si>
  <si>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</si>
  <si>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</si>
  <si>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</si>
  <si>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</si>
  <si>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</si>
  <si>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</si>
  <si>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RED DE ALMACENAMIENTO (SAN)</t>
  </si>
  <si>
    <t>30205-01</t>
  </si>
  <si>
    <t>RACK PARA SERVER</t>
  </si>
  <si>
    <t>31141-03</t>
  </si>
  <si>
    <t xml:space="preserve">CAÑÓN  PROYECTOR </t>
  </si>
  <si>
    <t>MARCA: EPSON , MODELO: POWERLITE X24+</t>
  </si>
  <si>
    <t>30324-05</t>
  </si>
  <si>
    <t>LAPTOP   MARCA HP4540S, PROCESADOR INTEL CORE, MEMORIA 4GB, DISCO DURO 500GB, PANTALLA 15.6", SISTEMA OPERATIVO : WINDOWS 8.64 Bit, INCLUYE: CABLE, FUENTE, MANUAL,S/N. 2CE3372X18, MODELO HP PROBOOK 454040S</t>
  </si>
  <si>
    <t>30202-15</t>
  </si>
  <si>
    <t>MARCA DELL, MODELO OPTIPLEX 3020 SFF, N/S. DE CPU: 3PNNY12; N/S DE MONITOR: CN0HDNH97287244MACDB; N/S TECLADO: CNODJ4627158145002Z7A01; N/S DE  MOUSE: CNO9RRC74872946C10X5; N/S PARLANTES: CNOCJ3783717476CO2XU.</t>
  </si>
  <si>
    <t>30201-122</t>
  </si>
  <si>
    <t>IMPRESOR  DE TARJETAS EN PVC( PARA CARNET DE ASEGURADOS)</t>
  </si>
  <si>
    <t>IMPRESOR DE PVC PARA CARNET DE ASEGURADOS, MARCA POLAROID P5500S, S/N No. X11365.</t>
  </si>
  <si>
    <t>30124-101</t>
  </si>
  <si>
    <t>MARCA KYOCERA, MODELO M2035 DN/L, SERIE LZK4202506</t>
  </si>
  <si>
    <t>30124-102</t>
  </si>
  <si>
    <t>MARCA KYOCERA, MODELO M2035 DN/L, SERIE LZK4202499</t>
  </si>
  <si>
    <t>30124-103</t>
  </si>
  <si>
    <t>MARCA KYOCERA, MODELO M2035 DN/L, SERIE LZK4202532</t>
  </si>
  <si>
    <t>30124-104</t>
  </si>
  <si>
    <t>MARCA KYOCERA, MODELO M2035 DN/L, SERIE LZK4509531</t>
  </si>
  <si>
    <t>30124-105</t>
  </si>
  <si>
    <t>MARCA KYOCERA, MODELO M2035 DN/L, SERIE LZK4202500</t>
  </si>
  <si>
    <t>30124-106</t>
  </si>
  <si>
    <t>MARCA KYOCERA, MODELO M2035 DN/L, SERIE LZK4202527</t>
  </si>
  <si>
    <t>30124-107</t>
  </si>
  <si>
    <t>TAPE BACK UP</t>
  </si>
  <si>
    <t>LIBRERÍA TAPE BACK , MARCA IBM, MODELO TS3200, S/N:78W5484.</t>
  </si>
  <si>
    <t>30126-05</t>
  </si>
  <si>
    <t>FIREWALL</t>
  </si>
  <si>
    <t>SOLUCIÓN DE SEGURIDAD (FIREWALL)</t>
  </si>
  <si>
    <t>455-151</t>
  </si>
  <si>
    <t>30203-32</t>
  </si>
  <si>
    <t>14/11/2005</t>
  </si>
  <si>
    <t>ROTULO CON LOGO</t>
  </si>
  <si>
    <t>ROTULO  CON  LOGO:CAJA MUTUAL DE LOS EMPLEADOS DELMINED,EN LAMINA DE BRONCE</t>
  </si>
  <si>
    <t>31511-03</t>
  </si>
  <si>
    <t>PLACA  CON LOGO DE LA CAJA</t>
  </si>
  <si>
    <t>PLACA MYM DE 70 X 80 CMS.DE COBRE</t>
  </si>
  <si>
    <t>31511-04</t>
  </si>
  <si>
    <t>TOTAL YA DEPRECIADOS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</si>
</sst>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"/>
    <numFmt numFmtId="165" formatCode="[$$-540A]#,##0.00"/>
    <numFmt numFmtId="166" formatCode="General_)"/>
    <numFmt numFmtId="167" formatCode="_-* #,##0.00\ &quot;DM&quot;_-;\-* #,##0.00\ &quot;DM&quot;_-;_-* &quot;-&quot;??\ &quot;DM&quot;_-;_-@_-"/>
    <numFmt numFmtId="168" formatCode="&quot;$&quot;#,##0.00"/>
    <numFmt numFmtId="169" formatCode="&quot;$&quot;#,##0.00;[Red]\-&quot;$&quot;#,##0.00"/>
    <numFmt numFmtId="170" formatCode="0.000"/>
    <numFmt numFmtId="171" formatCode="_([$€-2]* #,##0.00_);_([$€-2]* \(#,##0.00\);_([$€-2]* &quot;-&quot;??_)"/>
    <numFmt numFmtId="172" formatCode="dd/mm/yy;@"/>
  </numFmts>
  <fonts count="21">
    <font>
      <sz val="11"/>
      <color theme="1"/>
      <name val="Calibri"/>
      <family val="2"/>
      <scheme val="minor"/>
    </font>
    <font>
      <sz val="7"/>
      <name val="Museo 100"/>
      <family val="3"/>
    </font>
    <font>
      <sz val="6"/>
      <name val="Museo 100"/>
      <family val="3"/>
    </font>
    <font>
      <sz val="10"/>
      <name val="Museo 100"/>
      <family val="3"/>
    </font>
    <font>
      <b/>
      <sz val="9"/>
      <name val="Museo 100"/>
      <family val="3"/>
    </font>
    <font>
      <sz val="8"/>
      <name val="Museo 100"/>
      <family val="3"/>
    </font>
    <font>
      <b/>
      <sz val="8"/>
      <name val="Museo 100"/>
      <family val="3"/>
    </font>
    <font>
      <sz val="10"/>
      <name val="Arial"/>
      <family val="2"/>
    </font>
    <font>
      <b/>
      <sz val="7"/>
      <name val="Museo 100"/>
      <family val="3"/>
    </font>
    <font>
      <b/>
      <sz val="6"/>
      <name val="Museo 100"/>
      <family val="3"/>
    </font>
    <font>
      <sz val="6"/>
      <name val="Bembo Std"/>
      <family val="1"/>
    </font>
    <font>
      <sz val="7"/>
      <name val="Bembo Std"/>
      <family val="1"/>
    </font>
    <font>
      <sz val="6"/>
      <name val="Batang"/>
      <family val="1"/>
    </font>
    <font>
      <b/>
      <sz val="9"/>
      <name val="Arial"/>
      <family val="2"/>
    </font>
    <font>
      <sz val="9"/>
      <name val="Museo 100"/>
      <family val="3"/>
    </font>
    <font>
      <sz val="6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name val="Museo 100"/>
      <family val="3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</cellStyleXfs>
  <cellXfs count="369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" fontId="1" fillId="0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 applyBorder="1" applyAlignment="1"/>
    <xf numFmtId="0" fontId="3" fillId="0" borderId="0" xfId="0" applyFont="1" applyBorder="1" applyAlignment="1"/>
    <xf numFmtId="166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/>
    <xf numFmtId="166" fontId="6" fillId="0" borderId="4" xfId="0" applyNumberFormat="1" applyFont="1" applyFill="1" applyBorder="1" applyAlignment="1">
      <alignment vertical="top"/>
    </xf>
    <xf numFmtId="166" fontId="6" fillId="0" borderId="4" xfId="0" applyNumberFormat="1" applyFont="1" applyFill="1" applyBorder="1" applyAlignment="1">
      <alignment vertical="top" wrapText="1"/>
    </xf>
    <xf numFmtId="164" fontId="6" fillId="0" borderId="4" xfId="0" applyNumberFormat="1" applyFont="1" applyFill="1" applyBorder="1" applyAlignment="1">
      <alignment vertical="top"/>
    </xf>
    <xf numFmtId="1" fontId="6" fillId="0" borderId="4" xfId="1" applyNumberFormat="1" applyFont="1" applyFill="1" applyBorder="1" applyAlignment="1">
      <alignment vertical="top"/>
    </xf>
    <xf numFmtId="1" fontId="6" fillId="0" borderId="4" xfId="0" applyNumberFormat="1" applyFont="1" applyFill="1" applyBorder="1" applyAlignment="1">
      <alignment vertical="top"/>
    </xf>
    <xf numFmtId="164" fontId="6" fillId="2" borderId="4" xfId="0" applyNumberFormat="1" applyFont="1" applyFill="1" applyBorder="1" applyAlignment="1">
      <alignment vertical="top"/>
    </xf>
    <xf numFmtId="0" fontId="6" fillId="0" borderId="4" xfId="0" applyNumberFormat="1" applyFont="1" applyFill="1" applyBorder="1" applyAlignment="1">
      <alignment vertical="top"/>
    </xf>
    <xf numFmtId="0" fontId="6" fillId="0" borderId="4" xfId="0" applyNumberFormat="1" applyFont="1" applyFill="1" applyBorder="1" applyAlignment="1">
      <alignment horizontal="left" vertical="top"/>
    </xf>
    <xf numFmtId="165" fontId="6" fillId="0" borderId="4" xfId="0" applyNumberFormat="1" applyFont="1" applyFill="1" applyBorder="1" applyAlignment="1">
      <alignment horizontal="center" vertical="top"/>
    </xf>
    <xf numFmtId="0" fontId="6" fillId="0" borderId="4" xfId="0" applyNumberFormat="1" applyFont="1" applyFill="1" applyBorder="1" applyAlignment="1">
      <alignment horizontal="center" vertical="top"/>
    </xf>
    <xf numFmtId="166" fontId="8" fillId="0" borderId="5" xfId="0" applyNumberFormat="1" applyFont="1" applyFill="1" applyBorder="1" applyAlignment="1">
      <alignment vertical="top"/>
    </xf>
    <xf numFmtId="166" fontId="9" fillId="0" borderId="5" xfId="0" applyNumberFormat="1" applyFont="1" applyFill="1" applyBorder="1" applyAlignment="1">
      <alignment vertical="top" wrapText="1"/>
    </xf>
    <xf numFmtId="164" fontId="8" fillId="0" borderId="5" xfId="0" applyNumberFormat="1" applyFont="1" applyFill="1" applyBorder="1" applyAlignment="1">
      <alignment vertical="top"/>
    </xf>
    <xf numFmtId="1" fontId="8" fillId="0" borderId="5" xfId="0" applyNumberFormat="1" applyFont="1" applyFill="1" applyBorder="1" applyAlignment="1">
      <alignment vertical="top"/>
    </xf>
    <xf numFmtId="17" fontId="8" fillId="0" borderId="5" xfId="0" applyNumberFormat="1" applyFont="1" applyFill="1" applyBorder="1" applyAlignment="1">
      <alignment vertical="top"/>
    </xf>
    <xf numFmtId="17" fontId="8" fillId="0" borderId="5" xfId="0" applyNumberFormat="1" applyFont="1" applyFill="1" applyBorder="1" applyAlignment="1">
      <alignment horizontal="left" vertical="top"/>
    </xf>
    <xf numFmtId="0" fontId="8" fillId="0" borderId="5" xfId="0" applyNumberFormat="1" applyFont="1" applyFill="1" applyBorder="1" applyAlignment="1">
      <alignment horizontal="center" vertical="top"/>
    </xf>
    <xf numFmtId="17" fontId="8" fillId="0" borderId="5" xfId="0" applyNumberFormat="1" applyFont="1" applyFill="1" applyBorder="1" applyAlignment="1">
      <alignment horizontal="center" vertical="top"/>
    </xf>
    <xf numFmtId="0" fontId="1" fillId="0" borderId="0" xfId="0" applyFont="1" applyFill="1" applyBorder="1"/>
    <xf numFmtId="166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left" vertical="top"/>
    </xf>
    <xf numFmtId="166" fontId="2" fillId="0" borderId="9" xfId="0" applyNumberFormat="1" applyFont="1" applyFill="1" applyBorder="1" applyAlignment="1">
      <alignment vertical="top" wrapText="1"/>
    </xf>
    <xf numFmtId="0" fontId="2" fillId="0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Fill="1" applyBorder="1" applyAlignment="1" applyProtection="1">
      <alignment horizontal="left" vertical="top"/>
      <protection locked="0"/>
    </xf>
    <xf numFmtId="164" fontId="1" fillId="0" borderId="9" xfId="0" applyNumberFormat="1" applyFont="1" applyFill="1" applyBorder="1" applyAlignment="1">
      <alignment horizontal="left" vertical="top"/>
    </xf>
    <xf numFmtId="1" fontId="1" fillId="0" borderId="9" xfId="0" applyNumberFormat="1" applyFont="1" applyFill="1" applyBorder="1" applyAlignment="1">
      <alignment horizontal="left" vertical="top"/>
    </xf>
    <xf numFmtId="164" fontId="1" fillId="0" borderId="9" xfId="0" applyNumberFormat="1" applyFont="1" applyBorder="1" applyAlignment="1">
      <alignment horizontal="left" vertical="top"/>
    </xf>
    <xf numFmtId="164" fontId="1" fillId="2" borderId="9" xfId="0" applyNumberFormat="1" applyFont="1" applyFill="1" applyBorder="1" applyAlignment="1">
      <alignment horizontal="left" vertical="top"/>
    </xf>
    <xf numFmtId="0" fontId="1" fillId="0" borderId="9" xfId="0" applyNumberFormat="1" applyFont="1" applyFill="1" applyBorder="1" applyAlignment="1">
      <alignment horizontal="left" vertical="top"/>
    </xf>
    <xf numFmtId="44" fontId="1" fillId="0" borderId="9" xfId="0" applyNumberFormat="1" applyFont="1" applyFill="1" applyBorder="1" applyAlignment="1">
      <alignment horizontal="left" vertical="top"/>
    </xf>
    <xf numFmtId="165" fontId="1" fillId="0" borderId="9" xfId="0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left" vertical="top"/>
    </xf>
    <xf numFmtId="0" fontId="1" fillId="0" borderId="9" xfId="0" applyFont="1" applyFill="1" applyBorder="1" applyAlignment="1">
      <alignment horizontal="left"/>
    </xf>
    <xf numFmtId="164" fontId="1" fillId="0" borderId="9" xfId="0" applyNumberFormat="1" applyFont="1" applyFill="1" applyBorder="1" applyAlignment="1">
      <alignment horizontal="left"/>
    </xf>
    <xf numFmtId="1" fontId="1" fillId="0" borderId="9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 vertical="top"/>
    </xf>
    <xf numFmtId="166" fontId="2" fillId="0" borderId="5" xfId="0" applyNumberFormat="1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left"/>
    </xf>
    <xf numFmtId="164" fontId="1" fillId="0" borderId="5" xfId="0" applyNumberFormat="1" applyFont="1" applyFill="1" applyBorder="1" applyAlignment="1">
      <alignment horizontal="left"/>
    </xf>
    <xf numFmtId="1" fontId="1" fillId="0" borderId="5" xfId="0" applyNumberFormat="1" applyFont="1" applyFill="1" applyBorder="1" applyAlignment="1">
      <alignment horizontal="left"/>
    </xf>
    <xf numFmtId="164" fontId="1" fillId="2" borderId="5" xfId="0" applyNumberFormat="1" applyFont="1" applyFill="1" applyBorder="1" applyAlignment="1">
      <alignment horizontal="left" vertical="top"/>
    </xf>
    <xf numFmtId="164" fontId="1" fillId="0" borderId="5" xfId="0" applyNumberFormat="1" applyFont="1" applyFill="1" applyBorder="1" applyAlignment="1">
      <alignment horizontal="left" vertical="top"/>
    </xf>
    <xf numFmtId="164" fontId="1" fillId="0" borderId="5" xfId="0" applyNumberFormat="1" applyFont="1" applyBorder="1" applyAlignment="1">
      <alignment horizontal="left" vertical="top"/>
    </xf>
    <xf numFmtId="0" fontId="1" fillId="0" borderId="5" xfId="0" applyNumberFormat="1" applyFont="1" applyFill="1" applyBorder="1" applyAlignment="1">
      <alignment horizontal="left" vertical="top"/>
    </xf>
    <xf numFmtId="44" fontId="1" fillId="0" borderId="5" xfId="0" applyNumberFormat="1" applyFont="1" applyFill="1" applyBorder="1" applyAlignment="1">
      <alignment horizontal="left" vertical="top"/>
    </xf>
    <xf numFmtId="0" fontId="10" fillId="0" borderId="5" xfId="2" applyFont="1" applyBorder="1" applyAlignment="1">
      <alignment vertical="top" wrapText="1"/>
    </xf>
    <xf numFmtId="165" fontId="1" fillId="0" borderId="5" xfId="0" applyNumberFormat="1" applyFont="1" applyBorder="1" applyAlignment="1">
      <alignment horizontal="left" vertical="top"/>
    </xf>
    <xf numFmtId="164" fontId="1" fillId="0" borderId="10" xfId="0" applyNumberFormat="1" applyFont="1" applyBorder="1" applyAlignment="1">
      <alignment horizontal="left" vertical="top"/>
    </xf>
    <xf numFmtId="0" fontId="10" fillId="0" borderId="0" xfId="2" applyFont="1" applyBorder="1" applyAlignment="1">
      <alignment vertical="top" wrapText="1"/>
    </xf>
    <xf numFmtId="168" fontId="11" fillId="0" borderId="0" xfId="2" applyNumberFormat="1" applyFont="1" applyBorder="1" applyAlignment="1">
      <alignment horizontal="left" vertical="top"/>
    </xf>
    <xf numFmtId="169" fontId="11" fillId="0" borderId="0" xfId="2" applyNumberFormat="1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2" applyFont="1" applyBorder="1" applyAlignment="1">
      <alignment horizontal="left" vertical="top" wrapText="1"/>
    </xf>
    <xf numFmtId="49" fontId="12" fillId="0" borderId="9" xfId="0" applyNumberFormat="1" applyFont="1" applyBorder="1" applyAlignment="1">
      <alignment horizontal="left" vertical="top"/>
    </xf>
    <xf numFmtId="164" fontId="1" fillId="0" borderId="10" xfId="0" applyNumberFormat="1" applyFont="1" applyFill="1" applyBorder="1" applyAlignment="1">
      <alignment horizontal="left"/>
    </xf>
    <xf numFmtId="1" fontId="1" fillId="0" borderId="10" xfId="0" applyNumberFormat="1" applyFont="1" applyFill="1" applyBorder="1" applyAlignment="1">
      <alignment horizontal="left"/>
    </xf>
    <xf numFmtId="164" fontId="1" fillId="2" borderId="10" xfId="0" applyNumberFormat="1" applyFont="1" applyFill="1" applyBorder="1" applyAlignment="1">
      <alignment horizontal="left" vertical="top"/>
    </xf>
    <xf numFmtId="164" fontId="1" fillId="0" borderId="10" xfId="0" applyNumberFormat="1" applyFont="1" applyFill="1" applyBorder="1" applyAlignment="1">
      <alignment horizontal="left" vertical="top"/>
    </xf>
    <xf numFmtId="0" fontId="1" fillId="0" borderId="10" xfId="0" applyNumberFormat="1" applyFont="1" applyFill="1" applyBorder="1" applyAlignment="1">
      <alignment horizontal="left" vertical="top"/>
    </xf>
    <xf numFmtId="44" fontId="1" fillId="0" borderId="10" xfId="0" applyNumberFormat="1" applyFont="1" applyFill="1" applyBorder="1" applyAlignment="1">
      <alignment horizontal="left" vertical="top"/>
    </xf>
    <xf numFmtId="165" fontId="1" fillId="0" borderId="10" xfId="0" applyNumberFormat="1" applyFont="1" applyBorder="1" applyAlignment="1">
      <alignment horizontal="left" vertical="top"/>
    </xf>
    <xf numFmtId="0" fontId="6" fillId="3" borderId="11" xfId="0" applyFont="1" applyFill="1" applyBorder="1" applyAlignment="1" applyProtection="1">
      <alignment horizontal="left" vertical="top"/>
      <protection locked="0"/>
    </xf>
    <xf numFmtId="0" fontId="6" fillId="3" borderId="12" xfId="0" applyFont="1" applyFill="1" applyBorder="1" applyAlignment="1" applyProtection="1">
      <alignment horizontal="left" vertical="top" wrapText="1"/>
      <protection locked="0"/>
    </xf>
    <xf numFmtId="164" fontId="6" fillId="3" borderId="12" xfId="0" applyNumberFormat="1" applyFont="1" applyFill="1" applyBorder="1" applyAlignment="1">
      <alignment horizontal="left" vertical="top"/>
    </xf>
    <xf numFmtId="0" fontId="4" fillId="3" borderId="13" xfId="0" applyFont="1" applyFill="1" applyBorder="1" applyAlignment="1" applyProtection="1">
      <alignment horizontal="center" vertical="top"/>
      <protection locked="0"/>
    </xf>
    <xf numFmtId="0" fontId="13" fillId="0" borderId="14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4" fillId="0" borderId="0" xfId="0" applyFont="1" applyFill="1" applyBorder="1"/>
    <xf numFmtId="0" fontId="14" fillId="0" borderId="0" xfId="0" applyFont="1" applyFill="1"/>
    <xf numFmtId="14" fontId="1" fillId="0" borderId="4" xfId="0" applyNumberFormat="1" applyFont="1" applyFill="1" applyBorder="1" applyAlignment="1">
      <alignment horizontal="left" vertical="top" wrapText="1"/>
    </xf>
    <xf numFmtId="166" fontId="2" fillId="0" borderId="4" xfId="0" applyNumberFormat="1" applyFont="1" applyFill="1" applyBorder="1" applyAlignment="1">
      <alignment vertical="top" wrapText="1"/>
    </xf>
    <xf numFmtId="166" fontId="1" fillId="0" borderId="4" xfId="0" applyNumberFormat="1" applyFont="1" applyFill="1" applyBorder="1" applyAlignment="1">
      <alignment horizontal="left" vertical="top"/>
    </xf>
    <xf numFmtId="164" fontId="1" fillId="0" borderId="4" xfId="0" applyNumberFormat="1" applyFont="1" applyFill="1" applyBorder="1" applyAlignment="1">
      <alignment horizontal="left" vertical="top"/>
    </xf>
    <xf numFmtId="1" fontId="1" fillId="0" borderId="4" xfId="0" applyNumberFormat="1" applyFont="1" applyFill="1" applyBorder="1" applyAlignment="1">
      <alignment horizontal="left" vertical="top"/>
    </xf>
    <xf numFmtId="164" fontId="1" fillId="2" borderId="4" xfId="0" applyNumberFormat="1" applyFont="1" applyFill="1" applyBorder="1" applyAlignment="1">
      <alignment horizontal="left" vertical="top"/>
    </xf>
    <xf numFmtId="0" fontId="1" fillId="0" borderId="4" xfId="0" applyNumberFormat="1" applyFont="1" applyFill="1" applyBorder="1" applyAlignment="1">
      <alignment horizontal="left" vertical="top"/>
    </xf>
    <xf numFmtId="44" fontId="1" fillId="0" borderId="4" xfId="0" applyNumberFormat="1" applyFont="1" applyFill="1" applyBorder="1" applyAlignment="1">
      <alignment horizontal="left" vertical="top"/>
    </xf>
    <xf numFmtId="165" fontId="1" fillId="0" borderId="4" xfId="0" applyNumberFormat="1" applyFont="1" applyBorder="1" applyAlignment="1">
      <alignment horizontal="left" vertical="top"/>
    </xf>
    <xf numFmtId="14" fontId="1" fillId="0" borderId="9" xfId="0" applyNumberFormat="1" applyFont="1" applyFill="1" applyBorder="1" applyAlignment="1">
      <alignment horizontal="left" vertical="top" wrapText="1"/>
    </xf>
    <xf numFmtId="1" fontId="2" fillId="0" borderId="9" xfId="0" applyNumberFormat="1" applyFont="1" applyFill="1" applyBorder="1" applyAlignment="1">
      <alignment horizontal="left" vertical="top" wrapText="1"/>
    </xf>
    <xf numFmtId="166" fontId="1" fillId="0" borderId="9" xfId="0" applyNumberFormat="1" applyFont="1" applyFill="1" applyBorder="1" applyAlignment="1">
      <alignment horizontal="left" vertical="top"/>
    </xf>
    <xf numFmtId="14" fontId="1" fillId="0" borderId="9" xfId="0" applyNumberFormat="1" applyFont="1" applyBorder="1" applyAlignment="1">
      <alignment horizontal="left" vertical="top" wrapText="1"/>
    </xf>
    <xf numFmtId="1" fontId="2" fillId="0" borderId="9" xfId="0" applyNumberFormat="1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164" fontId="1" fillId="0" borderId="9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14" fontId="1" fillId="0" borderId="5" xfId="0" applyNumberFormat="1" applyFont="1" applyBorder="1" applyAlignment="1">
      <alignment horizontal="left" vertical="top" wrapText="1"/>
    </xf>
    <xf numFmtId="1" fontId="2" fillId="0" borderId="5" xfId="0" applyNumberFormat="1" applyFont="1" applyBorder="1" applyAlignment="1">
      <alignment horizontal="left" vertical="top" wrapText="1"/>
    </xf>
    <xf numFmtId="1" fontId="2" fillId="0" borderId="5" xfId="0" applyNumberFormat="1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166" fontId="1" fillId="0" borderId="5" xfId="0" applyNumberFormat="1" applyFont="1" applyBorder="1" applyAlignment="1">
      <alignment horizontal="left" vertical="top"/>
    </xf>
    <xf numFmtId="164" fontId="1" fillId="0" borderId="5" xfId="0" applyNumberFormat="1" applyFont="1" applyFill="1" applyBorder="1" applyAlignment="1">
      <alignment horizontal="left" vertical="top" wrapText="1"/>
    </xf>
    <xf numFmtId="1" fontId="1" fillId="0" borderId="5" xfId="0" applyNumberFormat="1" applyFont="1" applyFill="1" applyBorder="1" applyAlignment="1">
      <alignment horizontal="left" vertical="top"/>
    </xf>
    <xf numFmtId="4" fontId="2" fillId="0" borderId="0" xfId="0" applyNumberFormat="1" applyFont="1" applyBorder="1" applyAlignment="1">
      <alignment horizontal="left" vertical="top"/>
    </xf>
    <xf numFmtId="166" fontId="2" fillId="0" borderId="0" xfId="0" applyNumberFormat="1" applyFont="1" applyBorder="1" applyAlignment="1">
      <alignment horizontal="left" vertical="top"/>
    </xf>
    <xf numFmtId="0" fontId="3" fillId="0" borderId="0" xfId="0" applyFont="1" applyBorder="1"/>
    <xf numFmtId="0" fontId="2" fillId="0" borderId="0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left" vertical="top"/>
    </xf>
    <xf numFmtId="166" fontId="4" fillId="3" borderId="12" xfId="0" applyNumberFormat="1" applyFont="1" applyFill="1" applyBorder="1" applyAlignment="1">
      <alignment vertical="top" wrapText="1"/>
    </xf>
    <xf numFmtId="166" fontId="4" fillId="3" borderId="12" xfId="0" applyNumberFormat="1" applyFont="1" applyFill="1" applyBorder="1" applyAlignment="1">
      <alignment horizontal="left" vertical="top"/>
    </xf>
    <xf numFmtId="164" fontId="4" fillId="3" borderId="12" xfId="0" applyNumberFormat="1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top"/>
    </xf>
    <xf numFmtId="0" fontId="13" fillId="3" borderId="15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left" vertical="top" wrapText="1"/>
    </xf>
    <xf numFmtId="1" fontId="1" fillId="0" borderId="9" xfId="0" applyNumberFormat="1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2" fillId="0" borderId="9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164" fontId="1" fillId="0" borderId="9" xfId="0" applyNumberFormat="1" applyFont="1" applyBorder="1" applyAlignment="1">
      <alignment horizontal="left" vertical="top" wrapText="1"/>
    </xf>
    <xf numFmtId="1" fontId="1" fillId="0" borderId="9" xfId="0" applyNumberFormat="1" applyFont="1" applyBorder="1" applyAlignment="1">
      <alignment horizontal="left" vertical="top" wrapText="1"/>
    </xf>
    <xf numFmtId="170" fontId="1" fillId="0" borderId="9" xfId="0" applyNumberFormat="1" applyFont="1" applyBorder="1" applyAlignment="1">
      <alignment horizontal="left" vertical="top" wrapText="1"/>
    </xf>
    <xf numFmtId="1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1" fontId="2" fillId="0" borderId="9" xfId="0" applyNumberFormat="1" applyFont="1" applyBorder="1" applyAlignment="1">
      <alignment vertical="top" wrapText="1"/>
    </xf>
    <xf numFmtId="0" fontId="2" fillId="0" borderId="9" xfId="0" applyNumberFormat="1" applyFont="1" applyBorder="1" applyAlignment="1">
      <alignment horizontal="left" vertical="top" wrapText="1"/>
    </xf>
    <xf numFmtId="14" fontId="1" fillId="0" borderId="9" xfId="3" applyNumberFormat="1" applyFont="1" applyBorder="1" applyAlignment="1">
      <alignment horizontal="left" vertical="top" wrapText="1"/>
    </xf>
    <xf numFmtId="1" fontId="2" fillId="0" borderId="9" xfId="3" applyNumberFormat="1" applyFont="1" applyBorder="1" applyAlignment="1">
      <alignment horizontal="left" vertical="top" wrapText="1"/>
    </xf>
    <xf numFmtId="170" fontId="1" fillId="0" borderId="9" xfId="3" applyNumberFormat="1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left" vertical="top" wrapText="1"/>
    </xf>
    <xf numFmtId="1" fontId="1" fillId="0" borderId="5" xfId="0" applyNumberFormat="1" applyFont="1" applyFill="1" applyBorder="1" applyAlignment="1">
      <alignment horizontal="left" vertical="top" wrapText="1"/>
    </xf>
    <xf numFmtId="14" fontId="15" fillId="0" borderId="9" xfId="0" applyNumberFormat="1" applyFont="1" applyBorder="1" applyAlignment="1">
      <alignment horizontal="left" vertical="top" wrapText="1"/>
    </xf>
    <xf numFmtId="1" fontId="15" fillId="0" borderId="9" xfId="0" applyNumberFormat="1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164" fontId="17" fillId="0" borderId="9" xfId="0" applyNumberFormat="1" applyFont="1" applyBorder="1" applyAlignment="1">
      <alignment horizontal="left" vertical="top" wrapText="1"/>
    </xf>
    <xf numFmtId="164" fontId="1" fillId="0" borderId="10" xfId="0" applyNumberFormat="1" applyFont="1" applyFill="1" applyBorder="1" applyAlignment="1">
      <alignment horizontal="left" vertical="top" wrapText="1"/>
    </xf>
    <xf numFmtId="1" fontId="1" fillId="0" borderId="10" xfId="0" applyNumberFormat="1" applyFont="1" applyFill="1" applyBorder="1" applyAlignment="1">
      <alignment horizontal="left" vertical="top" wrapText="1"/>
    </xf>
    <xf numFmtId="1" fontId="17" fillId="0" borderId="9" xfId="0" applyNumberFormat="1" applyFont="1" applyBorder="1" applyAlignment="1">
      <alignment horizontal="left" vertical="top" wrapText="1"/>
    </xf>
    <xf numFmtId="0" fontId="6" fillId="3" borderId="11" xfId="0" applyFont="1" applyFill="1" applyBorder="1" applyAlignment="1">
      <alignment horizontal="left" vertical="top"/>
    </xf>
    <xf numFmtId="0" fontId="6" fillId="3" borderId="12" xfId="0" applyFont="1" applyFill="1" applyBorder="1" applyAlignment="1">
      <alignment vertical="top" wrapText="1"/>
    </xf>
    <xf numFmtId="0" fontId="6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170" fontId="1" fillId="0" borderId="9" xfId="0" applyNumberFormat="1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left" vertical="top"/>
    </xf>
    <xf numFmtId="0" fontId="2" fillId="0" borderId="9" xfId="0" applyFont="1" applyBorder="1" applyAlignment="1">
      <alignment vertical="top" wrapText="1"/>
    </xf>
    <xf numFmtId="4" fontId="2" fillId="0" borderId="0" xfId="0" applyNumberFormat="1" applyFont="1" applyFill="1" applyBorder="1"/>
    <xf numFmtId="164" fontId="1" fillId="0" borderId="9" xfId="0" applyNumberFormat="1" applyFont="1" applyFill="1" applyBorder="1"/>
    <xf numFmtId="1" fontId="1" fillId="0" borderId="9" xfId="0" applyNumberFormat="1" applyFont="1" applyFill="1" applyBorder="1"/>
    <xf numFmtId="14" fontId="17" fillId="0" borderId="9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" fillId="0" borderId="9" xfId="0" applyFont="1" applyFill="1" applyBorder="1"/>
    <xf numFmtId="14" fontId="17" fillId="0" borderId="5" xfId="0" applyNumberFormat="1" applyFont="1" applyBorder="1" applyAlignment="1">
      <alignment horizontal="left" vertical="top" wrapText="1"/>
    </xf>
    <xf numFmtId="1" fontId="15" fillId="0" borderId="5" xfId="0" applyNumberFormat="1" applyFont="1" applyBorder="1" applyAlignment="1">
      <alignment horizontal="left" vertical="top" wrapText="1"/>
    </xf>
    <xf numFmtId="1" fontId="17" fillId="0" borderId="5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" fillId="0" borderId="5" xfId="0" applyFont="1" applyFill="1" applyBorder="1"/>
    <xf numFmtId="49" fontId="6" fillId="3" borderId="11" xfId="0" applyNumberFormat="1" applyFont="1" applyFill="1" applyBorder="1" applyAlignment="1">
      <alignment horizontal="left" vertical="top"/>
    </xf>
    <xf numFmtId="0" fontId="6" fillId="3" borderId="12" xfId="0" applyFont="1" applyFill="1" applyBorder="1" applyAlignment="1" applyProtection="1">
      <alignment vertical="top" wrapText="1"/>
      <protection locked="0"/>
    </xf>
    <xf numFmtId="0" fontId="6" fillId="3" borderId="12" xfId="0" applyFont="1" applyFill="1" applyBorder="1" applyAlignment="1" applyProtection="1">
      <alignment horizontal="left" vertical="top"/>
      <protection locked="0"/>
    </xf>
    <xf numFmtId="164" fontId="6" fillId="3" borderId="12" xfId="0" applyNumberFormat="1" applyFont="1" applyFill="1" applyBorder="1" applyAlignment="1" applyProtection="1">
      <alignment horizontal="left" vertical="top"/>
      <protection locked="0"/>
    </xf>
    <xf numFmtId="166" fontId="6" fillId="3" borderId="16" xfId="0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164" fontId="6" fillId="3" borderId="9" xfId="0" applyNumberFormat="1" applyFont="1" applyFill="1" applyBorder="1" applyAlignment="1" applyProtection="1">
      <alignment horizontal="left" vertical="top"/>
      <protection locked="0"/>
    </xf>
    <xf numFmtId="164" fontId="6" fillId="3" borderId="17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/>
    <xf numFmtId="4" fontId="6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/>
    <xf numFmtId="49" fontId="6" fillId="0" borderId="18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49" fontId="2" fillId="0" borderId="9" xfId="0" applyNumberFormat="1" applyFont="1" applyFill="1" applyBorder="1" applyAlignment="1">
      <alignment horizontal="left" vertical="top" wrapText="1"/>
    </xf>
    <xf numFmtId="164" fontId="1" fillId="3" borderId="9" xfId="0" applyNumberFormat="1" applyFont="1" applyFill="1" applyBorder="1" applyAlignment="1">
      <alignment horizontal="left" vertical="top" wrapText="1"/>
    </xf>
    <xf numFmtId="49" fontId="6" fillId="3" borderId="20" xfId="0" applyNumberFormat="1" applyFont="1" applyFill="1" applyBorder="1" applyAlignment="1">
      <alignment horizontal="left" vertical="top"/>
    </xf>
    <xf numFmtId="49" fontId="6" fillId="3" borderId="21" xfId="0" applyNumberFormat="1" applyFont="1" applyFill="1" applyBorder="1" applyAlignment="1">
      <alignment horizontal="left" vertical="top" wrapText="1"/>
    </xf>
    <xf numFmtId="49" fontId="6" fillId="3" borderId="21" xfId="0" applyNumberFormat="1" applyFont="1" applyFill="1" applyBorder="1" applyAlignment="1">
      <alignment horizontal="left" vertical="top"/>
    </xf>
    <xf numFmtId="164" fontId="6" fillId="3" borderId="21" xfId="0" applyNumberFormat="1" applyFont="1" applyFill="1" applyBorder="1" applyAlignment="1">
      <alignment horizontal="left" vertical="top" wrapText="1"/>
    </xf>
    <xf numFmtId="164" fontId="6" fillId="3" borderId="21" xfId="0" applyNumberFormat="1" applyFont="1" applyFill="1" applyBorder="1" applyAlignment="1">
      <alignment horizontal="left" vertical="top"/>
    </xf>
    <xf numFmtId="1" fontId="6" fillId="3" borderId="21" xfId="0" applyNumberFormat="1" applyFont="1" applyFill="1" applyBorder="1" applyAlignment="1">
      <alignment horizontal="left" vertical="top"/>
    </xf>
    <xf numFmtId="0" fontId="6" fillId="3" borderId="21" xfId="0" applyNumberFormat="1" applyFont="1" applyFill="1" applyBorder="1" applyAlignment="1">
      <alignment horizontal="left" vertical="top" wrapText="1"/>
    </xf>
    <xf numFmtId="44" fontId="6" fillId="3" borderId="21" xfId="0" applyNumberFormat="1" applyFont="1" applyFill="1" applyBorder="1" applyAlignment="1">
      <alignment horizontal="left" vertical="top" wrapText="1"/>
    </xf>
    <xf numFmtId="165" fontId="6" fillId="3" borderId="21" xfId="0" applyNumberFormat="1" applyFont="1" applyFill="1" applyBorder="1" applyAlignment="1">
      <alignment horizontal="left" vertical="top" wrapText="1"/>
    </xf>
    <xf numFmtId="164" fontId="6" fillId="3" borderId="22" xfId="0" applyNumberFormat="1" applyFont="1" applyFill="1" applyBorder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165" fontId="15" fillId="0" borderId="0" xfId="0" applyNumberFormat="1" applyFont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164" fontId="2" fillId="0" borderId="0" xfId="0" applyNumberFormat="1" applyFont="1" applyFill="1" applyAlignment="1">
      <alignment horizontal="left" vertical="top" wrapText="1"/>
    </xf>
    <xf numFmtId="1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1" fontId="2" fillId="0" borderId="0" xfId="0" applyNumberFormat="1" applyFont="1" applyFill="1" applyAlignment="1">
      <alignment horizontal="left" vertical="top"/>
    </xf>
    <xf numFmtId="164" fontId="2" fillId="0" borderId="0" xfId="0" applyNumberFormat="1" applyFont="1" applyFill="1" applyAlignment="1">
      <alignment horizontal="left" vertical="top"/>
    </xf>
    <xf numFmtId="14" fontId="17" fillId="0" borderId="0" xfId="0" applyNumberFormat="1" applyFont="1" applyBorder="1" applyAlignment="1">
      <alignment horizontal="left" vertical="top" wrapText="1"/>
    </xf>
    <xf numFmtId="1" fontId="15" fillId="0" borderId="0" xfId="0" applyNumberFormat="1" applyFont="1" applyBorder="1" applyAlignment="1">
      <alignment horizontal="left" vertical="top" wrapText="1"/>
    </xf>
    <xf numFmtId="1" fontId="17" fillId="0" borderId="0" xfId="0" applyNumberFormat="1" applyFont="1" applyBorder="1" applyAlignment="1">
      <alignment horizontal="left" vertical="top" wrapText="1"/>
    </xf>
    <xf numFmtId="165" fontId="1" fillId="0" borderId="0" xfId="0" applyNumberFormat="1" applyFont="1" applyFill="1"/>
    <xf numFmtId="0" fontId="1" fillId="0" borderId="0" xfId="0" applyFont="1"/>
    <xf numFmtId="0" fontId="1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 vertical="top"/>
    </xf>
    <xf numFmtId="164" fontId="1" fillId="0" borderId="0" xfId="0" applyNumberFormat="1" applyFont="1" applyFill="1" applyAlignment="1">
      <alignment horizontal="left" vertical="top"/>
    </xf>
    <xf numFmtId="0" fontId="2" fillId="0" borderId="0" xfId="0" applyFont="1"/>
    <xf numFmtId="0" fontId="2" fillId="0" borderId="23" xfId="0" applyFont="1" applyBorder="1" applyAlignment="1"/>
    <xf numFmtId="166" fontId="19" fillId="0" borderId="24" xfId="0" applyNumberFormat="1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166" fontId="8" fillId="4" borderId="27" xfId="0" applyNumberFormat="1" applyFont="1" applyFill="1" applyBorder="1" applyAlignment="1">
      <alignment horizontal="center" vertical="top"/>
    </xf>
    <xf numFmtId="166" fontId="9" fillId="4" borderId="4" xfId="0" applyNumberFormat="1" applyFont="1" applyFill="1" applyBorder="1" applyAlignment="1">
      <alignment horizontal="center" vertical="top" wrapText="1"/>
    </xf>
    <xf numFmtId="166" fontId="8" fillId="4" borderId="4" xfId="0" applyNumberFormat="1" applyFont="1" applyFill="1" applyBorder="1" applyAlignment="1">
      <alignment horizontal="left" vertical="top"/>
    </xf>
    <xf numFmtId="164" fontId="8" fillId="4" borderId="4" xfId="0" applyNumberFormat="1" applyFont="1" applyFill="1" applyBorder="1" applyAlignment="1">
      <alignment horizontal="left" vertical="top"/>
    </xf>
    <xf numFmtId="164" fontId="8" fillId="4" borderId="4" xfId="1" applyNumberFormat="1" applyFont="1" applyFill="1" applyBorder="1" applyAlignment="1">
      <alignment horizontal="left" vertical="top"/>
    </xf>
    <xf numFmtId="164" fontId="8" fillId="4" borderId="28" xfId="0" applyNumberFormat="1" applyFont="1" applyFill="1" applyBorder="1" applyAlignment="1">
      <alignment horizontal="left" vertical="top"/>
    </xf>
    <xf numFmtId="166" fontId="8" fillId="4" borderId="18" xfId="0" applyNumberFormat="1" applyFont="1" applyFill="1" applyBorder="1" applyAlignment="1">
      <alignment horizontal="left" vertical="top"/>
    </xf>
    <xf numFmtId="166" fontId="9" fillId="4" borderId="5" xfId="0" applyNumberFormat="1" applyFont="1" applyFill="1" applyBorder="1" applyAlignment="1">
      <alignment horizontal="left" vertical="top" wrapText="1"/>
    </xf>
    <xf numFmtId="166" fontId="9" fillId="4" borderId="5" xfId="0" applyNumberFormat="1" applyFont="1" applyFill="1" applyBorder="1" applyAlignment="1">
      <alignment horizontal="left" vertical="top"/>
    </xf>
    <xf numFmtId="164" fontId="8" fillId="4" borderId="5" xfId="0" applyNumberFormat="1" applyFont="1" applyFill="1" applyBorder="1" applyAlignment="1">
      <alignment horizontal="left" vertical="top"/>
    </xf>
    <xf numFmtId="1" fontId="8" fillId="4" borderId="5" xfId="0" applyNumberFormat="1" applyFont="1" applyFill="1" applyBorder="1" applyAlignment="1">
      <alignment horizontal="left" vertical="top"/>
    </xf>
    <xf numFmtId="164" fontId="8" fillId="4" borderId="19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4" borderId="24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3" fillId="4" borderId="26" xfId="0" applyFont="1" applyFill="1" applyBorder="1" applyAlignment="1">
      <alignment horizontal="center" vertical="top"/>
    </xf>
    <xf numFmtId="166" fontId="1" fillId="0" borderId="4" xfId="0" applyNumberFormat="1" applyFont="1" applyBorder="1" applyAlignment="1">
      <alignment vertical="top"/>
    </xf>
    <xf numFmtId="166" fontId="2" fillId="0" borderId="4" xfId="0" applyNumberFormat="1" applyFont="1" applyBorder="1" applyAlignment="1">
      <alignment vertical="top" wrapText="1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49" fontId="1" fillId="0" borderId="9" xfId="0" applyNumberFormat="1" applyFont="1" applyBorder="1" applyAlignment="1">
      <alignment vertical="top"/>
    </xf>
    <xf numFmtId="166" fontId="2" fillId="0" borderId="9" xfId="0" applyNumberFormat="1" applyFont="1" applyBorder="1" applyAlignment="1">
      <alignment vertical="top" wrapText="1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166" fontId="2" fillId="0" borderId="9" xfId="0" applyNumberFormat="1" applyFont="1" applyBorder="1" applyAlignment="1">
      <alignment horizontal="left" vertical="top"/>
    </xf>
    <xf numFmtId="49" fontId="1" fillId="5" borderId="9" xfId="0" applyNumberFormat="1" applyFont="1" applyFill="1" applyBorder="1" applyAlignment="1">
      <alignment vertical="top"/>
    </xf>
    <xf numFmtId="166" fontId="2" fillId="5" borderId="9" xfId="0" applyNumberFormat="1" applyFont="1" applyFill="1" applyBorder="1" applyAlignment="1">
      <alignment vertical="top" wrapText="1"/>
    </xf>
    <xf numFmtId="0" fontId="2" fillId="6" borderId="9" xfId="0" applyFont="1" applyFill="1" applyBorder="1" applyAlignment="1" applyProtection="1">
      <alignment vertical="top" wrapText="1"/>
      <protection locked="0"/>
    </xf>
    <xf numFmtId="0" fontId="2" fillId="6" borderId="9" xfId="0" applyFont="1" applyFill="1" applyBorder="1" applyAlignment="1" applyProtection="1">
      <alignment horizontal="left" vertical="top"/>
      <protection locked="0"/>
    </xf>
    <xf numFmtId="164" fontId="1" fillId="5" borderId="9" xfId="0" applyNumberFormat="1" applyFont="1" applyFill="1" applyBorder="1" applyAlignment="1">
      <alignment horizontal="left" vertical="top"/>
    </xf>
    <xf numFmtId="164" fontId="1" fillId="6" borderId="9" xfId="0" applyNumberFormat="1" applyFont="1" applyFill="1" applyBorder="1" applyAlignment="1">
      <alignment horizontal="left" vertical="top"/>
    </xf>
    <xf numFmtId="49" fontId="1" fillId="0" borderId="9" xfId="0" applyNumberFormat="1" applyFont="1" applyBorder="1" applyAlignment="1">
      <alignment horizontal="left" vertical="top"/>
    </xf>
    <xf numFmtId="49" fontId="1" fillId="0" borderId="5" xfId="0" applyNumberFormat="1" applyFont="1" applyBorder="1" applyAlignment="1">
      <alignment horizontal="left" vertical="top"/>
    </xf>
    <xf numFmtId="166" fontId="2" fillId="0" borderId="5" xfId="0" applyNumberFormat="1" applyFont="1" applyBorder="1" applyAlignment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166" fontId="4" fillId="4" borderId="6" xfId="0" applyNumberFormat="1" applyFont="1" applyFill="1" applyBorder="1" applyAlignment="1">
      <alignment vertical="top"/>
    </xf>
    <xf numFmtId="166" fontId="4" fillId="4" borderId="7" xfId="0" applyNumberFormat="1" applyFont="1" applyFill="1" applyBorder="1" applyAlignment="1">
      <alignment vertical="top" wrapText="1"/>
    </xf>
    <xf numFmtId="0" fontId="4" fillId="4" borderId="7" xfId="0" applyFont="1" applyFill="1" applyBorder="1" applyAlignment="1" applyProtection="1">
      <alignment vertical="top" wrapText="1"/>
      <protection locked="0"/>
    </xf>
    <xf numFmtId="0" fontId="4" fillId="4" borderId="7" xfId="0" applyFont="1" applyFill="1" applyBorder="1" applyAlignment="1" applyProtection="1">
      <alignment horizontal="left" vertical="top"/>
      <protection locked="0"/>
    </xf>
    <xf numFmtId="164" fontId="4" fillId="4" borderId="7" xfId="0" applyNumberFormat="1" applyFont="1" applyFill="1" applyBorder="1" applyAlignment="1">
      <alignment horizontal="left" vertical="top"/>
    </xf>
    <xf numFmtId="164" fontId="4" fillId="4" borderId="8" xfId="0" applyNumberFormat="1" applyFont="1" applyFill="1" applyBorder="1" applyAlignment="1">
      <alignment horizontal="left" vertical="top"/>
    </xf>
    <xf numFmtId="0" fontId="14" fillId="0" borderId="0" xfId="0" applyFont="1" applyFill="1" applyAlignment="1">
      <alignment vertical="top"/>
    </xf>
    <xf numFmtId="0" fontId="4" fillId="4" borderId="24" xfId="0" applyFont="1" applyFill="1" applyBorder="1" applyAlignment="1">
      <alignment horizontal="center" vertical="top"/>
    </xf>
    <xf numFmtId="0" fontId="14" fillId="4" borderId="25" xfId="0" applyFont="1" applyFill="1" applyBorder="1" applyAlignment="1">
      <alignment horizontal="center" vertical="top"/>
    </xf>
    <xf numFmtId="0" fontId="14" fillId="4" borderId="26" xfId="0" applyFont="1" applyFill="1" applyBorder="1" applyAlignment="1">
      <alignment horizontal="center" vertical="top"/>
    </xf>
    <xf numFmtId="166" fontId="2" fillId="0" borderId="4" xfId="0" applyNumberFormat="1" applyFont="1" applyBorder="1" applyAlignment="1">
      <alignment horizontal="left" vertical="top"/>
    </xf>
    <xf numFmtId="166" fontId="1" fillId="0" borderId="9" xfId="0" applyNumberFormat="1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164" fontId="1" fillId="7" borderId="9" xfId="0" applyNumberFormat="1" applyFont="1" applyFill="1" applyBorder="1" applyAlignment="1">
      <alignment horizontal="left" vertical="top"/>
    </xf>
    <xf numFmtId="14" fontId="1" fillId="0" borderId="9" xfId="0" applyNumberFormat="1" applyFont="1" applyBorder="1" applyAlignment="1">
      <alignment horizontal="left" vertical="top"/>
    </xf>
    <xf numFmtId="14" fontId="1" fillId="0" borderId="9" xfId="0" applyNumberFormat="1" applyFont="1" applyFill="1" applyBorder="1" applyAlignment="1">
      <alignment horizontal="left" vertical="top"/>
    </xf>
    <xf numFmtId="0" fontId="2" fillId="0" borderId="9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left" vertical="top"/>
    </xf>
    <xf numFmtId="14" fontId="1" fillId="0" borderId="5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/>
    </xf>
    <xf numFmtId="166" fontId="4" fillId="4" borderId="1" xfId="0" applyNumberFormat="1" applyFont="1" applyFill="1" applyBorder="1" applyAlignment="1">
      <alignment vertical="top"/>
    </xf>
    <xf numFmtId="166" fontId="4" fillId="4" borderId="2" xfId="0" applyNumberFormat="1" applyFont="1" applyFill="1" applyBorder="1" applyAlignment="1">
      <alignment vertical="top" wrapText="1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left" vertical="top"/>
      <protection locked="0"/>
    </xf>
    <xf numFmtId="164" fontId="4" fillId="4" borderId="2" xfId="0" applyNumberFormat="1" applyFont="1" applyFill="1" applyBorder="1" applyAlignment="1">
      <alignment horizontal="left" vertical="top"/>
    </xf>
    <xf numFmtId="0" fontId="13" fillId="4" borderId="25" xfId="0" applyFont="1" applyFill="1" applyBorder="1" applyAlignment="1">
      <alignment horizontal="center" vertical="top"/>
    </xf>
    <xf numFmtId="0" fontId="13" fillId="4" borderId="26" xfId="0" applyFont="1" applyFill="1" applyBorder="1" applyAlignment="1">
      <alignment horizontal="center" vertical="top"/>
    </xf>
    <xf numFmtId="164" fontId="1" fillId="0" borderId="9" xfId="0" applyNumberFormat="1" applyFont="1" applyBorder="1" applyAlignment="1" applyProtection="1">
      <alignment horizontal="left" vertical="top"/>
      <protection locked="0"/>
    </xf>
    <xf numFmtId="172" fontId="1" fillId="0" borderId="9" xfId="0" applyNumberFormat="1" applyFont="1" applyBorder="1" applyAlignment="1">
      <alignment horizontal="left" vertical="top"/>
    </xf>
    <xf numFmtId="49" fontId="1" fillId="0" borderId="9" xfId="0" applyNumberFormat="1" applyFont="1" applyBorder="1" applyAlignment="1">
      <alignment vertical="top" wrapText="1"/>
    </xf>
    <xf numFmtId="0" fontId="2" fillId="0" borderId="9" xfId="0" applyFont="1" applyBorder="1" applyAlignment="1" applyProtection="1">
      <alignment horizontal="left" vertical="top" wrapText="1"/>
      <protection locked="0"/>
    </xf>
    <xf numFmtId="49" fontId="1" fillId="0" borderId="9" xfId="0" applyNumberFormat="1" applyFont="1" applyFill="1" applyBorder="1" applyAlignment="1">
      <alignment vertical="top"/>
    </xf>
    <xf numFmtId="166" fontId="2" fillId="7" borderId="9" xfId="0" applyNumberFormat="1" applyFont="1" applyFill="1" applyBorder="1" applyAlignment="1">
      <alignment vertical="top" wrapText="1"/>
    </xf>
    <xf numFmtId="0" fontId="2" fillId="7" borderId="9" xfId="0" applyFont="1" applyFill="1" applyBorder="1" applyAlignment="1" applyProtection="1">
      <alignment vertical="top" wrapText="1"/>
      <protection locked="0"/>
    </xf>
    <xf numFmtId="0" fontId="2" fillId="0" borderId="9" xfId="0" applyFont="1" applyFill="1" applyBorder="1" applyAlignment="1" applyProtection="1">
      <alignment horizontal="left" vertical="top"/>
      <protection locked="0"/>
    </xf>
    <xf numFmtId="49" fontId="1" fillId="0" borderId="9" xfId="0" applyNumberFormat="1" applyFont="1" applyFill="1" applyBorder="1" applyAlignment="1">
      <alignment vertical="top" wrapText="1"/>
    </xf>
    <xf numFmtId="0" fontId="2" fillId="0" borderId="9" xfId="0" applyFont="1" applyFill="1" applyBorder="1" applyAlignment="1" applyProtection="1">
      <alignment horizontal="left" vertical="top" wrapText="1"/>
      <protection locked="0"/>
    </xf>
    <xf numFmtId="49" fontId="1" fillId="0" borderId="9" xfId="0" applyNumberFormat="1" applyFont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 wrapText="1"/>
    </xf>
    <xf numFmtId="164" fontId="1" fillId="0" borderId="0" xfId="0" applyNumberFormat="1" applyFont="1" applyFill="1" applyBorder="1" applyAlignment="1">
      <alignment horizontal="left" vertical="top" wrapText="1"/>
    </xf>
    <xf numFmtId="164" fontId="1" fillId="0" borderId="0" xfId="0" applyNumberFormat="1" applyFon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vertical="top"/>
    </xf>
    <xf numFmtId="44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Border="1" applyAlignment="1">
      <alignment horizontal="left" vertical="top"/>
    </xf>
    <xf numFmtId="166" fontId="4" fillId="4" borderId="9" xfId="0" applyNumberFormat="1" applyFont="1" applyFill="1" applyBorder="1" applyAlignment="1">
      <alignment vertical="top"/>
    </xf>
    <xf numFmtId="166" fontId="4" fillId="4" borderId="9" xfId="0" applyNumberFormat="1" applyFont="1" applyFill="1" applyBorder="1" applyAlignment="1">
      <alignment vertical="top" wrapText="1"/>
    </xf>
    <xf numFmtId="166" fontId="4" fillId="4" borderId="9" xfId="0" applyNumberFormat="1" applyFont="1" applyFill="1" applyBorder="1" applyAlignment="1">
      <alignment horizontal="left" vertical="top"/>
    </xf>
    <xf numFmtId="164" fontId="4" fillId="4" borderId="9" xfId="0" applyNumberFormat="1" applyFont="1" applyFill="1" applyBorder="1" applyAlignment="1">
      <alignment horizontal="left" vertical="top"/>
    </xf>
    <xf numFmtId="0" fontId="4" fillId="4" borderId="29" xfId="0" applyFont="1" applyFill="1" applyBorder="1" applyAlignment="1">
      <alignment horizontal="center" vertical="top"/>
    </xf>
    <xf numFmtId="0" fontId="20" fillId="4" borderId="30" xfId="0" applyFont="1" applyFill="1" applyBorder="1" applyAlignment="1">
      <alignment horizontal="center" vertical="top"/>
    </xf>
    <xf numFmtId="0" fontId="20" fillId="4" borderId="31" xfId="0" applyFont="1" applyFill="1" applyBorder="1" applyAlignment="1">
      <alignment horizontal="center" vertical="top"/>
    </xf>
    <xf numFmtId="0" fontId="2" fillId="7" borderId="9" xfId="0" applyFont="1" applyFill="1" applyBorder="1" applyAlignment="1" applyProtection="1">
      <alignment vertical="top" wrapText="1" shrinkToFit="1"/>
      <protection locked="0"/>
    </xf>
    <xf numFmtId="0" fontId="2" fillId="0" borderId="9" xfId="0" applyFont="1" applyBorder="1" applyAlignment="1" applyProtection="1">
      <alignment vertical="top" wrapText="1" shrinkToFit="1"/>
      <protection locked="0"/>
    </xf>
    <xf numFmtId="0" fontId="2" fillId="0" borderId="0" xfId="0" applyFont="1" applyFill="1" applyAlignment="1">
      <alignment vertical="top"/>
    </xf>
    <xf numFmtId="1" fontId="2" fillId="0" borderId="9" xfId="0" applyNumberFormat="1" applyFont="1" applyFill="1" applyBorder="1" applyAlignment="1">
      <alignment vertical="top" wrapText="1"/>
    </xf>
    <xf numFmtId="4" fontId="2" fillId="0" borderId="9" xfId="0" applyNumberFormat="1" applyFont="1" applyFill="1" applyBorder="1" applyAlignment="1">
      <alignment horizontal="left" vertical="top" wrapText="1"/>
    </xf>
    <xf numFmtId="4" fontId="2" fillId="0" borderId="9" xfId="0" applyNumberFormat="1" applyFont="1" applyFill="1" applyBorder="1" applyAlignment="1">
      <alignment horizontal="left" vertical="top"/>
    </xf>
    <xf numFmtId="14" fontId="2" fillId="0" borderId="9" xfId="0" applyNumberFormat="1" applyFont="1" applyFill="1" applyBorder="1" applyAlignment="1">
      <alignment horizontal="left" vertical="top" wrapText="1"/>
    </xf>
    <xf numFmtId="14" fontId="2" fillId="0" borderId="4" xfId="0" applyNumberFormat="1" applyFont="1" applyFill="1" applyBorder="1" applyAlignment="1">
      <alignment horizontal="left" vertical="top" wrapText="1"/>
    </xf>
    <xf numFmtId="164" fontId="1" fillId="0" borderId="4" xfId="0" applyNumberFormat="1" applyFont="1" applyFill="1" applyBorder="1" applyAlignment="1">
      <alignment horizontal="left" vertical="top" wrapText="1"/>
    </xf>
    <xf numFmtId="1" fontId="1" fillId="0" borderId="4" xfId="0" applyNumberFormat="1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vertical="top"/>
    </xf>
    <xf numFmtId="0" fontId="14" fillId="0" borderId="0" xfId="0" applyFont="1" applyAlignment="1">
      <alignment vertical="top"/>
    </xf>
    <xf numFmtId="49" fontId="1" fillId="0" borderId="4" xfId="0" applyNumberFormat="1" applyFont="1" applyBorder="1" applyAlignment="1">
      <alignment vertical="top"/>
    </xf>
    <xf numFmtId="49" fontId="1" fillId="0" borderId="5" xfId="0" applyNumberFormat="1" applyFont="1" applyBorder="1" applyAlignment="1">
      <alignment vertical="top"/>
    </xf>
    <xf numFmtId="0" fontId="4" fillId="4" borderId="11" xfId="0" applyFont="1" applyFill="1" applyBorder="1" applyAlignment="1">
      <alignment vertical="top"/>
    </xf>
    <xf numFmtId="166" fontId="4" fillId="4" borderId="12" xfId="0" applyNumberFormat="1" applyFont="1" applyFill="1" applyBorder="1" applyAlignment="1">
      <alignment vertical="top" wrapText="1"/>
    </xf>
    <xf numFmtId="0" fontId="4" fillId="4" borderId="12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left" vertical="top"/>
      <protection locked="0"/>
    </xf>
    <xf numFmtId="164" fontId="4" fillId="4" borderId="12" xfId="0" applyNumberFormat="1" applyFont="1" applyFill="1" applyBorder="1" applyAlignment="1">
      <alignment horizontal="left" vertical="top"/>
    </xf>
    <xf numFmtId="0" fontId="4" fillId="4" borderId="13" xfId="0" applyNumberFormat="1" applyFont="1" applyFill="1" applyBorder="1" applyAlignment="1">
      <alignment vertical="top"/>
    </xf>
    <xf numFmtId="0" fontId="4" fillId="4" borderId="14" xfId="0" applyNumberFormat="1" applyFont="1" applyFill="1" applyBorder="1" applyAlignment="1">
      <alignment vertical="top" wrapText="1"/>
    </xf>
    <xf numFmtId="166" fontId="4" fillId="4" borderId="14" xfId="0" applyNumberFormat="1" applyFont="1" applyFill="1" applyBorder="1" applyAlignment="1">
      <alignment horizontal="left"/>
    </xf>
    <xf numFmtId="164" fontId="4" fillId="4" borderId="14" xfId="0" applyNumberFormat="1" applyFont="1" applyFill="1" applyBorder="1" applyAlignment="1">
      <alignment horizontal="left" vertical="top"/>
    </xf>
    <xf numFmtId="0" fontId="14" fillId="0" borderId="0" xfId="0" applyFont="1"/>
    <xf numFmtId="0" fontId="1" fillId="0" borderId="0" xfId="0" applyFont="1" applyBorder="1"/>
    <xf numFmtId="166" fontId="2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vertical="top" wrapText="1"/>
    </xf>
    <xf numFmtId="166" fontId="2" fillId="0" borderId="0" xfId="0" applyNumberFormat="1" applyFont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164" fontId="8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49" fontId="1" fillId="0" borderId="0" xfId="0" applyNumberFormat="1" applyFont="1"/>
  </cellXfs>
  <cellStyles count="10">
    <cellStyle name="Euro" xfId="4"/>
    <cellStyle name="Millares 2" xfId="5"/>
    <cellStyle name="Moneda 2" xfId="1"/>
    <cellStyle name="Moneda 3" xfId="6"/>
    <cellStyle name="Moneda 4" xfId="7"/>
    <cellStyle name="Normal" xfId="0" builtinId="0"/>
    <cellStyle name="Normal 2" xfId="3"/>
    <cellStyle name="Normal 3" xfId="8"/>
    <cellStyle name="Normal 4" xfId="2"/>
    <cellStyle name="Normal 5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247649</xdr:colOff>
      <xdr:row>1</xdr:row>
      <xdr:rowOff>219075</xdr:rowOff>
    </xdr:from>
    <xdr:to>
      <xdr:col>2</xdr:col>
      <xdr:colOff>438149</xdr:colOff>
      <xdr:row>1</xdr:row>
      <xdr:rowOff>800100</xdr:rowOff>
    </xdr:to>
    <xdr:pic>
      <xdr:nvPicPr>
        <xdr:cNvPr id="2" name="1 Imagen" descr="Logotipo Gobierno Caja 2019 07 18">
          <a:extLst>
            <a:ext uri="{FF2B5EF4-FFF2-40B4-BE49-F238E27FC236}">
              <a16:creationId xmlns="" xmlns:a16="http://schemas.microsoft.com/office/drawing/2014/main" id="{B7029DE3-A9E8-4AAD-8A79-7088E029BF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8624" y="371475"/>
          <a:ext cx="8477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47625</xdr:rowOff>
    </xdr:from>
    <xdr:to>
      <xdr:col>1</xdr:col>
      <xdr:colOff>771525</xdr:colOff>
      <xdr:row>1</xdr:row>
      <xdr:rowOff>657225</xdr:rowOff>
    </xdr:to>
    <xdr:pic>
      <xdr:nvPicPr>
        <xdr:cNvPr id="2" name="1 Imagen" descr="Logotipo Gobierno Caja 2019 07 18">
          <a:extLst>
            <a:ext uri="{FF2B5EF4-FFF2-40B4-BE49-F238E27FC236}">
              <a16:creationId xmlns="" xmlns:a16="http://schemas.microsoft.com/office/drawing/2014/main" id="{7668047A-4CE3-4F4E-8DC2-1B9B1347B2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1" y="161925"/>
          <a:ext cx="704849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o%20fijo\2020\DEPRECIACI&#211;N%202020%20CM\DEPRECIACI&#211;N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PT12"/>
      <sheetName val="YA DEPRECIADOS SEPT 12"/>
      <sheetName val="OCT12"/>
      <sheetName val="YA DEPRECIADOS OCTUBRE 12"/>
      <sheetName val="NOV12"/>
      <sheetName val="YA DEPRECIADOS NOV 12"/>
      <sheetName val="DIC 12"/>
      <sheetName val="YA DEPRECIADOS DIC 12"/>
      <sheetName val="ENE 13"/>
      <sheetName val="YA DEPRECIADOS ENE 2013"/>
      <sheetName val="FEB-13"/>
      <sheetName val="YA DEPRECIADOS FEB 13"/>
      <sheetName val="MAR-13"/>
      <sheetName val="YA DEPRECIADOS MAR 13"/>
      <sheetName val="ABRIL-13"/>
      <sheetName val="YA DEPRECIADOS ABRIL-13"/>
      <sheetName val="MAYO-13"/>
      <sheetName val="YA DEPRECIADOS MAYO-13"/>
      <sheetName val="JUNIO-13"/>
      <sheetName val="YA DEPRECIADOS JUNIO-13"/>
      <sheetName val="JULIO-13"/>
      <sheetName val="YA DEPRECIADOS JULIO-13"/>
      <sheetName val="AGOSTO-13"/>
      <sheetName val="YA DEPRECIADOS-AGOSTO-13"/>
      <sheetName val="SEPT-13"/>
      <sheetName val="YA DEPRECIADOS- SEPT- 2013"/>
      <sheetName val="OCTUBRE-13"/>
      <sheetName val="YA DEPRECIADOS -OCTUBRE-2013"/>
      <sheetName val="NOVIEMBRE-13"/>
      <sheetName val="YA DEPRECIADOS-NOV-13"/>
      <sheetName val="DICIEMBRE-13"/>
      <sheetName val="YA DEPRECIADOS-DIC-13"/>
      <sheetName val="ENERO-14"/>
      <sheetName val="YA DEPRECIADOS-ENERO-14"/>
      <sheetName val="FEBRERO-14"/>
      <sheetName val="YA DEPRECIADOS-FEBRERO-14"/>
      <sheetName val="MARZO-14"/>
      <sheetName val="YA DEPRECIADOS-MARZO-14"/>
      <sheetName val="ABRIL-14"/>
      <sheetName val="YA DEPRECIADOS - ABRIL-14"/>
      <sheetName val="MAYO-14"/>
      <sheetName val="YA DEPRECIADOS-MAYO-2014"/>
      <sheetName val="JUNIO-14"/>
      <sheetName val="YA DEPRECIADOS-JUNIO-2014"/>
      <sheetName val="JULIO-14"/>
      <sheetName val="YA DEPRECIADOS-JULIO-2014"/>
      <sheetName val="AGOSTO-14"/>
      <sheetName val="YA DEPRECIADOS- AGOSTO-2014"/>
      <sheetName val="SEPTIEMBRE-14"/>
      <sheetName val="YA DEPRECIADOS-SEPT-14"/>
      <sheetName val="OCTUBRE-14"/>
      <sheetName val="YA DEPRECIADOS-OCT-14"/>
      <sheetName val="NOVIEMBRE-14"/>
      <sheetName val="YA DEPRECIADOS -NOVIEMBRE-14"/>
      <sheetName val="DICIEMBRE-14"/>
      <sheetName val="YA DEPRECIADOS -DICIEMBRE-14"/>
      <sheetName val="ENERO-15"/>
      <sheetName val="YA DEPRECIADOS-ENERO-15"/>
      <sheetName val="FEBRERO-15"/>
      <sheetName val="YA DEPRECIADOS- FEBRERO-15"/>
      <sheetName val="MARZO-15"/>
      <sheetName val="YA DEPRECIADOS-MARZO-15"/>
      <sheetName val="ABRIL-15"/>
      <sheetName val="YA DEPRECIADOS- ABRIL-15"/>
      <sheetName val="MAYO-15"/>
      <sheetName val="YA DEPRECIADOS MAYO-15"/>
      <sheetName val="JUNIO-15"/>
      <sheetName val="YA DEPRECIADOS JUNIO-15"/>
      <sheetName val="JULIO-15"/>
      <sheetName val="YA DEPRECIADOS JULIO-15"/>
      <sheetName val="AGOSTO-15"/>
      <sheetName val="YA DEPRECIADOS AGOSTO-15"/>
      <sheetName val="SEPTIEMBRE-15"/>
      <sheetName val="YA DEPRECIADOS SEPT-15"/>
      <sheetName val="OCTUBRE-15"/>
      <sheetName val="YA DEPRECIADOS OCT-15"/>
      <sheetName val="NOV-15"/>
      <sheetName val="YA DEPRECIADOS NOV-15"/>
      <sheetName val="DIC-15"/>
      <sheetName val="YA DEPRECIADOS DIC-15"/>
      <sheetName val="ENERO-16"/>
      <sheetName val="YA DEPRECIADOS ENERO-16"/>
      <sheetName val="FEBRERO-2016"/>
      <sheetName val="YA DEPRECIADOS FEBRERO -2016"/>
      <sheetName val="MARZO-2016"/>
      <sheetName val="YA DEPRECIADOS  MARZO-2016"/>
      <sheetName val="ABRIL-2016"/>
      <sheetName val="YA DEPRECIADOS ABRIL-2016"/>
      <sheetName val="MAYO-2016"/>
      <sheetName val="YA DEPRECIADOS MAYO-2016"/>
      <sheetName val="JUNIO-2016"/>
      <sheetName val="YA DEPRECIADOS JUNIO 2016"/>
      <sheetName val="JULIO-2016"/>
      <sheetName val="YA DEPRECIADOS JULIO-2016"/>
      <sheetName val="AGOSTO- 2016"/>
      <sheetName val="YA DEPRECIADOS AGOSTO -2016"/>
      <sheetName val="SEPTIEMBRE 2016"/>
      <sheetName val="YA DEPRECIADOS SEP-2016"/>
      <sheetName val="OCTUBRE 2016"/>
      <sheetName val="YA DEPRECIADOS OCT-2016"/>
      <sheetName val="NOVIEMBRE 2016"/>
      <sheetName val="YA DEPRECIADOS NOVIEMBRE 2016"/>
      <sheetName val="DICIEMBRE -2016"/>
      <sheetName val="YA DEPRECIADOS DICIEMBRE- 2016"/>
      <sheetName val="ENERO-2017"/>
      <sheetName val="YA DEPRECIADOS ENERO-2017"/>
      <sheetName val="FEBRERO-2017"/>
      <sheetName val="YA DEPRECIADOS FEB-2017"/>
      <sheetName val="MARZO-2017"/>
      <sheetName val="YA DEPRECIADOS MARZO- 2017"/>
      <sheetName val="ABRIL-2017"/>
      <sheetName val="YA DEPRECIADOS ABRIL-2017"/>
      <sheetName val="MAYO-2017"/>
      <sheetName val="YA DEPRECIADOS MAYO-2117"/>
      <sheetName val="JUNIO-2017"/>
      <sheetName val="YA DEPRECIADOS JUNIO-2017"/>
      <sheetName val="JULIO-2017"/>
      <sheetName val="YA DEPRECIADOS JULIO-2017"/>
      <sheetName val="AGOSTO-2017"/>
      <sheetName val="YA DEPRECIADOS-AGOSTO 2017"/>
      <sheetName val="SEPTIEMBRE -2017"/>
      <sheetName val="YA DEPRECIADOS SEPT-2017"/>
      <sheetName val="OCTUBRE-2017"/>
      <sheetName val="YA DEPRECIADOS OCTUBRE 2017"/>
      <sheetName val="NOVIEMBRE-2017"/>
      <sheetName val="YA DEPRECIADOS NOV-2017"/>
      <sheetName val="DICIEMBRE-2017"/>
      <sheetName val="YA DEPRECIADOS DIC-2017"/>
      <sheetName val="ENERO-2018"/>
      <sheetName val="YA DEPRECIADOS ENERO- 2018"/>
      <sheetName val="FEBRERO 2018"/>
      <sheetName val="YA DEPRECIADOS FEB-2018"/>
      <sheetName val="MARZO-2018"/>
      <sheetName val="YA DEPRECIADOS MARZO-2018"/>
      <sheetName val="ABRIL-2018"/>
      <sheetName val="YA DEPRECIADOS ABRIL-2018"/>
      <sheetName val="MAYO-2018"/>
      <sheetName val="YA DEPRECIADOS MAYO-2018"/>
      <sheetName val="JUNIO-2018"/>
      <sheetName val="YA DEPRECIADOS JUNIO-2018"/>
      <sheetName val="JULIO 2018"/>
      <sheetName val="YA DEPRECIADOS JULIO 2018"/>
      <sheetName val="AGOSTO-2018"/>
      <sheetName val="YA DEPRECIADOS AGOSTO 2018"/>
      <sheetName val="SEPTIEMBRE 2018"/>
      <sheetName val="YA DEPRECIADOS SEP-2018"/>
      <sheetName val="OCTUBRE 2018"/>
      <sheetName val="YA DEPRECIADOS OCT-2018"/>
      <sheetName val="NOVIEMBRE 2018"/>
      <sheetName val="YA DEPRECIADOS NOV-2018"/>
      <sheetName val="DICIEMBRE 2018"/>
      <sheetName val="YA DEPRECIADOS DIC-2018"/>
      <sheetName val="ENERO 2019"/>
      <sheetName val="YA DEPRECIADOS ENERO-2019"/>
      <sheetName val=" NEBUL. Y VEH. COM.- ENERO 2019"/>
      <sheetName val="FEBRERO 2019"/>
      <sheetName val="YA DEPREC. FEB-2019"/>
      <sheetName val=" NEB. Y VEH. COM. FEBRERO 2018"/>
      <sheetName val="MARZO 2019"/>
      <sheetName val="YA DEPREC. MARZO 2019"/>
      <sheetName val="NEB. EN COM. MARZO 2019"/>
      <sheetName val="Abril 2019"/>
      <sheetName val="YA DEPREC. ABRIL 2019"/>
      <sheetName val="NEB. EN COM. ABRIL 2019"/>
      <sheetName val="Mayo 2019"/>
      <sheetName val="Ya depreciados mayo-2019"/>
      <sheetName val="Neb. en com. mayo 2019"/>
      <sheetName val="Junio 2019"/>
      <sheetName val="Ya depreciados junio 2019"/>
      <sheetName val="Neb. en comodato junio 2019"/>
      <sheetName val="julio 2019"/>
      <sheetName val="Ya depreciados julio 2019"/>
      <sheetName val="Neb. en comodato julio 2019"/>
      <sheetName val="Agosto 2019"/>
      <sheetName val="Ya depreciados agosto 2019"/>
      <sheetName val="Neb. en comodato agosto 2019"/>
      <sheetName val="septiembre 2019"/>
      <sheetName val="ya depreciados septiembre 2019"/>
      <sheetName val="Neb. en com. septiembre 2019"/>
      <sheetName val="Octubre 2019"/>
      <sheetName val="Ya depreciados octubre 2019"/>
      <sheetName val="NEB. EN COMODATO OCT. 2019"/>
      <sheetName val="noviembre 2019"/>
      <sheetName val="Ya depreciados nov-2019"/>
      <sheetName val="Neb. en comodato nov-2019"/>
      <sheetName val="DICIEMBRE 2019"/>
      <sheetName val="Ya depreciados dic-2019"/>
      <sheetName val="Neb. en comodato dic-2019"/>
      <sheetName val="ENERO 2020"/>
      <sheetName val="YA DEPREC. ENERO 2020"/>
      <sheetName val="NEB. EN COMODATO ENERO 2020"/>
      <sheetName val="Febrero 2020"/>
      <sheetName val="Ya depreciados feb. 2020"/>
      <sheetName val=" NEB, EN COMODATO FEB-2020"/>
      <sheetName val="MARZO 2020"/>
      <sheetName val="YA DEPRECIADOS MARZO 2020"/>
      <sheetName val="NEB. EN COM. MARZO 2020"/>
      <sheetName val=" A. F DEP. Y DESC. 31 MAR 2020 "/>
      <sheetName val="ABRIL 2020"/>
      <sheetName val="YA DEPREC. ABRIL 2020"/>
      <sheetName val="NEB, EN COMODATO ABRIL 2020"/>
      <sheetName val="MAYO 2020"/>
      <sheetName val="YA DEPRECIADOS MAYO 2020"/>
      <sheetName val="NEB. EN COMODATO MAYO 2020"/>
      <sheetName val="JUNIO 2020"/>
      <sheetName val="YA DEPRECIADOS JUNIO 2020"/>
      <sheetName val="NEB. JUNIO 2020"/>
      <sheetName val="Hoja1"/>
      <sheetName val="JULIO 2020"/>
      <sheetName val="YA DEPRECIADOS JULIO 20202"/>
      <sheetName val="NEB. JULIO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E194"/>
  <sheetViews>
    <sheetView tabSelected="1" workbookViewId="0">
      <selection activeCell="H195" sqref="H195"/>
    </sheetView>
  </sheetViews>
  <sheetFormatPr baseColWidth="10" defaultRowHeight="42.75" customHeight="1"/>
  <cols>
    <col min="1" max="1" width="2.7109375" style="10" customWidth="1"/>
    <col min="2" max="2" width="9.85546875" style="1" customWidth="1"/>
    <col min="3" max="3" width="17.140625" style="2" customWidth="1"/>
    <col min="4" max="4" width="23.7109375" style="2" customWidth="1"/>
    <col min="5" max="5" width="9.85546875" style="3" customWidth="1"/>
    <col min="6" max="6" width="11.28515625" style="3" customWidth="1"/>
    <col min="7" max="7" width="20.7109375" style="4" customWidth="1"/>
    <col min="8" max="8" width="18.7109375" style="4" customWidth="1"/>
    <col min="9" max="9" width="18.5703125" style="4" customWidth="1"/>
    <col min="10" max="10" width="11.42578125" style="4" hidden="1" customWidth="1"/>
    <col min="11" max="13" width="11.42578125" style="5" hidden="1" customWidth="1"/>
    <col min="14" max="22" width="11.42578125" style="4" hidden="1" customWidth="1"/>
    <col min="23" max="23" width="8.7109375" style="4" hidden="1" customWidth="1"/>
    <col min="24" max="30" width="11.42578125" style="4" hidden="1" customWidth="1"/>
    <col min="31" max="31" width="8.42578125" style="4" hidden="1" customWidth="1"/>
    <col min="32" max="32" width="8.85546875" style="4" hidden="1" customWidth="1"/>
    <col min="33" max="33" width="7.85546875" style="4" hidden="1" customWidth="1"/>
    <col min="34" max="34" width="13.140625" style="4" hidden="1" customWidth="1"/>
    <col min="35" max="36" width="9.85546875" style="4" hidden="1" customWidth="1"/>
    <col min="37" max="47" width="10.140625" style="4" hidden="1" customWidth="1"/>
    <col min="48" max="48" width="9.140625" style="4" hidden="1" customWidth="1"/>
    <col min="49" max="50" width="10.140625" style="4" hidden="1" customWidth="1"/>
    <col min="51" max="51" width="9.5703125" style="4" hidden="1" customWidth="1"/>
    <col min="52" max="52" width="9.85546875" style="4" hidden="1" customWidth="1"/>
    <col min="53" max="53" width="9" style="4" hidden="1" customWidth="1"/>
    <col min="54" max="57" width="10.140625" style="4" hidden="1" customWidth="1"/>
    <col min="58" max="58" width="8.42578125" style="4" hidden="1" customWidth="1"/>
    <col min="59" max="60" width="10.140625" style="4" hidden="1" customWidth="1"/>
    <col min="61" max="61" width="8.5703125" style="4" hidden="1" customWidth="1"/>
    <col min="62" max="62" width="9.42578125" style="4" hidden="1" customWidth="1"/>
    <col min="63" max="63" width="9.28515625" style="4" hidden="1" customWidth="1"/>
    <col min="64" max="73" width="10.140625" style="4" hidden="1" customWidth="1"/>
    <col min="74" max="74" width="10.7109375" style="4" hidden="1" customWidth="1"/>
    <col min="75" max="85" width="10.140625" style="4" hidden="1" customWidth="1"/>
    <col min="86" max="86" width="9.5703125" style="4" hidden="1" customWidth="1"/>
    <col min="87" max="88" width="10.140625" style="4" hidden="1" customWidth="1"/>
    <col min="89" max="89" width="7.5703125" style="4" hidden="1" customWidth="1"/>
    <col min="90" max="90" width="9.28515625" style="4" hidden="1" customWidth="1"/>
    <col min="91" max="95" width="10.140625" style="4" hidden="1" customWidth="1"/>
    <col min="96" max="96" width="9.42578125" style="4" hidden="1" customWidth="1"/>
    <col min="97" max="97" width="10.140625" style="4" hidden="1" customWidth="1"/>
    <col min="98" max="98" width="10.140625" style="6" hidden="1" customWidth="1"/>
    <col min="99" max="104" width="10.140625" style="4" hidden="1" customWidth="1"/>
    <col min="105" max="105" width="9.85546875" style="4" hidden="1" customWidth="1"/>
    <col min="106" max="106" width="11.140625" style="4" hidden="1" customWidth="1"/>
    <col min="107" max="107" width="11.7109375" style="4" hidden="1" customWidth="1"/>
    <col min="108" max="108" width="9.42578125" style="4" hidden="1" customWidth="1"/>
    <col min="109" max="118" width="10.140625" style="4" hidden="1" customWidth="1"/>
    <col min="119" max="119" width="10.7109375" style="4" hidden="1" customWidth="1"/>
    <col min="120" max="120" width="12.42578125" style="4" hidden="1" customWidth="1"/>
    <col min="121" max="121" width="11.85546875" style="4" hidden="1" customWidth="1"/>
    <col min="122" max="122" width="9.140625" style="4" hidden="1" customWidth="1"/>
    <col min="123" max="125" width="10.140625" style="4" hidden="1" customWidth="1"/>
    <col min="126" max="126" width="9" style="7" hidden="1" customWidth="1"/>
    <col min="127" max="127" width="10.140625" style="7" hidden="1" customWidth="1"/>
    <col min="128" max="128" width="11.85546875" style="7" hidden="1" customWidth="1"/>
    <col min="129" max="131" width="10.140625" style="7" hidden="1" customWidth="1"/>
    <col min="132" max="132" width="11" style="7" hidden="1" customWidth="1"/>
    <col min="133" max="133" width="9.5703125" style="7" hidden="1" customWidth="1"/>
    <col min="134" max="134" width="10.7109375" style="8" hidden="1" customWidth="1"/>
    <col min="135" max="135" width="14.7109375" style="8" hidden="1" customWidth="1"/>
    <col min="136" max="137" width="11.85546875" style="8" hidden="1" customWidth="1"/>
    <col min="138" max="138" width="13.42578125" style="8" hidden="1" customWidth="1"/>
    <col min="139" max="140" width="11.85546875" style="8" hidden="1" customWidth="1"/>
    <col min="141" max="141" width="11.85546875" style="8" customWidth="1"/>
    <col min="142" max="147" width="11.85546875" style="8" hidden="1" customWidth="1"/>
    <col min="148" max="148" width="11.85546875" style="8" customWidth="1"/>
    <col min="149" max="149" width="20.7109375" style="4" customWidth="1"/>
    <col min="150" max="150" width="17.85546875" style="4" customWidth="1"/>
    <col min="151" max="152" width="11.42578125" style="9"/>
    <col min="153" max="153" width="27.140625" style="9" customWidth="1"/>
    <col min="154" max="157" width="11.42578125" style="9"/>
    <col min="158" max="16384" width="11.42578125" style="10"/>
  </cols>
  <sheetData>
    <row r="1" spans="2:161" ht="12" customHeight="1"/>
    <row r="2" spans="2:161" ht="67.5" customHeight="1" thickBot="1">
      <c r="B2" s="11"/>
      <c r="C2" s="12"/>
    </row>
    <row r="3" spans="2:161" s="17" customFormat="1" ht="29.25" customHeight="1" thickBot="1">
      <c r="B3" s="13" t="s">
        <v>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5"/>
      <c r="EU3" s="16"/>
      <c r="EV3" s="16"/>
      <c r="EW3" s="16"/>
      <c r="EX3" s="16"/>
      <c r="EY3" s="16"/>
      <c r="EZ3" s="16"/>
      <c r="FA3" s="16"/>
    </row>
    <row r="4" spans="2:161" s="17" customFormat="1" ht="20.100000000000001" customHeight="1">
      <c r="B4" s="18" t="s">
        <v>1</v>
      </c>
      <c r="C4" s="19" t="s">
        <v>2</v>
      </c>
      <c r="D4" s="19" t="s">
        <v>3</v>
      </c>
      <c r="E4" s="18" t="s">
        <v>4</v>
      </c>
      <c r="F4" s="18" t="s">
        <v>5</v>
      </c>
      <c r="G4" s="20" t="s">
        <v>6</v>
      </c>
      <c r="H4" s="20" t="s">
        <v>7</v>
      </c>
      <c r="I4" s="20" t="s">
        <v>8</v>
      </c>
      <c r="J4" s="20"/>
      <c r="K4" s="21"/>
      <c r="L4" s="22" t="s">
        <v>9</v>
      </c>
      <c r="M4" s="22"/>
      <c r="N4" s="20"/>
      <c r="O4" s="20" t="s">
        <v>10</v>
      </c>
      <c r="P4" s="20" t="s">
        <v>10</v>
      </c>
      <c r="Q4" s="20" t="s">
        <v>10</v>
      </c>
      <c r="R4" s="20" t="s">
        <v>10</v>
      </c>
      <c r="S4" s="20" t="s">
        <v>10</v>
      </c>
      <c r="T4" s="20" t="s">
        <v>11</v>
      </c>
      <c r="U4" s="20" t="s">
        <v>10</v>
      </c>
      <c r="V4" s="20" t="s">
        <v>10</v>
      </c>
      <c r="W4" s="20" t="s">
        <v>10</v>
      </c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 t="s">
        <v>11</v>
      </c>
      <c r="AK4" s="20" t="s">
        <v>10</v>
      </c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 t="s">
        <v>11</v>
      </c>
      <c r="AY4" s="20" t="s">
        <v>10</v>
      </c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 t="s">
        <v>10</v>
      </c>
      <c r="BM4" s="20" t="s">
        <v>10</v>
      </c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 t="s">
        <v>10</v>
      </c>
      <c r="CA4" s="20" t="s">
        <v>10</v>
      </c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 t="s">
        <v>10</v>
      </c>
      <c r="CO4" s="20" t="s">
        <v>10</v>
      </c>
      <c r="CP4" s="20"/>
      <c r="CQ4" s="20"/>
      <c r="CR4" s="20"/>
      <c r="CS4" s="20"/>
      <c r="CT4" s="23"/>
      <c r="CU4" s="20"/>
      <c r="CV4" s="20"/>
      <c r="CW4" s="20"/>
      <c r="CX4" s="20"/>
      <c r="CY4" s="20"/>
      <c r="CZ4" s="20"/>
      <c r="DA4" s="20"/>
      <c r="DB4" s="20" t="s">
        <v>10</v>
      </c>
      <c r="DC4" s="20" t="s">
        <v>10</v>
      </c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 t="s">
        <v>10</v>
      </c>
      <c r="DQ4" s="20"/>
      <c r="DR4" s="20" t="s">
        <v>12</v>
      </c>
      <c r="DS4" s="20" t="s">
        <v>12</v>
      </c>
      <c r="DT4" s="20"/>
      <c r="DU4" s="20"/>
      <c r="DV4" s="24"/>
      <c r="DW4" s="24"/>
      <c r="DX4" s="25"/>
      <c r="DY4" s="24"/>
      <c r="DZ4" s="25"/>
      <c r="EA4" s="24"/>
      <c r="EB4" s="24"/>
      <c r="EC4" s="24"/>
      <c r="ED4" s="26" t="s">
        <v>10</v>
      </c>
      <c r="EE4" s="26"/>
      <c r="EF4" s="27">
        <v>2020</v>
      </c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 t="s">
        <v>13</v>
      </c>
      <c r="ES4" s="20" t="s">
        <v>10</v>
      </c>
      <c r="ET4" s="20" t="s">
        <v>14</v>
      </c>
      <c r="EU4" s="16"/>
      <c r="EV4" s="16"/>
      <c r="EW4" s="16"/>
      <c r="EX4" s="16"/>
      <c r="EY4" s="16"/>
      <c r="EZ4" s="16"/>
      <c r="FA4" s="16"/>
    </row>
    <row r="5" spans="2:161" s="1" customFormat="1" ht="20.100000000000001" customHeight="1" thickBot="1">
      <c r="B5" s="28"/>
      <c r="C5" s="29"/>
      <c r="D5" s="29"/>
      <c r="E5" s="28"/>
      <c r="F5" s="28"/>
      <c r="G5" s="30" t="s">
        <v>15</v>
      </c>
      <c r="H5" s="30" t="s">
        <v>16</v>
      </c>
      <c r="I5" s="30" t="s">
        <v>17</v>
      </c>
      <c r="J5" s="30" t="s">
        <v>18</v>
      </c>
      <c r="K5" s="31">
        <v>2000</v>
      </c>
      <c r="L5" s="31">
        <v>2001</v>
      </c>
      <c r="M5" s="31">
        <v>2002</v>
      </c>
      <c r="N5" s="30" t="s">
        <v>19</v>
      </c>
      <c r="O5" s="30" t="s">
        <v>20</v>
      </c>
      <c r="P5" s="30" t="s">
        <v>21</v>
      </c>
      <c r="Q5" s="30" t="s">
        <v>22</v>
      </c>
      <c r="R5" s="30" t="s">
        <v>23</v>
      </c>
      <c r="S5" s="31">
        <v>2008</v>
      </c>
      <c r="T5" s="30" t="s">
        <v>24</v>
      </c>
      <c r="U5" s="31">
        <v>2010</v>
      </c>
      <c r="V5" s="31">
        <v>2011</v>
      </c>
      <c r="W5" s="30" t="s">
        <v>25</v>
      </c>
      <c r="X5" s="30" t="s">
        <v>26</v>
      </c>
      <c r="Y5" s="30" t="s">
        <v>27</v>
      </c>
      <c r="Z5" s="30" t="s">
        <v>28</v>
      </c>
      <c r="AA5" s="30" t="s">
        <v>29</v>
      </c>
      <c r="AB5" s="30" t="s">
        <v>30</v>
      </c>
      <c r="AC5" s="30" t="s">
        <v>31</v>
      </c>
      <c r="AD5" s="30" t="s">
        <v>32</v>
      </c>
      <c r="AE5" s="30" t="s">
        <v>33</v>
      </c>
      <c r="AF5" s="30" t="s">
        <v>34</v>
      </c>
      <c r="AG5" s="30" t="s">
        <v>35</v>
      </c>
      <c r="AH5" s="30" t="s">
        <v>36</v>
      </c>
      <c r="AI5" s="30" t="s">
        <v>37</v>
      </c>
      <c r="AJ5" s="30" t="s">
        <v>38</v>
      </c>
      <c r="AK5" s="30" t="s">
        <v>39</v>
      </c>
      <c r="AL5" s="30" t="s">
        <v>40</v>
      </c>
      <c r="AM5" s="30" t="s">
        <v>41</v>
      </c>
      <c r="AN5" s="30" t="s">
        <v>42</v>
      </c>
      <c r="AO5" s="30" t="s">
        <v>43</v>
      </c>
      <c r="AP5" s="30" t="s">
        <v>44</v>
      </c>
      <c r="AQ5" s="30" t="s">
        <v>45</v>
      </c>
      <c r="AR5" s="30" t="s">
        <v>46</v>
      </c>
      <c r="AS5" s="30" t="s">
        <v>47</v>
      </c>
      <c r="AT5" s="30" t="s">
        <v>48</v>
      </c>
      <c r="AU5" s="30" t="s">
        <v>49</v>
      </c>
      <c r="AV5" s="30" t="s">
        <v>50</v>
      </c>
      <c r="AW5" s="30" t="s">
        <v>51</v>
      </c>
      <c r="AX5" s="30" t="s">
        <v>52</v>
      </c>
      <c r="AY5" s="30" t="s">
        <v>53</v>
      </c>
      <c r="AZ5" s="30" t="s">
        <v>40</v>
      </c>
      <c r="BA5" s="30" t="s">
        <v>41</v>
      </c>
      <c r="BB5" s="30" t="s">
        <v>42</v>
      </c>
      <c r="BC5" s="30" t="s">
        <v>43</v>
      </c>
      <c r="BD5" s="30" t="s">
        <v>44</v>
      </c>
      <c r="BE5" s="30" t="s">
        <v>45</v>
      </c>
      <c r="BF5" s="30" t="s">
        <v>46</v>
      </c>
      <c r="BG5" s="30" t="s">
        <v>47</v>
      </c>
      <c r="BH5" s="30" t="s">
        <v>48</v>
      </c>
      <c r="BI5" s="30" t="s">
        <v>49</v>
      </c>
      <c r="BJ5" s="30" t="s">
        <v>50</v>
      </c>
      <c r="BK5" s="30" t="s">
        <v>51</v>
      </c>
      <c r="BL5" s="30">
        <v>2014</v>
      </c>
      <c r="BM5" s="30" t="s">
        <v>54</v>
      </c>
      <c r="BN5" s="30" t="s">
        <v>40</v>
      </c>
      <c r="BO5" s="30" t="s">
        <v>41</v>
      </c>
      <c r="BP5" s="30" t="s">
        <v>42</v>
      </c>
      <c r="BQ5" s="30" t="s">
        <v>43</v>
      </c>
      <c r="BR5" s="30" t="s">
        <v>44</v>
      </c>
      <c r="BS5" s="30" t="s">
        <v>45</v>
      </c>
      <c r="BT5" s="30" t="s">
        <v>46</v>
      </c>
      <c r="BU5" s="30" t="s">
        <v>47</v>
      </c>
      <c r="BV5" s="30" t="s">
        <v>48</v>
      </c>
      <c r="BW5" s="30" t="s">
        <v>49</v>
      </c>
      <c r="BX5" s="30" t="s">
        <v>50</v>
      </c>
      <c r="BY5" s="30" t="s">
        <v>51</v>
      </c>
      <c r="BZ5" s="31">
        <v>2015</v>
      </c>
      <c r="CA5" s="30" t="s">
        <v>55</v>
      </c>
      <c r="CB5" s="30" t="s">
        <v>40</v>
      </c>
      <c r="CC5" s="30" t="s">
        <v>41</v>
      </c>
      <c r="CD5" s="30" t="s">
        <v>42</v>
      </c>
      <c r="CE5" s="30" t="s">
        <v>43</v>
      </c>
      <c r="CF5" s="30" t="s">
        <v>44</v>
      </c>
      <c r="CG5" s="30" t="s">
        <v>45</v>
      </c>
      <c r="CH5" s="30" t="s">
        <v>46</v>
      </c>
      <c r="CI5" s="30" t="s">
        <v>47</v>
      </c>
      <c r="CJ5" s="30" t="s">
        <v>48</v>
      </c>
      <c r="CK5" s="30" t="s">
        <v>49</v>
      </c>
      <c r="CL5" s="30" t="s">
        <v>50</v>
      </c>
      <c r="CM5" s="30" t="s">
        <v>51</v>
      </c>
      <c r="CN5" s="31">
        <v>2016</v>
      </c>
      <c r="CO5" s="30" t="s">
        <v>56</v>
      </c>
      <c r="CP5" s="30" t="s">
        <v>40</v>
      </c>
      <c r="CQ5" s="30" t="s">
        <v>41</v>
      </c>
      <c r="CR5" s="30" t="s">
        <v>42</v>
      </c>
      <c r="CS5" s="30" t="s">
        <v>43</v>
      </c>
      <c r="CT5" s="30" t="s">
        <v>44</v>
      </c>
      <c r="CU5" s="30" t="s">
        <v>45</v>
      </c>
      <c r="CV5" s="30" t="s">
        <v>46</v>
      </c>
      <c r="CW5" s="30" t="s">
        <v>47</v>
      </c>
      <c r="CX5" s="30" t="s">
        <v>48</v>
      </c>
      <c r="CY5" s="30" t="s">
        <v>49</v>
      </c>
      <c r="CZ5" s="30" t="s">
        <v>50</v>
      </c>
      <c r="DA5" s="30" t="s">
        <v>51</v>
      </c>
      <c r="DB5" s="31">
        <v>2017</v>
      </c>
      <c r="DC5" s="30" t="s">
        <v>57</v>
      </c>
      <c r="DD5" s="30" t="s">
        <v>40</v>
      </c>
      <c r="DE5" s="30" t="s">
        <v>41</v>
      </c>
      <c r="DF5" s="30" t="s">
        <v>42</v>
      </c>
      <c r="DG5" s="30" t="s">
        <v>43</v>
      </c>
      <c r="DH5" s="30" t="s">
        <v>44</v>
      </c>
      <c r="DI5" s="30" t="s">
        <v>45</v>
      </c>
      <c r="DJ5" s="30" t="s">
        <v>46</v>
      </c>
      <c r="DK5" s="30" t="s">
        <v>47</v>
      </c>
      <c r="DL5" s="30" t="s">
        <v>48</v>
      </c>
      <c r="DM5" s="30" t="s">
        <v>49</v>
      </c>
      <c r="DN5" s="30" t="s">
        <v>50</v>
      </c>
      <c r="DO5" s="30" t="s">
        <v>51</v>
      </c>
      <c r="DP5" s="31">
        <v>2018</v>
      </c>
      <c r="DQ5" s="30" t="s">
        <v>58</v>
      </c>
      <c r="DR5" s="30" t="s">
        <v>40</v>
      </c>
      <c r="DS5" s="30" t="s">
        <v>41</v>
      </c>
      <c r="DT5" s="30" t="s">
        <v>42</v>
      </c>
      <c r="DU5" s="30" t="s">
        <v>43</v>
      </c>
      <c r="DV5" s="32">
        <v>43586</v>
      </c>
      <c r="DW5" s="32">
        <v>43617</v>
      </c>
      <c r="DX5" s="33">
        <v>43647</v>
      </c>
      <c r="DY5" s="33">
        <v>43678</v>
      </c>
      <c r="DZ5" s="33">
        <v>43709</v>
      </c>
      <c r="EA5" s="33">
        <v>43739</v>
      </c>
      <c r="EB5" s="33">
        <v>43770</v>
      </c>
      <c r="EC5" s="32">
        <v>43800</v>
      </c>
      <c r="ED5" s="34">
        <v>2019</v>
      </c>
      <c r="EE5" s="34" t="s">
        <v>59</v>
      </c>
      <c r="EF5" s="35">
        <v>43831</v>
      </c>
      <c r="EG5" s="35">
        <v>43862</v>
      </c>
      <c r="EH5" s="35">
        <v>43891</v>
      </c>
      <c r="EI5" s="35">
        <v>43922</v>
      </c>
      <c r="EJ5" s="35">
        <v>43952</v>
      </c>
      <c r="EK5" s="35">
        <v>43983</v>
      </c>
      <c r="EL5" s="35">
        <v>44013</v>
      </c>
      <c r="EM5" s="35">
        <v>44044</v>
      </c>
      <c r="EN5" s="35">
        <v>44075</v>
      </c>
      <c r="EO5" s="35">
        <v>44105</v>
      </c>
      <c r="EP5" s="35">
        <v>44136</v>
      </c>
      <c r="EQ5" s="35">
        <v>44166</v>
      </c>
      <c r="ER5" s="34">
        <v>2020</v>
      </c>
      <c r="ES5" s="30" t="s">
        <v>60</v>
      </c>
      <c r="ET5" s="30" t="s">
        <v>61</v>
      </c>
      <c r="EU5" s="36"/>
      <c r="EV5" s="36"/>
      <c r="EW5" s="36"/>
      <c r="EX5" s="36"/>
      <c r="EY5" s="36"/>
      <c r="EZ5" s="36"/>
      <c r="FA5" s="36"/>
    </row>
    <row r="6" spans="2:161" s="17" customFormat="1" ht="24.95" customHeight="1">
      <c r="B6" s="37" t="s">
        <v>62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9"/>
      <c r="EU6" s="16"/>
      <c r="EV6" s="16"/>
      <c r="EW6" s="16"/>
      <c r="EX6" s="16"/>
      <c r="EY6" s="16"/>
      <c r="EZ6" s="16"/>
      <c r="FA6" s="16"/>
    </row>
    <row r="7" spans="2:161" s="9" customFormat="1" ht="18" customHeight="1">
      <c r="B7" s="40" t="s">
        <v>63</v>
      </c>
      <c r="C7" s="41" t="s">
        <v>64</v>
      </c>
      <c r="D7" s="42" t="s">
        <v>65</v>
      </c>
      <c r="E7" s="43"/>
      <c r="F7" s="43"/>
      <c r="G7" s="44">
        <f>417778/8.75</f>
        <v>47746.057142857142</v>
      </c>
      <c r="H7" s="44">
        <f t="shared" ref="H7:H26" si="0">ROUND((G7*0.1),2)</f>
        <v>4774.6099999999997</v>
      </c>
      <c r="I7" s="44">
        <f t="shared" ref="I7:I26" si="1">(G7*0.9)</f>
        <v>42971.451428571432</v>
      </c>
      <c r="J7" s="44">
        <v>4893.1499999999996</v>
      </c>
      <c r="K7" s="45">
        <v>9400.0300000000007</v>
      </c>
      <c r="L7" s="45">
        <v>1074.29</v>
      </c>
      <c r="M7" s="45">
        <v>1074.29</v>
      </c>
      <c r="N7" s="44">
        <v>1074.29</v>
      </c>
      <c r="O7" s="44">
        <v>1077.23</v>
      </c>
      <c r="P7" s="44">
        <v>1074.29</v>
      </c>
      <c r="Q7" s="44">
        <v>1074.29</v>
      </c>
      <c r="R7" s="44">
        <v>1074.29</v>
      </c>
      <c r="S7" s="44">
        <v>1077.23</v>
      </c>
      <c r="T7" s="44">
        <v>1074.29</v>
      </c>
      <c r="U7" s="44">
        <v>1074.29</v>
      </c>
      <c r="V7" s="44">
        <v>1074.29</v>
      </c>
      <c r="W7" s="44">
        <f>SUM(L7:V7)+559.22+1074.29</f>
        <v>13456.580000000002</v>
      </c>
      <c r="X7" s="44">
        <f>ROUND((I7/40/365*31),2)</f>
        <v>91.24</v>
      </c>
      <c r="Y7" s="44">
        <f>ROUND((I7/40/365*29),2)</f>
        <v>85.35</v>
      </c>
      <c r="Z7" s="44">
        <f>ROUND((I7/40/365*31),2)</f>
        <v>91.24</v>
      </c>
      <c r="AA7" s="44">
        <f>ROUND((I7/40/365*30),2)</f>
        <v>88.3</v>
      </c>
      <c r="AB7" s="44">
        <f>ROUND((I7/40/365*31),2)</f>
        <v>91.24</v>
      </c>
      <c r="AC7" s="44">
        <f>ROUND((I7/40/365*30),2)</f>
        <v>88.3</v>
      </c>
      <c r="AD7" s="44">
        <f>ROUND((I7/40/365*31),2)</f>
        <v>91.24</v>
      </c>
      <c r="AE7" s="44">
        <f>ROUND((I7/40/365*31),2)</f>
        <v>91.24</v>
      </c>
      <c r="AF7" s="44">
        <f>ROUND((I7/40/365*30),2)</f>
        <v>88.3</v>
      </c>
      <c r="AG7" s="44">
        <f>ROUND((I7/40/365*31),2)</f>
        <v>91.24</v>
      </c>
      <c r="AH7" s="44">
        <f>ROUND((I7/40/365*30),2)</f>
        <v>88.3</v>
      </c>
      <c r="AI7" s="44">
        <f>ROUND((I7/40/365*31),2)</f>
        <v>91.24</v>
      </c>
      <c r="AJ7" s="44">
        <f t="shared" ref="AJ7:AJ21" si="2">SUM(X7:AI7)</f>
        <v>1077.2299999999998</v>
      </c>
      <c r="AK7" s="44">
        <f t="shared" ref="AK7:AK21" si="3">ROUND((W7+X7+Y7+Z7+AA7+AB7+AC7+AD7+AE7+AF7+AG7+AH7+AI7),2)</f>
        <v>14533.81</v>
      </c>
      <c r="AL7" s="44">
        <f>ROUND((I7/40/365*31),2)</f>
        <v>91.24</v>
      </c>
      <c r="AM7" s="44">
        <f>ROUND((I7/40/365*28),2)</f>
        <v>82.41</v>
      </c>
      <c r="AN7" s="44">
        <f>ROUND((I7/40/365*31),2)</f>
        <v>91.24</v>
      </c>
      <c r="AO7" s="44">
        <f>ROUND((I7/40/365*30),2)</f>
        <v>88.3</v>
      </c>
      <c r="AP7" s="44">
        <f>ROUND((I7/40/365*31),2)</f>
        <v>91.24</v>
      </c>
      <c r="AQ7" s="44">
        <f>ROUND((I7/40/365*30),2)</f>
        <v>88.3</v>
      </c>
      <c r="AR7" s="44">
        <f>ROUND((I7/40/365*31),2)</f>
        <v>91.24</v>
      </c>
      <c r="AS7" s="44">
        <f>ROUND((I7/40/365*31),2)</f>
        <v>91.24</v>
      </c>
      <c r="AT7" s="44">
        <f>ROUND((I7/40/365*30),2)</f>
        <v>88.3</v>
      </c>
      <c r="AU7" s="44">
        <f>ROUND((I7/40/365*31),2)</f>
        <v>91.24</v>
      </c>
      <c r="AV7" s="44">
        <f>ROUND((I7/40/365*30),2)</f>
        <v>88.3</v>
      </c>
      <c r="AW7" s="44">
        <f>ROUND((I7/40/365*31),2)</f>
        <v>91.24</v>
      </c>
      <c r="AX7" s="44">
        <f t="shared" ref="AX7:AX21" si="4">SUM(AL7:AW7)</f>
        <v>1074.29</v>
      </c>
      <c r="AY7" s="44">
        <f t="shared" ref="AY7:AY21" si="5">ROUND((AK7+AL7+AM7+AN7+AO7+AP7+AQ7+AR7+AS7+AT7+AU7+AV7+AW7),2)</f>
        <v>15608.1</v>
      </c>
      <c r="AZ7" s="44">
        <f>ROUND((I7/40/365*31),2)</f>
        <v>91.24</v>
      </c>
      <c r="BA7" s="44">
        <f>ROUND((I7/40/365*28),2)</f>
        <v>82.41</v>
      </c>
      <c r="BB7" s="44">
        <f>ROUND((I7/40/365*31),2)</f>
        <v>91.24</v>
      </c>
      <c r="BC7" s="44">
        <f>ROUND((I7/40/365*30),2)</f>
        <v>88.3</v>
      </c>
      <c r="BD7" s="44">
        <f>ROUND((I7/40/365*31),2)</f>
        <v>91.24</v>
      </c>
      <c r="BE7" s="44">
        <f>ROUND((I7/40/365*30),2)</f>
        <v>88.3</v>
      </c>
      <c r="BF7" s="44">
        <f>ROUND((I7/40/365*31),2)</f>
        <v>91.24</v>
      </c>
      <c r="BG7" s="44">
        <f>ROUND((I7/40/365*31),2)</f>
        <v>91.24</v>
      </c>
      <c r="BH7" s="44">
        <f>ROUND((I7/40/365*30),2)</f>
        <v>88.3</v>
      </c>
      <c r="BI7" s="44">
        <f>ROUND((I7/40/365*31),2)</f>
        <v>91.24</v>
      </c>
      <c r="BJ7" s="44">
        <f>ROUND((I7/40/365*30),2)</f>
        <v>88.3</v>
      </c>
      <c r="BK7" s="44">
        <f>ROUND((I7/40/365*31),2)</f>
        <v>91.24</v>
      </c>
      <c r="BL7" s="44">
        <f t="shared" ref="BL7:BL21" si="6">SUM(AZ7:BK7)</f>
        <v>1074.29</v>
      </c>
      <c r="BM7" s="44">
        <f t="shared" ref="BM7:BM21" si="7">ROUND((AY7+BL7),2)</f>
        <v>16682.39</v>
      </c>
      <c r="BN7" s="44">
        <f>ROUND((I7/40/365*31),2)</f>
        <v>91.24</v>
      </c>
      <c r="BO7" s="44">
        <f>ROUND((I7/40/365*28),2)</f>
        <v>82.41</v>
      </c>
      <c r="BP7" s="44">
        <f>ROUND((I7/40/365*31),2)</f>
        <v>91.24</v>
      </c>
      <c r="BQ7" s="44">
        <f>ROUND((I7/40/365*30),2)</f>
        <v>88.3</v>
      </c>
      <c r="BR7" s="44">
        <f>ROUND((I7/40/365*31),2)</f>
        <v>91.24</v>
      </c>
      <c r="BS7" s="44">
        <f>ROUND((I7/40/365*30),2)</f>
        <v>88.3</v>
      </c>
      <c r="BT7" s="44">
        <f>ROUND((I7/40/365*31),2)</f>
        <v>91.24</v>
      </c>
      <c r="BU7" s="44">
        <f>ROUND((I7/40/365*31),2)</f>
        <v>91.24</v>
      </c>
      <c r="BV7" s="44">
        <f>ROUND((I7/40/365*30),2)</f>
        <v>88.3</v>
      </c>
      <c r="BW7" s="44">
        <f>ROUND((I7/40/365*31),2)</f>
        <v>91.24</v>
      </c>
      <c r="BX7" s="44">
        <f>ROUND((I7/40/365*30),2)</f>
        <v>88.3</v>
      </c>
      <c r="BY7" s="44">
        <f>ROUND((I7/40/365*31),2)</f>
        <v>91.24</v>
      </c>
      <c r="BZ7" s="44">
        <f t="shared" ref="BZ7:BZ22" si="8">SUM(BN7:BY7)</f>
        <v>1074.29</v>
      </c>
      <c r="CA7" s="44">
        <f t="shared" ref="CA7:CA22" si="9">ROUND((BM7+BZ7),2)</f>
        <v>17756.68</v>
      </c>
      <c r="CB7" s="44">
        <f>ROUND((I7/40/365*31),2)</f>
        <v>91.24</v>
      </c>
      <c r="CC7" s="44">
        <f>ROUND((I7/40/365*29),2)</f>
        <v>85.35</v>
      </c>
      <c r="CD7" s="44">
        <f>ROUND((I7/40/365*31),2)</f>
        <v>91.24</v>
      </c>
      <c r="CE7" s="44">
        <f>ROUND((I7/40/365*30),2)</f>
        <v>88.3</v>
      </c>
      <c r="CF7" s="44">
        <f>ROUND((I7/40/365*31),2)</f>
        <v>91.24</v>
      </c>
      <c r="CG7" s="44">
        <f>ROUND((I7/40/365*30),2)</f>
        <v>88.3</v>
      </c>
      <c r="CH7" s="44">
        <f>ROUND((I7/40/365*31),2)</f>
        <v>91.24</v>
      </c>
      <c r="CI7" s="44">
        <f>ROUND((I7/40/365*31),2)</f>
        <v>91.24</v>
      </c>
      <c r="CJ7" s="44">
        <f>ROUND((I7/40/365*30),2)</f>
        <v>88.3</v>
      </c>
      <c r="CK7" s="44">
        <f>ROUND((I7/40/365*31),2)</f>
        <v>91.24</v>
      </c>
      <c r="CL7" s="44">
        <f>ROUND((I7/40/365*30),2)</f>
        <v>88.3</v>
      </c>
      <c r="CM7" s="44">
        <f>ROUND((I7/40/365*31),2)</f>
        <v>91.24</v>
      </c>
      <c r="CN7" s="44">
        <f t="shared" ref="CN7:CN22" si="10">SUM(CB7:CM7)</f>
        <v>1077.2299999999998</v>
      </c>
      <c r="CO7" s="46">
        <f t="shared" ref="CO7:CO22" si="11">ROUND((CA7+CN7),2)</f>
        <v>18833.91</v>
      </c>
      <c r="CP7" s="44">
        <f>ROUND((I7/40/365*31),2)</f>
        <v>91.24</v>
      </c>
      <c r="CQ7" s="44">
        <f>ROUND((I7/40/365*28),2)</f>
        <v>82.41</v>
      </c>
      <c r="CR7" s="44">
        <f>ROUND((I7/40/365*31),2)</f>
        <v>91.24</v>
      </c>
      <c r="CS7" s="44">
        <f>ROUND((I7/40/365*30),2)</f>
        <v>88.3</v>
      </c>
      <c r="CT7" s="47">
        <f>ROUND((I7/40/365*31),2)</f>
        <v>91.24</v>
      </c>
      <c r="CU7" s="44">
        <f>ROUND((I7/40/365*30),2)</f>
        <v>88.3</v>
      </c>
      <c r="CV7" s="44">
        <f>ROUND((I7/40/365*31),2)</f>
        <v>91.24</v>
      </c>
      <c r="CW7" s="44">
        <f>ROUND((I7/40/365*31),2)</f>
        <v>91.24</v>
      </c>
      <c r="CX7" s="44">
        <f>ROUND((I7/40/365*30),2)</f>
        <v>88.3</v>
      </c>
      <c r="CY7" s="44">
        <f>ROUND((I7/40/365*31),2)</f>
        <v>91.24</v>
      </c>
      <c r="CZ7" s="44">
        <f>ROUND((I7/40/365*30),2)</f>
        <v>88.3</v>
      </c>
      <c r="DA7" s="44">
        <f>ROUND((I7/40/365*31),2)</f>
        <v>91.24</v>
      </c>
      <c r="DB7" s="46">
        <f t="shared" ref="DB7:DB23" si="12">SUM(CP7:DA7)</f>
        <v>1074.29</v>
      </c>
      <c r="DC7" s="46">
        <f t="shared" ref="DC7:DC23" si="13">ROUND((CO7+DB7),2)</f>
        <v>19908.2</v>
      </c>
      <c r="DD7" s="44">
        <f>ROUND((I7/40/365*31),2)</f>
        <v>91.24</v>
      </c>
      <c r="DE7" s="44">
        <f>ROUND((I7/40/365*28),2)</f>
        <v>82.41</v>
      </c>
      <c r="DF7" s="44">
        <f>ROUND((I7/40/365*31),2)</f>
        <v>91.24</v>
      </c>
      <c r="DG7" s="44">
        <f>ROUND((I7/40/365*30),2)</f>
        <v>88.3</v>
      </c>
      <c r="DH7" s="44">
        <f>ROUND((I7/40/365*31),2)</f>
        <v>91.24</v>
      </c>
      <c r="DI7" s="44">
        <f>ROUND((I7/40/365*30),2)</f>
        <v>88.3</v>
      </c>
      <c r="DJ7" s="44">
        <f>ROUND((I7/40/365*31),2)</f>
        <v>91.24</v>
      </c>
      <c r="DK7" s="44">
        <f>ROUND((I7/40/365*31),2)</f>
        <v>91.24</v>
      </c>
      <c r="DL7" s="44">
        <f>ROUND((I7/40/365*30),2)</f>
        <v>88.3</v>
      </c>
      <c r="DM7" s="44">
        <f>ROUND((I7/40/365*31),2)</f>
        <v>91.24</v>
      </c>
      <c r="DN7" s="44">
        <f>ROUND((I7/40/365*30),2)</f>
        <v>88.3</v>
      </c>
      <c r="DO7" s="44">
        <f>ROUND((I7/40/365*31),2)</f>
        <v>91.24</v>
      </c>
      <c r="DP7" s="46">
        <f t="shared" ref="DP7:DP23" si="14">SUM(DD7:DO7)</f>
        <v>1074.29</v>
      </c>
      <c r="DQ7" s="46">
        <f t="shared" ref="DQ7:DQ23" si="15">ROUND((DC7+DP7),2)</f>
        <v>20982.49</v>
      </c>
      <c r="DR7" s="44">
        <f>ROUND((I7/40/365*31),2)</f>
        <v>91.24</v>
      </c>
      <c r="DS7" s="44">
        <f>ROUND((I7/40/365*28),2)</f>
        <v>82.41</v>
      </c>
      <c r="DT7" s="44">
        <f>ROUND((I7/40/365*31),2)</f>
        <v>91.24</v>
      </c>
      <c r="DU7" s="44">
        <f>ROUND((I7/40/365*30),2)</f>
        <v>88.3</v>
      </c>
      <c r="DV7" s="48">
        <f>ROUND((I7/40/365*31),2)</f>
        <v>91.24</v>
      </c>
      <c r="DW7" s="48">
        <f>ROUND((I7/40/365*30),2)</f>
        <v>88.3</v>
      </c>
      <c r="DX7" s="49">
        <f>ROUND((I7/40/365*31),2)</f>
        <v>91.24</v>
      </c>
      <c r="DY7" s="49">
        <f>ROUND((I7/40/365*31),2)</f>
        <v>91.24</v>
      </c>
      <c r="DZ7" s="44">
        <f>ROUND((I7/40/365*30),2)</f>
        <v>88.3</v>
      </c>
      <c r="EA7" s="44">
        <f>ROUND((I7/40/365*31),2)</f>
        <v>91.24</v>
      </c>
      <c r="EB7" s="44">
        <f>ROUND((I7/40/365*30),2)</f>
        <v>88.3</v>
      </c>
      <c r="EC7" s="44">
        <f>ROUND((I7/40/365*31),2)</f>
        <v>91.24</v>
      </c>
      <c r="ED7" s="50">
        <f t="shared" ref="ED7:ED25" si="16">SUM(DR7:EC7)</f>
        <v>1074.29</v>
      </c>
      <c r="EE7" s="46">
        <f t="shared" ref="EE7:EE25" si="17">ROUND((DQ7+ED7),2)</f>
        <v>22056.78</v>
      </c>
      <c r="EF7" s="44">
        <f>ROUND((I7/40/365*31),2)</f>
        <v>91.24</v>
      </c>
      <c r="EG7" s="44">
        <f>ROUND((I7/40/365*29),2)</f>
        <v>85.35</v>
      </c>
      <c r="EH7" s="44">
        <f>ROUND((I7/40/365*31),2)</f>
        <v>91.24</v>
      </c>
      <c r="EI7" s="44">
        <f>ROUND((I7/40/365*30),2)</f>
        <v>88.3</v>
      </c>
      <c r="EJ7" s="44">
        <f>ROUND((I7/40/365*31),2)</f>
        <v>91.24</v>
      </c>
      <c r="EK7" s="44">
        <f>ROUND((I7/40/365*30),2)</f>
        <v>88.3</v>
      </c>
      <c r="EL7" s="46"/>
      <c r="EM7" s="46"/>
      <c r="EN7" s="46"/>
      <c r="EO7" s="46"/>
      <c r="EP7" s="46"/>
      <c r="EQ7" s="46"/>
      <c r="ER7" s="46">
        <f t="shared" ref="ER7:ER26" si="18">SUM(EF7:EQ7)</f>
        <v>535.66999999999996</v>
      </c>
      <c r="ES7" s="46">
        <f t="shared" ref="ES7:ES26" si="19">ROUND((EE7+ER7),2)</f>
        <v>22592.45</v>
      </c>
      <c r="ET7" s="44">
        <f t="shared" ref="ET7:ET26" si="20">SUM(G7-ES7)</f>
        <v>25153.607142857141</v>
      </c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</row>
    <row r="8" spans="2:161" ht="24" customHeight="1">
      <c r="B8" s="40" t="s">
        <v>66</v>
      </c>
      <c r="C8" s="41" t="s">
        <v>67</v>
      </c>
      <c r="D8" s="42" t="s">
        <v>68</v>
      </c>
      <c r="E8" s="43"/>
      <c r="F8" s="43"/>
      <c r="G8" s="44">
        <f>1985000-633950</f>
        <v>1351050</v>
      </c>
      <c r="H8" s="44">
        <f t="shared" si="0"/>
        <v>135105</v>
      </c>
      <c r="I8" s="44">
        <f t="shared" si="1"/>
        <v>1215945</v>
      </c>
      <c r="J8" s="44"/>
      <c r="K8" s="45"/>
      <c r="L8" s="45"/>
      <c r="M8" s="45"/>
      <c r="N8" s="44"/>
      <c r="O8" s="44"/>
      <c r="P8" s="44">
        <v>2156.52</v>
      </c>
      <c r="Q8" s="44">
        <v>60548.42</v>
      </c>
      <c r="R8" s="44">
        <v>60548.42</v>
      </c>
      <c r="S8" s="44">
        <v>60714.31</v>
      </c>
      <c r="T8" s="44">
        <v>60548.42</v>
      </c>
      <c r="U8" s="44">
        <v>60548.42</v>
      </c>
      <c r="V8" s="44">
        <v>60548.42</v>
      </c>
      <c r="W8" s="44">
        <f t="shared" ref="W8:W21" si="21">O8+P8+Q8+R8+S8+T8+U8+V8</f>
        <v>365612.92999999993</v>
      </c>
      <c r="X8" s="44">
        <f t="shared" ref="X8:X20" si="22">ROUND((I8/7330*31),2)</f>
        <v>5142.47</v>
      </c>
      <c r="Y8" s="44">
        <f t="shared" ref="Y8:Y20" si="23">ROUND((I8/7330*29),2)</f>
        <v>4810.7</v>
      </c>
      <c r="Z8" s="44">
        <f t="shared" ref="Z8:Z20" si="24">ROUND((I8/7330*31),2)</f>
        <v>5142.47</v>
      </c>
      <c r="AA8" s="44">
        <f t="shared" ref="AA8:AA20" si="25">ROUND((I8/7330*30),2)</f>
        <v>4976.58</v>
      </c>
      <c r="AB8" s="44">
        <f t="shared" ref="AB8:AB20" si="26">ROUND((I8/7330*31),2)</f>
        <v>5142.47</v>
      </c>
      <c r="AC8" s="44">
        <f t="shared" ref="AC8:AC20" si="27">ROUND((I8/7330*30),2)</f>
        <v>4976.58</v>
      </c>
      <c r="AD8" s="44">
        <f t="shared" ref="AD8:AD20" si="28">ROUND((I8/7330*31),2)</f>
        <v>5142.47</v>
      </c>
      <c r="AE8" s="44">
        <f t="shared" ref="AE8:AE20" si="29">ROUND((I8/7330*31),2)</f>
        <v>5142.47</v>
      </c>
      <c r="AF8" s="44">
        <f t="shared" ref="AF8:AF20" si="30">ROUND((I8/7330*30),2)</f>
        <v>4976.58</v>
      </c>
      <c r="AG8" s="44">
        <f t="shared" ref="AG8:AG20" si="31">ROUND((I8/7330*31),2)</f>
        <v>5142.47</v>
      </c>
      <c r="AH8" s="44">
        <f t="shared" ref="AH8:AH20" si="32">ROUND((I8/7330*30),2)</f>
        <v>4976.58</v>
      </c>
      <c r="AI8" s="44">
        <f t="shared" ref="AI8:AI21" si="33">ROUND((I8/7330*31),2)</f>
        <v>5142.47</v>
      </c>
      <c r="AJ8" s="44">
        <f t="shared" si="2"/>
        <v>60714.310000000012</v>
      </c>
      <c r="AK8" s="44">
        <f t="shared" si="3"/>
        <v>426327.24</v>
      </c>
      <c r="AL8" s="44">
        <f t="shared" ref="AL8:AL21" si="34">ROUND((I8/7330*31),2)</f>
        <v>5142.47</v>
      </c>
      <c r="AM8" s="44">
        <f t="shared" ref="AM8:AM21" si="35">ROUND((I8/7330*28),2)</f>
        <v>4644.8100000000004</v>
      </c>
      <c r="AN8" s="44">
        <f t="shared" ref="AN8:AN21" si="36">ROUND((I8/7330*31),2)</f>
        <v>5142.47</v>
      </c>
      <c r="AO8" s="44">
        <f t="shared" ref="AO8:AO21" si="37">ROUND((I8/7330*30),2)</f>
        <v>4976.58</v>
      </c>
      <c r="AP8" s="44">
        <f t="shared" ref="AP8:AP21" si="38">ROUND((I8/7330*31),2)</f>
        <v>5142.47</v>
      </c>
      <c r="AQ8" s="44">
        <f t="shared" ref="AQ8:AQ21" si="39">ROUND((I8/7330*30),2)</f>
        <v>4976.58</v>
      </c>
      <c r="AR8" s="44">
        <f t="shared" ref="AR8:AR21" si="40">ROUND((I8/7330*31),2)</f>
        <v>5142.47</v>
      </c>
      <c r="AS8" s="44">
        <f t="shared" ref="AS8:AS21" si="41">ROUND((I8/7330*31),2)</f>
        <v>5142.47</v>
      </c>
      <c r="AT8" s="44">
        <f t="shared" ref="AT8:AT21" si="42">ROUND((I8/7330*30),2)</f>
        <v>4976.58</v>
      </c>
      <c r="AU8" s="44">
        <f t="shared" ref="AU8:AU21" si="43">ROUND((I8/7330*31),2)</f>
        <v>5142.47</v>
      </c>
      <c r="AV8" s="44">
        <f t="shared" ref="AV8:AV21" si="44">ROUND((I8/7330*30),2)</f>
        <v>4976.58</v>
      </c>
      <c r="AW8" s="44">
        <f t="shared" ref="AW8:AW21" si="45">ROUND((I8/7330*31),2)</f>
        <v>5142.47</v>
      </c>
      <c r="AX8" s="44">
        <f t="shared" si="4"/>
        <v>60548.420000000013</v>
      </c>
      <c r="AY8" s="44">
        <f t="shared" si="5"/>
        <v>486875.66</v>
      </c>
      <c r="AZ8" s="44">
        <f t="shared" ref="AZ8:AZ21" si="46">ROUND((I8/7330*31),2)</f>
        <v>5142.47</v>
      </c>
      <c r="BA8" s="44">
        <f t="shared" ref="BA8:BA21" si="47">ROUND((I8/7330*28),2)</f>
        <v>4644.8100000000004</v>
      </c>
      <c r="BB8" s="44">
        <f t="shared" ref="BB8:BB21" si="48">ROUND((I8/7330*31),2)</f>
        <v>5142.47</v>
      </c>
      <c r="BC8" s="44">
        <f t="shared" ref="BC8:BC21" si="49">ROUND((I8/7330*30),2)</f>
        <v>4976.58</v>
      </c>
      <c r="BD8" s="44">
        <f t="shared" ref="BD8:BD21" si="50">ROUND((I8/7330*31),2)</f>
        <v>5142.47</v>
      </c>
      <c r="BE8" s="44">
        <f t="shared" ref="BE8:BE21" si="51">ROUND((I8/7330*30),2)</f>
        <v>4976.58</v>
      </c>
      <c r="BF8" s="44">
        <f t="shared" ref="BF8:BF21" si="52">ROUND((I8/7330*31),2)</f>
        <v>5142.47</v>
      </c>
      <c r="BG8" s="44">
        <f t="shared" ref="BG8:BG21" si="53">ROUND((I8/7330*31),2)</f>
        <v>5142.47</v>
      </c>
      <c r="BH8" s="44">
        <f t="shared" ref="BH8:BH21" si="54">ROUND((I8/7330*30),2)</f>
        <v>4976.58</v>
      </c>
      <c r="BI8" s="44">
        <f t="shared" ref="BI8:BI21" si="55">ROUND((I8/7330*31),2)</f>
        <v>5142.47</v>
      </c>
      <c r="BJ8" s="44">
        <f t="shared" ref="BJ8:BJ21" si="56">ROUND((I8/7330*30),2)</f>
        <v>4976.58</v>
      </c>
      <c r="BK8" s="44">
        <f t="shared" ref="BK8:BK21" si="57">ROUND((I8/7330*31),2)</f>
        <v>5142.47</v>
      </c>
      <c r="BL8" s="44">
        <f t="shared" si="6"/>
        <v>60548.420000000013</v>
      </c>
      <c r="BM8" s="44">
        <f t="shared" si="7"/>
        <v>547424.07999999996</v>
      </c>
      <c r="BN8" s="44">
        <f t="shared" ref="BN8:BN21" si="58">ROUND((I8/7330*31),2)</f>
        <v>5142.47</v>
      </c>
      <c r="BO8" s="44">
        <f t="shared" ref="BO8:BO21" si="59">ROUND((I8/7330*28),2)</f>
        <v>4644.8100000000004</v>
      </c>
      <c r="BP8" s="44">
        <f t="shared" ref="BP8:BP21" si="60">ROUND((I8/7330*31),2)</f>
        <v>5142.47</v>
      </c>
      <c r="BQ8" s="44">
        <f t="shared" ref="BQ8:BQ21" si="61">ROUND((I8/7330*30),2)</f>
        <v>4976.58</v>
      </c>
      <c r="BR8" s="44">
        <f t="shared" ref="BR8:BR21" si="62">ROUND((I8/7330*31),2)</f>
        <v>5142.47</v>
      </c>
      <c r="BS8" s="44">
        <f t="shared" ref="BS8:BS21" si="63">ROUND((I8/7330*30),2)</f>
        <v>4976.58</v>
      </c>
      <c r="BT8" s="44">
        <f t="shared" ref="BT8:BT21" si="64">ROUND((I8/7330*31),2)</f>
        <v>5142.47</v>
      </c>
      <c r="BU8" s="44">
        <f t="shared" ref="BU8:BU21" si="65">ROUND((I8/7330*31),2)</f>
        <v>5142.47</v>
      </c>
      <c r="BV8" s="44">
        <f t="shared" ref="BV8:BV21" si="66">ROUND((I8/7330*30),2)</f>
        <v>4976.58</v>
      </c>
      <c r="BW8" s="44">
        <f t="shared" ref="BW8:BW21" si="67">ROUND((I8/7330*31),2)</f>
        <v>5142.47</v>
      </c>
      <c r="BX8" s="44">
        <f t="shared" ref="BX8:BX22" si="68">ROUND((I8/7330*30),2)</f>
        <v>4976.58</v>
      </c>
      <c r="BY8" s="44">
        <f t="shared" ref="BY8:BY22" si="69">ROUND((I8/7330*31),2)</f>
        <v>5142.47</v>
      </c>
      <c r="BZ8" s="44">
        <f t="shared" si="8"/>
        <v>60548.420000000013</v>
      </c>
      <c r="CA8" s="44">
        <f t="shared" si="9"/>
        <v>607972.5</v>
      </c>
      <c r="CB8" s="44">
        <f t="shared" ref="CB8:CB22" si="70">ROUND((I8/7330*31),2)</f>
        <v>5142.47</v>
      </c>
      <c r="CC8" s="44">
        <f t="shared" ref="CC8:CC22" si="71">ROUND((I8/7330*29),2)</f>
        <v>4810.7</v>
      </c>
      <c r="CD8" s="44">
        <f t="shared" ref="CD8:CD22" si="72">ROUND((I8/7330*31),2)</f>
        <v>5142.47</v>
      </c>
      <c r="CE8" s="44">
        <f t="shared" ref="CE8:CE22" si="73">ROUND((I8/7330*30),2)</f>
        <v>4976.58</v>
      </c>
      <c r="CF8" s="44">
        <f t="shared" ref="CF8:CF22" si="74">ROUND((I8/7330*31),2)</f>
        <v>5142.47</v>
      </c>
      <c r="CG8" s="44">
        <f t="shared" ref="CG8:CG22" si="75">ROUND((I8/7330*30),2)</f>
        <v>4976.58</v>
      </c>
      <c r="CH8" s="44">
        <f t="shared" ref="CH8:CH22" si="76">ROUND((I8/7330*31),2)</f>
        <v>5142.47</v>
      </c>
      <c r="CI8" s="44">
        <f t="shared" ref="CI8:CI22" si="77">ROUND((I8/7330*31),2)</f>
        <v>5142.47</v>
      </c>
      <c r="CJ8" s="44">
        <f t="shared" ref="CJ8:CJ22" si="78">ROUND((I8/7330*30),2)</f>
        <v>4976.58</v>
      </c>
      <c r="CK8" s="44">
        <f t="shared" ref="CK8:CK22" si="79">ROUND((I8/7330*31),2)</f>
        <v>5142.47</v>
      </c>
      <c r="CL8" s="44">
        <f t="shared" ref="CL8:CL22" si="80">ROUND((I8/7330*30),2)</f>
        <v>4976.58</v>
      </c>
      <c r="CM8" s="44">
        <f t="shared" ref="CM8:CM22" si="81">ROUND((I8/7330*31),2)</f>
        <v>5142.47</v>
      </c>
      <c r="CN8" s="44">
        <f t="shared" si="10"/>
        <v>60714.310000000012</v>
      </c>
      <c r="CO8" s="46">
        <f t="shared" si="11"/>
        <v>668686.81000000006</v>
      </c>
      <c r="CP8" s="44">
        <f t="shared" ref="CP8:CP22" si="82">ROUND((I8/7330*31),2)</f>
        <v>5142.47</v>
      </c>
      <c r="CQ8" s="44">
        <f t="shared" ref="CQ8:CQ22" si="83">ROUND((I8/7330*28),2)</f>
        <v>4644.8100000000004</v>
      </c>
      <c r="CR8" s="44">
        <f t="shared" ref="CR8:CR22" si="84">ROUND((I8/7330*31),2)</f>
        <v>5142.47</v>
      </c>
      <c r="CS8" s="44">
        <f t="shared" ref="CS8:CS22" si="85">ROUND((I8/7330*30),2)</f>
        <v>4976.58</v>
      </c>
      <c r="CT8" s="47">
        <f t="shared" ref="CT8:CT22" si="86">ROUND((I8/7330*31),2)</f>
        <v>5142.47</v>
      </c>
      <c r="CU8" s="44">
        <f t="shared" ref="CU8:CU22" si="87">ROUND((I8/7330*30),2)</f>
        <v>4976.58</v>
      </c>
      <c r="CV8" s="44">
        <f t="shared" ref="CV8:CV23" si="88">ROUND((I8/7330*31),2)</f>
        <v>5142.47</v>
      </c>
      <c r="CW8" s="44">
        <f t="shared" ref="CW8:CW23" si="89">ROUND((I8/7330*31),2)</f>
        <v>5142.47</v>
      </c>
      <c r="CX8" s="44">
        <f t="shared" ref="CX8:CX23" si="90">ROUND((I8/7330*30),2)</f>
        <v>4976.58</v>
      </c>
      <c r="CY8" s="44">
        <f t="shared" ref="CY8:CY23" si="91">ROUND((I8/7330*31),2)</f>
        <v>5142.47</v>
      </c>
      <c r="CZ8" s="44">
        <f t="shared" ref="CZ8:CZ23" si="92">ROUND((I8/7330*30),2)</f>
        <v>4976.58</v>
      </c>
      <c r="DA8" s="44">
        <f t="shared" ref="DA8:DA23" si="93">ROUND((I8/7330*31),2)</f>
        <v>5142.47</v>
      </c>
      <c r="DB8" s="46">
        <f t="shared" si="12"/>
        <v>60548.420000000013</v>
      </c>
      <c r="DC8" s="46">
        <f t="shared" si="13"/>
        <v>729235.23</v>
      </c>
      <c r="DD8" s="44">
        <f t="shared" ref="DD8:DD23" si="94">ROUND((I8/7330*31),2)</f>
        <v>5142.47</v>
      </c>
      <c r="DE8" s="44">
        <f t="shared" ref="DE8:DE23" si="95">ROUND((I8/7330*28),2)</f>
        <v>4644.8100000000004</v>
      </c>
      <c r="DF8" s="44">
        <f t="shared" ref="DF8:DF23" si="96">ROUND((I8/7330*31),2)</f>
        <v>5142.47</v>
      </c>
      <c r="DG8" s="44">
        <f t="shared" ref="DG8:DG23" si="97">ROUND((I8/7330*30),2)</f>
        <v>4976.58</v>
      </c>
      <c r="DH8" s="44">
        <f t="shared" ref="DH8:DH23" si="98">ROUND((I8/7330*31),2)</f>
        <v>5142.47</v>
      </c>
      <c r="DI8" s="44">
        <f t="shared" ref="DI8:DI23" si="99">ROUND((I8/7330*30),2)</f>
        <v>4976.58</v>
      </c>
      <c r="DJ8" s="44">
        <f t="shared" ref="DJ8:DJ23" si="100">ROUND((I8/7330*31),2)</f>
        <v>5142.47</v>
      </c>
      <c r="DK8" s="44">
        <f t="shared" ref="DK8:DK23" si="101">ROUND((I8/7330*31),2)</f>
        <v>5142.47</v>
      </c>
      <c r="DL8" s="44">
        <f t="shared" ref="DL8:DL23" si="102">ROUND((I8/7330*30),2)</f>
        <v>4976.58</v>
      </c>
      <c r="DM8" s="44">
        <f t="shared" ref="DM8:DM23" si="103">ROUND((I8/7330*31),2)</f>
        <v>5142.47</v>
      </c>
      <c r="DN8" s="44">
        <f t="shared" ref="DN8:DN23" si="104">ROUND((I8/7330*30),2)</f>
        <v>4976.58</v>
      </c>
      <c r="DO8" s="44">
        <f t="shared" ref="DO8:DO23" si="105">ROUND((I8/7330*31),2)</f>
        <v>5142.47</v>
      </c>
      <c r="DP8" s="46">
        <f t="shared" si="14"/>
        <v>60548.420000000013</v>
      </c>
      <c r="DQ8" s="46">
        <f t="shared" si="15"/>
        <v>789783.65</v>
      </c>
      <c r="DR8" s="44">
        <f t="shared" ref="DR8:DR23" si="106">ROUND((I8/7330*31),2)</f>
        <v>5142.47</v>
      </c>
      <c r="DS8" s="44">
        <f t="shared" ref="DS8:DS23" si="107">ROUND((I8/7330*28),2)</f>
        <v>4644.8100000000004</v>
      </c>
      <c r="DT8" s="44">
        <f t="shared" ref="DT8:DT23" si="108">ROUND((I8/7330*31),2)</f>
        <v>5142.47</v>
      </c>
      <c r="DU8" s="44">
        <f t="shared" ref="DU8:DU23" si="109">ROUND((I8/7330*30),2)</f>
        <v>4976.58</v>
      </c>
      <c r="DV8" s="48">
        <f t="shared" ref="DV8:DV23" si="110">ROUND((I8/7330*31),2)</f>
        <v>5142.47</v>
      </c>
      <c r="DW8" s="48">
        <f t="shared" ref="DW8:DW23" si="111">ROUND((I8/7330*30),2)</f>
        <v>4976.58</v>
      </c>
      <c r="DX8" s="49">
        <f t="shared" ref="DX8:DX23" si="112">ROUND((I8/7330*31),2)</f>
        <v>5142.47</v>
      </c>
      <c r="DY8" s="49">
        <f t="shared" ref="DY8:DY23" si="113">ROUND((I8/7330*31),2)</f>
        <v>5142.47</v>
      </c>
      <c r="DZ8" s="44">
        <f t="shared" ref="DZ8:DZ23" si="114">ROUND((I8/7330*30),2)</f>
        <v>4976.58</v>
      </c>
      <c r="EA8" s="44">
        <f t="shared" ref="EA8:EA23" si="115">ROUND((I8/7330*31),2)</f>
        <v>5142.47</v>
      </c>
      <c r="EB8" s="44">
        <f t="shared" ref="EB8:EB23" si="116">ROUND((I8/7330*30),2)</f>
        <v>4976.58</v>
      </c>
      <c r="EC8" s="44">
        <f t="shared" ref="EC8:EC23" si="117">ROUND((I8/7330*31),2)</f>
        <v>5142.47</v>
      </c>
      <c r="ED8" s="50">
        <f t="shared" si="16"/>
        <v>60548.420000000013</v>
      </c>
      <c r="EE8" s="46">
        <f t="shared" si="17"/>
        <v>850332.07</v>
      </c>
      <c r="EF8" s="44">
        <f t="shared" ref="EF8:EF24" si="118">ROUND((I8/7330*31),2)</f>
        <v>5142.47</v>
      </c>
      <c r="EG8" s="44">
        <f t="shared" ref="EG8:EG25" si="119">ROUND((I8/7330*29),2)</f>
        <v>4810.7</v>
      </c>
      <c r="EH8" s="44">
        <f>ROUND((I8/7330*31),2)</f>
        <v>5142.47</v>
      </c>
      <c r="EI8" s="44">
        <f>ROUND((I8/7330*30),2)</f>
        <v>4976.58</v>
      </c>
      <c r="EJ8" s="44">
        <f>ROUND((I8/7330*31),2)</f>
        <v>5142.47</v>
      </c>
      <c r="EK8" s="44">
        <f>ROUND((I8/7330*30),2)</f>
        <v>4976.58</v>
      </c>
      <c r="EL8" s="46"/>
      <c r="EM8" s="46"/>
      <c r="EN8" s="46"/>
      <c r="EO8" s="46"/>
      <c r="EP8" s="46"/>
      <c r="EQ8" s="46"/>
      <c r="ER8" s="46">
        <f t="shared" si="18"/>
        <v>30191.270000000004</v>
      </c>
      <c r="ES8" s="46">
        <f t="shared" si="19"/>
        <v>880523.34</v>
      </c>
      <c r="ET8" s="44">
        <f t="shared" si="20"/>
        <v>470526.66000000003</v>
      </c>
    </row>
    <row r="9" spans="2:161" ht="18.75" customHeight="1">
      <c r="B9" s="40" t="s">
        <v>66</v>
      </c>
      <c r="C9" s="41" t="s">
        <v>69</v>
      </c>
      <c r="D9" s="42" t="s">
        <v>68</v>
      </c>
      <c r="E9" s="43"/>
      <c r="F9" s="43"/>
      <c r="G9" s="44">
        <v>131874.97</v>
      </c>
      <c r="H9" s="44">
        <f t="shared" si="0"/>
        <v>13187.5</v>
      </c>
      <c r="I9" s="44">
        <f t="shared" si="1"/>
        <v>118687.473</v>
      </c>
      <c r="J9" s="44"/>
      <c r="K9" s="45"/>
      <c r="L9" s="45"/>
      <c r="M9" s="45"/>
      <c r="N9" s="44"/>
      <c r="O9" s="44"/>
      <c r="P9" s="44"/>
      <c r="Q9" s="44">
        <v>6120.57</v>
      </c>
      <c r="R9" s="44">
        <v>5910.07</v>
      </c>
      <c r="S9" s="44">
        <v>5926.26</v>
      </c>
      <c r="T9" s="44">
        <v>5910.07</v>
      </c>
      <c r="U9" s="44">
        <v>5910.07</v>
      </c>
      <c r="V9" s="44">
        <v>5910.07</v>
      </c>
      <c r="W9" s="44">
        <f t="shared" si="21"/>
        <v>35687.11</v>
      </c>
      <c r="X9" s="44">
        <f t="shared" si="22"/>
        <v>501.95</v>
      </c>
      <c r="Y9" s="44">
        <f t="shared" si="23"/>
        <v>469.57</v>
      </c>
      <c r="Z9" s="44">
        <f t="shared" si="24"/>
        <v>501.95</v>
      </c>
      <c r="AA9" s="44">
        <f t="shared" si="25"/>
        <v>485.76</v>
      </c>
      <c r="AB9" s="44">
        <f t="shared" si="26"/>
        <v>501.95</v>
      </c>
      <c r="AC9" s="44">
        <f t="shared" si="27"/>
        <v>485.76</v>
      </c>
      <c r="AD9" s="44">
        <f t="shared" si="28"/>
        <v>501.95</v>
      </c>
      <c r="AE9" s="44">
        <f t="shared" si="29"/>
        <v>501.95</v>
      </c>
      <c r="AF9" s="44">
        <f t="shared" si="30"/>
        <v>485.76</v>
      </c>
      <c r="AG9" s="44">
        <f t="shared" si="31"/>
        <v>501.95</v>
      </c>
      <c r="AH9" s="44">
        <f t="shared" si="32"/>
        <v>485.76</v>
      </c>
      <c r="AI9" s="44">
        <f t="shared" si="33"/>
        <v>501.95</v>
      </c>
      <c r="AJ9" s="44">
        <f t="shared" si="2"/>
        <v>5926.2599999999993</v>
      </c>
      <c r="AK9" s="44">
        <f t="shared" si="3"/>
        <v>41613.370000000003</v>
      </c>
      <c r="AL9" s="44">
        <f t="shared" si="34"/>
        <v>501.95</v>
      </c>
      <c r="AM9" s="44">
        <f t="shared" si="35"/>
        <v>453.38</v>
      </c>
      <c r="AN9" s="44">
        <f t="shared" si="36"/>
        <v>501.95</v>
      </c>
      <c r="AO9" s="44">
        <f t="shared" si="37"/>
        <v>485.76</v>
      </c>
      <c r="AP9" s="44">
        <f t="shared" si="38"/>
        <v>501.95</v>
      </c>
      <c r="AQ9" s="44">
        <f t="shared" si="39"/>
        <v>485.76</v>
      </c>
      <c r="AR9" s="44">
        <f t="shared" si="40"/>
        <v>501.95</v>
      </c>
      <c r="AS9" s="44">
        <f t="shared" si="41"/>
        <v>501.95</v>
      </c>
      <c r="AT9" s="44">
        <f t="shared" si="42"/>
        <v>485.76</v>
      </c>
      <c r="AU9" s="44">
        <f t="shared" si="43"/>
        <v>501.95</v>
      </c>
      <c r="AV9" s="44">
        <f t="shared" si="44"/>
        <v>485.76</v>
      </c>
      <c r="AW9" s="44">
        <f t="shared" si="45"/>
        <v>501.95</v>
      </c>
      <c r="AX9" s="44">
        <f t="shared" si="4"/>
        <v>5910.07</v>
      </c>
      <c r="AY9" s="44">
        <f t="shared" si="5"/>
        <v>47523.44</v>
      </c>
      <c r="AZ9" s="44">
        <f t="shared" si="46"/>
        <v>501.95</v>
      </c>
      <c r="BA9" s="44">
        <f t="shared" si="47"/>
        <v>453.38</v>
      </c>
      <c r="BB9" s="44">
        <f t="shared" si="48"/>
        <v>501.95</v>
      </c>
      <c r="BC9" s="44">
        <f t="shared" si="49"/>
        <v>485.76</v>
      </c>
      <c r="BD9" s="44">
        <f t="shared" si="50"/>
        <v>501.95</v>
      </c>
      <c r="BE9" s="44">
        <f t="shared" si="51"/>
        <v>485.76</v>
      </c>
      <c r="BF9" s="44">
        <f t="shared" si="52"/>
        <v>501.95</v>
      </c>
      <c r="BG9" s="44">
        <f t="shared" si="53"/>
        <v>501.95</v>
      </c>
      <c r="BH9" s="44">
        <f t="shared" si="54"/>
        <v>485.76</v>
      </c>
      <c r="BI9" s="44">
        <f t="shared" si="55"/>
        <v>501.95</v>
      </c>
      <c r="BJ9" s="44">
        <f t="shared" si="56"/>
        <v>485.76</v>
      </c>
      <c r="BK9" s="44">
        <f t="shared" si="57"/>
        <v>501.95</v>
      </c>
      <c r="BL9" s="44">
        <f t="shared" si="6"/>
        <v>5910.07</v>
      </c>
      <c r="BM9" s="44">
        <f t="shared" si="7"/>
        <v>53433.51</v>
      </c>
      <c r="BN9" s="44">
        <f t="shared" si="58"/>
        <v>501.95</v>
      </c>
      <c r="BO9" s="44">
        <f t="shared" si="59"/>
        <v>453.38</v>
      </c>
      <c r="BP9" s="44">
        <f t="shared" si="60"/>
        <v>501.95</v>
      </c>
      <c r="BQ9" s="44">
        <f t="shared" si="61"/>
        <v>485.76</v>
      </c>
      <c r="BR9" s="44">
        <f t="shared" si="62"/>
        <v>501.95</v>
      </c>
      <c r="BS9" s="44">
        <f t="shared" si="63"/>
        <v>485.76</v>
      </c>
      <c r="BT9" s="44">
        <f t="shared" si="64"/>
        <v>501.95</v>
      </c>
      <c r="BU9" s="44">
        <f t="shared" si="65"/>
        <v>501.95</v>
      </c>
      <c r="BV9" s="44">
        <f t="shared" si="66"/>
        <v>485.76</v>
      </c>
      <c r="BW9" s="44">
        <f t="shared" si="67"/>
        <v>501.95</v>
      </c>
      <c r="BX9" s="44">
        <f t="shared" si="68"/>
        <v>485.76</v>
      </c>
      <c r="BY9" s="44">
        <f t="shared" si="69"/>
        <v>501.95</v>
      </c>
      <c r="BZ9" s="44">
        <f t="shared" si="8"/>
        <v>5910.07</v>
      </c>
      <c r="CA9" s="44">
        <f t="shared" si="9"/>
        <v>59343.58</v>
      </c>
      <c r="CB9" s="44">
        <f t="shared" si="70"/>
        <v>501.95</v>
      </c>
      <c r="CC9" s="44">
        <f t="shared" si="71"/>
        <v>469.57</v>
      </c>
      <c r="CD9" s="44">
        <f t="shared" si="72"/>
        <v>501.95</v>
      </c>
      <c r="CE9" s="44">
        <f t="shared" si="73"/>
        <v>485.76</v>
      </c>
      <c r="CF9" s="44">
        <f t="shared" si="74"/>
        <v>501.95</v>
      </c>
      <c r="CG9" s="44">
        <f t="shared" si="75"/>
        <v>485.76</v>
      </c>
      <c r="CH9" s="44">
        <f t="shared" si="76"/>
        <v>501.95</v>
      </c>
      <c r="CI9" s="44">
        <f t="shared" si="77"/>
        <v>501.95</v>
      </c>
      <c r="CJ9" s="44">
        <f t="shared" si="78"/>
        <v>485.76</v>
      </c>
      <c r="CK9" s="44">
        <f t="shared" si="79"/>
        <v>501.95</v>
      </c>
      <c r="CL9" s="44">
        <f t="shared" si="80"/>
        <v>485.76</v>
      </c>
      <c r="CM9" s="44">
        <f t="shared" si="81"/>
        <v>501.95</v>
      </c>
      <c r="CN9" s="44">
        <f t="shared" si="10"/>
        <v>5926.2599999999993</v>
      </c>
      <c r="CO9" s="46">
        <f t="shared" si="11"/>
        <v>65269.84</v>
      </c>
      <c r="CP9" s="44">
        <f t="shared" si="82"/>
        <v>501.95</v>
      </c>
      <c r="CQ9" s="44">
        <f t="shared" si="83"/>
        <v>453.38</v>
      </c>
      <c r="CR9" s="44">
        <f t="shared" si="84"/>
        <v>501.95</v>
      </c>
      <c r="CS9" s="44">
        <f t="shared" si="85"/>
        <v>485.76</v>
      </c>
      <c r="CT9" s="47">
        <f t="shared" si="86"/>
        <v>501.95</v>
      </c>
      <c r="CU9" s="44">
        <f t="shared" si="87"/>
        <v>485.76</v>
      </c>
      <c r="CV9" s="44">
        <f t="shared" si="88"/>
        <v>501.95</v>
      </c>
      <c r="CW9" s="44">
        <f t="shared" si="89"/>
        <v>501.95</v>
      </c>
      <c r="CX9" s="44">
        <f t="shared" si="90"/>
        <v>485.76</v>
      </c>
      <c r="CY9" s="44">
        <f t="shared" si="91"/>
        <v>501.95</v>
      </c>
      <c r="CZ9" s="44">
        <f t="shared" si="92"/>
        <v>485.76</v>
      </c>
      <c r="DA9" s="44">
        <f t="shared" si="93"/>
        <v>501.95</v>
      </c>
      <c r="DB9" s="46">
        <f t="shared" si="12"/>
        <v>5910.07</v>
      </c>
      <c r="DC9" s="46">
        <f t="shared" si="13"/>
        <v>71179.91</v>
      </c>
      <c r="DD9" s="44">
        <f t="shared" si="94"/>
        <v>501.95</v>
      </c>
      <c r="DE9" s="44">
        <f t="shared" si="95"/>
        <v>453.38</v>
      </c>
      <c r="DF9" s="44">
        <f t="shared" si="96"/>
        <v>501.95</v>
      </c>
      <c r="DG9" s="44">
        <f t="shared" si="97"/>
        <v>485.76</v>
      </c>
      <c r="DH9" s="44">
        <f t="shared" si="98"/>
        <v>501.95</v>
      </c>
      <c r="DI9" s="44">
        <f t="shared" si="99"/>
        <v>485.76</v>
      </c>
      <c r="DJ9" s="44">
        <f t="shared" si="100"/>
        <v>501.95</v>
      </c>
      <c r="DK9" s="44">
        <f t="shared" si="101"/>
        <v>501.95</v>
      </c>
      <c r="DL9" s="44">
        <f t="shared" si="102"/>
        <v>485.76</v>
      </c>
      <c r="DM9" s="44">
        <f t="shared" si="103"/>
        <v>501.95</v>
      </c>
      <c r="DN9" s="44">
        <f t="shared" si="104"/>
        <v>485.76</v>
      </c>
      <c r="DO9" s="44">
        <f t="shared" si="105"/>
        <v>501.95</v>
      </c>
      <c r="DP9" s="46">
        <f t="shared" si="14"/>
        <v>5910.07</v>
      </c>
      <c r="DQ9" s="46">
        <f t="shared" si="15"/>
        <v>77089.98</v>
      </c>
      <c r="DR9" s="44">
        <f t="shared" si="106"/>
        <v>501.95</v>
      </c>
      <c r="DS9" s="44">
        <f t="shared" si="107"/>
        <v>453.38</v>
      </c>
      <c r="DT9" s="44">
        <f t="shared" si="108"/>
        <v>501.95</v>
      </c>
      <c r="DU9" s="44">
        <f t="shared" si="109"/>
        <v>485.76</v>
      </c>
      <c r="DV9" s="48">
        <f t="shared" si="110"/>
        <v>501.95</v>
      </c>
      <c r="DW9" s="48">
        <f t="shared" si="111"/>
        <v>485.76</v>
      </c>
      <c r="DX9" s="49">
        <f t="shared" si="112"/>
        <v>501.95</v>
      </c>
      <c r="DY9" s="49">
        <f t="shared" si="113"/>
        <v>501.95</v>
      </c>
      <c r="DZ9" s="44">
        <f t="shared" si="114"/>
        <v>485.76</v>
      </c>
      <c r="EA9" s="44">
        <f t="shared" si="115"/>
        <v>501.95</v>
      </c>
      <c r="EB9" s="44">
        <f t="shared" si="116"/>
        <v>485.76</v>
      </c>
      <c r="EC9" s="44">
        <f t="shared" si="117"/>
        <v>501.95</v>
      </c>
      <c r="ED9" s="50">
        <f t="shared" si="16"/>
        <v>5910.07</v>
      </c>
      <c r="EE9" s="52">
        <f t="shared" si="17"/>
        <v>83000.05</v>
      </c>
      <c r="EF9" s="44">
        <f t="shared" si="118"/>
        <v>501.95</v>
      </c>
      <c r="EG9" s="44">
        <f t="shared" si="119"/>
        <v>469.57</v>
      </c>
      <c r="EH9" s="44">
        <f t="shared" ref="EH9:EH25" si="120">ROUND((I9/7330*31),2)</f>
        <v>501.95</v>
      </c>
      <c r="EI9" s="44">
        <f t="shared" ref="EI9:EI26" si="121">ROUND((I9/7330*30),2)</f>
        <v>485.76</v>
      </c>
      <c r="EJ9" s="44">
        <f t="shared" ref="EJ9:EJ26" si="122">ROUND((I9/7330*31),2)</f>
        <v>501.95</v>
      </c>
      <c r="EK9" s="44">
        <f t="shared" ref="EK9:EK26" si="123">ROUND((I9/7330*30),2)</f>
        <v>485.76</v>
      </c>
      <c r="EL9" s="52"/>
      <c r="EM9" s="52"/>
      <c r="EN9" s="52"/>
      <c r="EO9" s="52"/>
      <c r="EP9" s="52"/>
      <c r="EQ9" s="52"/>
      <c r="ER9" s="52">
        <f t="shared" si="18"/>
        <v>2946.9399999999996</v>
      </c>
      <c r="ES9" s="52">
        <f t="shared" si="19"/>
        <v>85946.99</v>
      </c>
      <c r="ET9" s="44">
        <f t="shared" si="20"/>
        <v>45927.979999999996</v>
      </c>
    </row>
    <row r="10" spans="2:161" ht="22.5" customHeight="1">
      <c r="B10" s="40" t="s">
        <v>70</v>
      </c>
      <c r="C10" s="41" t="s">
        <v>71</v>
      </c>
      <c r="D10" s="42" t="s">
        <v>68</v>
      </c>
      <c r="E10" s="43"/>
      <c r="F10" s="43"/>
      <c r="G10" s="44">
        <v>78076.570000000007</v>
      </c>
      <c r="H10" s="44">
        <f t="shared" si="0"/>
        <v>7807.66</v>
      </c>
      <c r="I10" s="44">
        <f t="shared" si="1"/>
        <v>70268.913000000015</v>
      </c>
      <c r="J10" s="44"/>
      <c r="K10" s="45"/>
      <c r="L10" s="45"/>
      <c r="M10" s="45"/>
      <c r="N10" s="44"/>
      <c r="O10" s="44"/>
      <c r="P10" s="44"/>
      <c r="Q10" s="44"/>
      <c r="R10" s="44">
        <v>2866.34</v>
      </c>
      <c r="S10" s="44">
        <v>3508.63</v>
      </c>
      <c r="T10" s="44">
        <v>3499.04</v>
      </c>
      <c r="U10" s="44">
        <v>3499.04</v>
      </c>
      <c r="V10" s="44">
        <v>3499.04</v>
      </c>
      <c r="W10" s="44">
        <f t="shared" si="21"/>
        <v>16872.09</v>
      </c>
      <c r="X10" s="44">
        <f t="shared" si="22"/>
        <v>297.18</v>
      </c>
      <c r="Y10" s="44">
        <f t="shared" si="23"/>
        <v>278.01</v>
      </c>
      <c r="Z10" s="44">
        <f t="shared" si="24"/>
        <v>297.18</v>
      </c>
      <c r="AA10" s="44">
        <f t="shared" si="25"/>
        <v>287.58999999999997</v>
      </c>
      <c r="AB10" s="44">
        <f t="shared" si="26"/>
        <v>297.18</v>
      </c>
      <c r="AC10" s="44">
        <f t="shared" si="27"/>
        <v>287.58999999999997</v>
      </c>
      <c r="AD10" s="44">
        <f t="shared" si="28"/>
        <v>297.18</v>
      </c>
      <c r="AE10" s="44">
        <f t="shared" si="29"/>
        <v>297.18</v>
      </c>
      <c r="AF10" s="44">
        <f t="shared" si="30"/>
        <v>287.58999999999997</v>
      </c>
      <c r="AG10" s="44">
        <f t="shared" si="31"/>
        <v>297.18</v>
      </c>
      <c r="AH10" s="44">
        <f t="shared" si="32"/>
        <v>287.58999999999997</v>
      </c>
      <c r="AI10" s="44">
        <f t="shared" si="33"/>
        <v>297.18</v>
      </c>
      <c r="AJ10" s="44">
        <f t="shared" si="2"/>
        <v>3508.63</v>
      </c>
      <c r="AK10" s="44">
        <f t="shared" si="3"/>
        <v>20380.72</v>
      </c>
      <c r="AL10" s="44">
        <f t="shared" si="34"/>
        <v>297.18</v>
      </c>
      <c r="AM10" s="44">
        <f t="shared" si="35"/>
        <v>268.42</v>
      </c>
      <c r="AN10" s="44">
        <f t="shared" si="36"/>
        <v>297.18</v>
      </c>
      <c r="AO10" s="44">
        <f t="shared" si="37"/>
        <v>287.58999999999997</v>
      </c>
      <c r="AP10" s="44">
        <f t="shared" si="38"/>
        <v>297.18</v>
      </c>
      <c r="AQ10" s="44">
        <f t="shared" si="39"/>
        <v>287.58999999999997</v>
      </c>
      <c r="AR10" s="44">
        <f t="shared" si="40"/>
        <v>297.18</v>
      </c>
      <c r="AS10" s="44">
        <f t="shared" si="41"/>
        <v>297.18</v>
      </c>
      <c r="AT10" s="44">
        <f t="shared" si="42"/>
        <v>287.58999999999997</v>
      </c>
      <c r="AU10" s="44">
        <f t="shared" si="43"/>
        <v>297.18</v>
      </c>
      <c r="AV10" s="44">
        <f t="shared" si="44"/>
        <v>287.58999999999997</v>
      </c>
      <c r="AW10" s="44">
        <f t="shared" si="45"/>
        <v>297.18</v>
      </c>
      <c r="AX10" s="44">
        <f t="shared" si="4"/>
        <v>3499.04</v>
      </c>
      <c r="AY10" s="44">
        <f t="shared" si="5"/>
        <v>23879.759999999998</v>
      </c>
      <c r="AZ10" s="44">
        <f t="shared" si="46"/>
        <v>297.18</v>
      </c>
      <c r="BA10" s="44">
        <f t="shared" si="47"/>
        <v>268.42</v>
      </c>
      <c r="BB10" s="44">
        <f t="shared" si="48"/>
        <v>297.18</v>
      </c>
      <c r="BC10" s="44">
        <f t="shared" si="49"/>
        <v>287.58999999999997</v>
      </c>
      <c r="BD10" s="44">
        <f t="shared" si="50"/>
        <v>297.18</v>
      </c>
      <c r="BE10" s="44">
        <f t="shared" si="51"/>
        <v>287.58999999999997</v>
      </c>
      <c r="BF10" s="44">
        <f t="shared" si="52"/>
        <v>297.18</v>
      </c>
      <c r="BG10" s="44">
        <f t="shared" si="53"/>
        <v>297.18</v>
      </c>
      <c r="BH10" s="44">
        <f t="shared" si="54"/>
        <v>287.58999999999997</v>
      </c>
      <c r="BI10" s="44">
        <f t="shared" si="55"/>
        <v>297.18</v>
      </c>
      <c r="BJ10" s="44">
        <f t="shared" si="56"/>
        <v>287.58999999999997</v>
      </c>
      <c r="BK10" s="44">
        <f t="shared" si="57"/>
        <v>297.18</v>
      </c>
      <c r="BL10" s="44">
        <f t="shared" si="6"/>
        <v>3499.04</v>
      </c>
      <c r="BM10" s="44">
        <f t="shared" si="7"/>
        <v>27378.799999999999</v>
      </c>
      <c r="BN10" s="44">
        <f t="shared" si="58"/>
        <v>297.18</v>
      </c>
      <c r="BO10" s="44">
        <f t="shared" si="59"/>
        <v>268.42</v>
      </c>
      <c r="BP10" s="44">
        <f t="shared" si="60"/>
        <v>297.18</v>
      </c>
      <c r="BQ10" s="44">
        <f t="shared" si="61"/>
        <v>287.58999999999997</v>
      </c>
      <c r="BR10" s="44">
        <f t="shared" si="62"/>
        <v>297.18</v>
      </c>
      <c r="BS10" s="44">
        <f t="shared" si="63"/>
        <v>287.58999999999997</v>
      </c>
      <c r="BT10" s="44">
        <f t="shared" si="64"/>
        <v>297.18</v>
      </c>
      <c r="BU10" s="44">
        <f t="shared" si="65"/>
        <v>297.18</v>
      </c>
      <c r="BV10" s="44">
        <f t="shared" si="66"/>
        <v>287.58999999999997</v>
      </c>
      <c r="BW10" s="44">
        <f t="shared" si="67"/>
        <v>297.18</v>
      </c>
      <c r="BX10" s="44">
        <f t="shared" si="68"/>
        <v>287.58999999999997</v>
      </c>
      <c r="BY10" s="44">
        <f t="shared" si="69"/>
        <v>297.18</v>
      </c>
      <c r="BZ10" s="44">
        <f t="shared" si="8"/>
        <v>3499.04</v>
      </c>
      <c r="CA10" s="44">
        <f t="shared" si="9"/>
        <v>30877.84</v>
      </c>
      <c r="CB10" s="44">
        <f t="shared" si="70"/>
        <v>297.18</v>
      </c>
      <c r="CC10" s="44">
        <f t="shared" si="71"/>
        <v>278.01</v>
      </c>
      <c r="CD10" s="44">
        <f t="shared" si="72"/>
        <v>297.18</v>
      </c>
      <c r="CE10" s="44">
        <f t="shared" si="73"/>
        <v>287.58999999999997</v>
      </c>
      <c r="CF10" s="44">
        <f t="shared" si="74"/>
        <v>297.18</v>
      </c>
      <c r="CG10" s="44">
        <f t="shared" si="75"/>
        <v>287.58999999999997</v>
      </c>
      <c r="CH10" s="44">
        <f t="shared" si="76"/>
        <v>297.18</v>
      </c>
      <c r="CI10" s="44">
        <f t="shared" si="77"/>
        <v>297.18</v>
      </c>
      <c r="CJ10" s="44">
        <f t="shared" si="78"/>
        <v>287.58999999999997</v>
      </c>
      <c r="CK10" s="44">
        <f t="shared" si="79"/>
        <v>297.18</v>
      </c>
      <c r="CL10" s="44">
        <f t="shared" si="80"/>
        <v>287.58999999999997</v>
      </c>
      <c r="CM10" s="44">
        <f t="shared" si="81"/>
        <v>297.18</v>
      </c>
      <c r="CN10" s="44">
        <f t="shared" si="10"/>
        <v>3508.63</v>
      </c>
      <c r="CO10" s="46">
        <f t="shared" si="11"/>
        <v>34386.47</v>
      </c>
      <c r="CP10" s="44">
        <f t="shared" si="82"/>
        <v>297.18</v>
      </c>
      <c r="CQ10" s="44">
        <f t="shared" si="83"/>
        <v>268.42</v>
      </c>
      <c r="CR10" s="44">
        <f t="shared" si="84"/>
        <v>297.18</v>
      </c>
      <c r="CS10" s="44">
        <f t="shared" si="85"/>
        <v>287.58999999999997</v>
      </c>
      <c r="CT10" s="47">
        <f t="shared" si="86"/>
        <v>297.18</v>
      </c>
      <c r="CU10" s="44">
        <f t="shared" si="87"/>
        <v>287.58999999999997</v>
      </c>
      <c r="CV10" s="44">
        <f t="shared" si="88"/>
        <v>297.18</v>
      </c>
      <c r="CW10" s="44">
        <f t="shared" si="89"/>
        <v>297.18</v>
      </c>
      <c r="CX10" s="44">
        <f t="shared" si="90"/>
        <v>287.58999999999997</v>
      </c>
      <c r="CY10" s="44">
        <f t="shared" si="91"/>
        <v>297.18</v>
      </c>
      <c r="CZ10" s="44">
        <f t="shared" si="92"/>
        <v>287.58999999999997</v>
      </c>
      <c r="DA10" s="44">
        <f t="shared" si="93"/>
        <v>297.18</v>
      </c>
      <c r="DB10" s="46">
        <f t="shared" si="12"/>
        <v>3499.04</v>
      </c>
      <c r="DC10" s="46">
        <f t="shared" si="13"/>
        <v>37885.51</v>
      </c>
      <c r="DD10" s="44">
        <f t="shared" si="94"/>
        <v>297.18</v>
      </c>
      <c r="DE10" s="44">
        <f t="shared" si="95"/>
        <v>268.42</v>
      </c>
      <c r="DF10" s="44">
        <f t="shared" si="96"/>
        <v>297.18</v>
      </c>
      <c r="DG10" s="44">
        <f t="shared" si="97"/>
        <v>287.58999999999997</v>
      </c>
      <c r="DH10" s="44">
        <f t="shared" si="98"/>
        <v>297.18</v>
      </c>
      <c r="DI10" s="44">
        <f t="shared" si="99"/>
        <v>287.58999999999997</v>
      </c>
      <c r="DJ10" s="44">
        <f t="shared" si="100"/>
        <v>297.18</v>
      </c>
      <c r="DK10" s="44">
        <f t="shared" si="101"/>
        <v>297.18</v>
      </c>
      <c r="DL10" s="44">
        <f t="shared" si="102"/>
        <v>287.58999999999997</v>
      </c>
      <c r="DM10" s="44">
        <f t="shared" si="103"/>
        <v>297.18</v>
      </c>
      <c r="DN10" s="44">
        <f t="shared" si="104"/>
        <v>287.58999999999997</v>
      </c>
      <c r="DO10" s="44">
        <f t="shared" si="105"/>
        <v>297.18</v>
      </c>
      <c r="DP10" s="46">
        <f t="shared" si="14"/>
        <v>3499.04</v>
      </c>
      <c r="DQ10" s="46">
        <f t="shared" si="15"/>
        <v>41384.550000000003</v>
      </c>
      <c r="DR10" s="44">
        <f t="shared" si="106"/>
        <v>297.18</v>
      </c>
      <c r="DS10" s="44">
        <f t="shared" si="107"/>
        <v>268.42</v>
      </c>
      <c r="DT10" s="44">
        <f t="shared" si="108"/>
        <v>297.18</v>
      </c>
      <c r="DU10" s="44">
        <f t="shared" si="109"/>
        <v>287.58999999999997</v>
      </c>
      <c r="DV10" s="48">
        <f t="shared" si="110"/>
        <v>297.18</v>
      </c>
      <c r="DW10" s="48">
        <f t="shared" si="111"/>
        <v>287.58999999999997</v>
      </c>
      <c r="DX10" s="49">
        <f t="shared" si="112"/>
        <v>297.18</v>
      </c>
      <c r="DY10" s="49">
        <f t="shared" si="113"/>
        <v>297.18</v>
      </c>
      <c r="DZ10" s="44">
        <f t="shared" si="114"/>
        <v>287.58999999999997</v>
      </c>
      <c r="EA10" s="44">
        <f t="shared" si="115"/>
        <v>297.18</v>
      </c>
      <c r="EB10" s="44">
        <f t="shared" si="116"/>
        <v>287.58999999999997</v>
      </c>
      <c r="EC10" s="44">
        <f t="shared" si="117"/>
        <v>297.18</v>
      </c>
      <c r="ED10" s="50">
        <f t="shared" si="16"/>
        <v>3499.04</v>
      </c>
      <c r="EE10" s="52">
        <f t="shared" si="17"/>
        <v>44883.59</v>
      </c>
      <c r="EF10" s="44">
        <f t="shared" si="118"/>
        <v>297.18</v>
      </c>
      <c r="EG10" s="44">
        <f t="shared" si="119"/>
        <v>278.01</v>
      </c>
      <c r="EH10" s="44">
        <f t="shared" si="120"/>
        <v>297.18</v>
      </c>
      <c r="EI10" s="44">
        <f t="shared" si="121"/>
        <v>287.58999999999997</v>
      </c>
      <c r="EJ10" s="44">
        <f t="shared" si="122"/>
        <v>297.18</v>
      </c>
      <c r="EK10" s="44">
        <f t="shared" si="123"/>
        <v>287.58999999999997</v>
      </c>
      <c r="EL10" s="52"/>
      <c r="EM10" s="52"/>
      <c r="EN10" s="52"/>
      <c r="EO10" s="52"/>
      <c r="EP10" s="52"/>
      <c r="EQ10" s="52"/>
      <c r="ER10" s="52">
        <f t="shared" si="18"/>
        <v>1744.73</v>
      </c>
      <c r="ES10" s="52">
        <f t="shared" si="19"/>
        <v>46628.32</v>
      </c>
      <c r="ET10" s="44">
        <f t="shared" si="20"/>
        <v>31448.250000000007</v>
      </c>
    </row>
    <row r="11" spans="2:161" ht="20.25" customHeight="1">
      <c r="B11" s="40" t="s">
        <v>70</v>
      </c>
      <c r="C11" s="41" t="s">
        <v>71</v>
      </c>
      <c r="D11" s="42" t="s">
        <v>68</v>
      </c>
      <c r="E11" s="43"/>
      <c r="F11" s="43"/>
      <c r="G11" s="44">
        <v>3390</v>
      </c>
      <c r="H11" s="44">
        <f t="shared" si="0"/>
        <v>339</v>
      </c>
      <c r="I11" s="44">
        <f t="shared" si="1"/>
        <v>3051</v>
      </c>
      <c r="J11" s="44"/>
      <c r="K11" s="45"/>
      <c r="L11" s="45"/>
      <c r="M11" s="45"/>
      <c r="N11" s="44"/>
      <c r="O11" s="44"/>
      <c r="P11" s="44"/>
      <c r="Q11" s="44"/>
      <c r="R11" s="44">
        <v>124.45</v>
      </c>
      <c r="S11" s="44">
        <v>152.33000000000001</v>
      </c>
      <c r="T11" s="44">
        <v>151.91</v>
      </c>
      <c r="U11" s="44">
        <v>151.91</v>
      </c>
      <c r="V11" s="44">
        <v>151.91</v>
      </c>
      <c r="W11" s="44">
        <f t="shared" si="21"/>
        <v>732.51</v>
      </c>
      <c r="X11" s="44">
        <f t="shared" si="22"/>
        <v>12.9</v>
      </c>
      <c r="Y11" s="44">
        <f t="shared" si="23"/>
        <v>12.07</v>
      </c>
      <c r="Z11" s="44">
        <f t="shared" si="24"/>
        <v>12.9</v>
      </c>
      <c r="AA11" s="44">
        <f t="shared" si="25"/>
        <v>12.49</v>
      </c>
      <c r="AB11" s="44">
        <f t="shared" si="26"/>
        <v>12.9</v>
      </c>
      <c r="AC11" s="44">
        <f t="shared" si="27"/>
        <v>12.49</v>
      </c>
      <c r="AD11" s="44">
        <f t="shared" si="28"/>
        <v>12.9</v>
      </c>
      <c r="AE11" s="44">
        <f t="shared" si="29"/>
        <v>12.9</v>
      </c>
      <c r="AF11" s="44">
        <f t="shared" si="30"/>
        <v>12.49</v>
      </c>
      <c r="AG11" s="44">
        <f t="shared" si="31"/>
        <v>12.9</v>
      </c>
      <c r="AH11" s="44">
        <f t="shared" si="32"/>
        <v>12.49</v>
      </c>
      <c r="AI11" s="44">
        <f t="shared" si="33"/>
        <v>12.9</v>
      </c>
      <c r="AJ11" s="44">
        <f t="shared" si="2"/>
        <v>152.33000000000001</v>
      </c>
      <c r="AK11" s="44">
        <f t="shared" si="3"/>
        <v>884.84</v>
      </c>
      <c r="AL11" s="44">
        <f t="shared" si="34"/>
        <v>12.9</v>
      </c>
      <c r="AM11" s="44">
        <f t="shared" si="35"/>
        <v>11.65</v>
      </c>
      <c r="AN11" s="44">
        <f t="shared" si="36"/>
        <v>12.9</v>
      </c>
      <c r="AO11" s="44">
        <f t="shared" si="37"/>
        <v>12.49</v>
      </c>
      <c r="AP11" s="44">
        <f t="shared" si="38"/>
        <v>12.9</v>
      </c>
      <c r="AQ11" s="44">
        <f t="shared" si="39"/>
        <v>12.49</v>
      </c>
      <c r="AR11" s="44">
        <f t="shared" si="40"/>
        <v>12.9</v>
      </c>
      <c r="AS11" s="44">
        <f t="shared" si="41"/>
        <v>12.9</v>
      </c>
      <c r="AT11" s="44">
        <f t="shared" si="42"/>
        <v>12.49</v>
      </c>
      <c r="AU11" s="44">
        <f t="shared" si="43"/>
        <v>12.9</v>
      </c>
      <c r="AV11" s="44">
        <f t="shared" si="44"/>
        <v>12.49</v>
      </c>
      <c r="AW11" s="44">
        <f t="shared" si="45"/>
        <v>12.9</v>
      </c>
      <c r="AX11" s="44">
        <f t="shared" si="4"/>
        <v>151.91000000000003</v>
      </c>
      <c r="AY11" s="44">
        <f t="shared" si="5"/>
        <v>1036.75</v>
      </c>
      <c r="AZ11" s="44">
        <f t="shared" si="46"/>
        <v>12.9</v>
      </c>
      <c r="BA11" s="44">
        <f t="shared" si="47"/>
        <v>11.65</v>
      </c>
      <c r="BB11" s="44">
        <f t="shared" si="48"/>
        <v>12.9</v>
      </c>
      <c r="BC11" s="44">
        <f t="shared" si="49"/>
        <v>12.49</v>
      </c>
      <c r="BD11" s="44">
        <f t="shared" si="50"/>
        <v>12.9</v>
      </c>
      <c r="BE11" s="44">
        <f t="shared" si="51"/>
        <v>12.49</v>
      </c>
      <c r="BF11" s="44">
        <f t="shared" si="52"/>
        <v>12.9</v>
      </c>
      <c r="BG11" s="44">
        <f t="shared" si="53"/>
        <v>12.9</v>
      </c>
      <c r="BH11" s="44">
        <f t="shared" si="54"/>
        <v>12.49</v>
      </c>
      <c r="BI11" s="44">
        <f t="shared" si="55"/>
        <v>12.9</v>
      </c>
      <c r="BJ11" s="44">
        <f t="shared" si="56"/>
        <v>12.49</v>
      </c>
      <c r="BK11" s="44">
        <f t="shared" si="57"/>
        <v>12.9</v>
      </c>
      <c r="BL11" s="44">
        <f t="shared" si="6"/>
        <v>151.91000000000003</v>
      </c>
      <c r="BM11" s="44">
        <f t="shared" si="7"/>
        <v>1188.6600000000001</v>
      </c>
      <c r="BN11" s="44">
        <f t="shared" si="58"/>
        <v>12.9</v>
      </c>
      <c r="BO11" s="44">
        <f t="shared" si="59"/>
        <v>11.65</v>
      </c>
      <c r="BP11" s="44">
        <f t="shared" si="60"/>
        <v>12.9</v>
      </c>
      <c r="BQ11" s="44">
        <f t="shared" si="61"/>
        <v>12.49</v>
      </c>
      <c r="BR11" s="44">
        <f t="shared" si="62"/>
        <v>12.9</v>
      </c>
      <c r="BS11" s="44">
        <f t="shared" si="63"/>
        <v>12.49</v>
      </c>
      <c r="BT11" s="44">
        <f t="shared" si="64"/>
        <v>12.9</v>
      </c>
      <c r="BU11" s="44">
        <f t="shared" si="65"/>
        <v>12.9</v>
      </c>
      <c r="BV11" s="44">
        <f t="shared" si="66"/>
        <v>12.49</v>
      </c>
      <c r="BW11" s="44">
        <f t="shared" si="67"/>
        <v>12.9</v>
      </c>
      <c r="BX11" s="44">
        <f t="shared" si="68"/>
        <v>12.49</v>
      </c>
      <c r="BY11" s="44">
        <f t="shared" si="69"/>
        <v>12.9</v>
      </c>
      <c r="BZ11" s="44">
        <f t="shared" si="8"/>
        <v>151.91000000000003</v>
      </c>
      <c r="CA11" s="44">
        <f t="shared" si="9"/>
        <v>1340.57</v>
      </c>
      <c r="CB11" s="44">
        <f t="shared" si="70"/>
        <v>12.9</v>
      </c>
      <c r="CC11" s="44">
        <f t="shared" si="71"/>
        <v>12.07</v>
      </c>
      <c r="CD11" s="44">
        <f t="shared" si="72"/>
        <v>12.9</v>
      </c>
      <c r="CE11" s="44">
        <f t="shared" si="73"/>
        <v>12.49</v>
      </c>
      <c r="CF11" s="44">
        <f t="shared" si="74"/>
        <v>12.9</v>
      </c>
      <c r="CG11" s="44">
        <f t="shared" si="75"/>
        <v>12.49</v>
      </c>
      <c r="CH11" s="44">
        <f t="shared" si="76"/>
        <v>12.9</v>
      </c>
      <c r="CI11" s="44">
        <f t="shared" si="77"/>
        <v>12.9</v>
      </c>
      <c r="CJ11" s="44">
        <f t="shared" si="78"/>
        <v>12.49</v>
      </c>
      <c r="CK11" s="44">
        <f t="shared" si="79"/>
        <v>12.9</v>
      </c>
      <c r="CL11" s="44">
        <f t="shared" si="80"/>
        <v>12.49</v>
      </c>
      <c r="CM11" s="44">
        <f t="shared" si="81"/>
        <v>12.9</v>
      </c>
      <c r="CN11" s="44">
        <f t="shared" si="10"/>
        <v>152.33000000000001</v>
      </c>
      <c r="CO11" s="46">
        <f t="shared" si="11"/>
        <v>1492.9</v>
      </c>
      <c r="CP11" s="44">
        <f t="shared" si="82"/>
        <v>12.9</v>
      </c>
      <c r="CQ11" s="44">
        <f t="shared" si="83"/>
        <v>11.65</v>
      </c>
      <c r="CR11" s="44">
        <f t="shared" si="84"/>
        <v>12.9</v>
      </c>
      <c r="CS11" s="44">
        <f t="shared" si="85"/>
        <v>12.49</v>
      </c>
      <c r="CT11" s="47">
        <f t="shared" si="86"/>
        <v>12.9</v>
      </c>
      <c r="CU11" s="44">
        <f t="shared" si="87"/>
        <v>12.49</v>
      </c>
      <c r="CV11" s="44">
        <f t="shared" si="88"/>
        <v>12.9</v>
      </c>
      <c r="CW11" s="44">
        <f t="shared" si="89"/>
        <v>12.9</v>
      </c>
      <c r="CX11" s="44">
        <f t="shared" si="90"/>
        <v>12.49</v>
      </c>
      <c r="CY11" s="44">
        <f t="shared" si="91"/>
        <v>12.9</v>
      </c>
      <c r="CZ11" s="44">
        <f t="shared" si="92"/>
        <v>12.49</v>
      </c>
      <c r="DA11" s="44">
        <f t="shared" si="93"/>
        <v>12.9</v>
      </c>
      <c r="DB11" s="46">
        <f t="shared" si="12"/>
        <v>151.91000000000003</v>
      </c>
      <c r="DC11" s="46">
        <f t="shared" si="13"/>
        <v>1644.81</v>
      </c>
      <c r="DD11" s="44">
        <f t="shared" si="94"/>
        <v>12.9</v>
      </c>
      <c r="DE11" s="44">
        <f t="shared" si="95"/>
        <v>11.65</v>
      </c>
      <c r="DF11" s="44">
        <f t="shared" si="96"/>
        <v>12.9</v>
      </c>
      <c r="DG11" s="44">
        <f t="shared" si="97"/>
        <v>12.49</v>
      </c>
      <c r="DH11" s="44">
        <f t="shared" si="98"/>
        <v>12.9</v>
      </c>
      <c r="DI11" s="44">
        <f t="shared" si="99"/>
        <v>12.49</v>
      </c>
      <c r="DJ11" s="44">
        <f t="shared" si="100"/>
        <v>12.9</v>
      </c>
      <c r="DK11" s="44">
        <f t="shared" si="101"/>
        <v>12.9</v>
      </c>
      <c r="DL11" s="44">
        <f t="shared" si="102"/>
        <v>12.49</v>
      </c>
      <c r="DM11" s="44">
        <f t="shared" si="103"/>
        <v>12.9</v>
      </c>
      <c r="DN11" s="44">
        <f t="shared" si="104"/>
        <v>12.49</v>
      </c>
      <c r="DO11" s="44">
        <f t="shared" si="105"/>
        <v>12.9</v>
      </c>
      <c r="DP11" s="46">
        <f t="shared" si="14"/>
        <v>151.91000000000003</v>
      </c>
      <c r="DQ11" s="46">
        <f t="shared" si="15"/>
        <v>1796.72</v>
      </c>
      <c r="DR11" s="44">
        <f t="shared" si="106"/>
        <v>12.9</v>
      </c>
      <c r="DS11" s="44">
        <f t="shared" si="107"/>
        <v>11.65</v>
      </c>
      <c r="DT11" s="44">
        <f t="shared" si="108"/>
        <v>12.9</v>
      </c>
      <c r="DU11" s="44">
        <f t="shared" si="109"/>
        <v>12.49</v>
      </c>
      <c r="DV11" s="48">
        <f t="shared" si="110"/>
        <v>12.9</v>
      </c>
      <c r="DW11" s="48">
        <f t="shared" si="111"/>
        <v>12.49</v>
      </c>
      <c r="DX11" s="49">
        <f t="shared" si="112"/>
        <v>12.9</v>
      </c>
      <c r="DY11" s="49">
        <f t="shared" si="113"/>
        <v>12.9</v>
      </c>
      <c r="DZ11" s="44">
        <f t="shared" si="114"/>
        <v>12.49</v>
      </c>
      <c r="EA11" s="44">
        <f t="shared" si="115"/>
        <v>12.9</v>
      </c>
      <c r="EB11" s="44">
        <f t="shared" si="116"/>
        <v>12.49</v>
      </c>
      <c r="EC11" s="44">
        <f t="shared" si="117"/>
        <v>12.9</v>
      </c>
      <c r="ED11" s="50">
        <f t="shared" si="16"/>
        <v>151.91000000000003</v>
      </c>
      <c r="EE11" s="52">
        <f t="shared" si="17"/>
        <v>1948.63</v>
      </c>
      <c r="EF11" s="44">
        <f t="shared" si="118"/>
        <v>12.9</v>
      </c>
      <c r="EG11" s="44">
        <f t="shared" si="119"/>
        <v>12.07</v>
      </c>
      <c r="EH11" s="44">
        <f t="shared" si="120"/>
        <v>12.9</v>
      </c>
      <c r="EI11" s="44">
        <f t="shared" si="121"/>
        <v>12.49</v>
      </c>
      <c r="EJ11" s="44">
        <f t="shared" si="122"/>
        <v>12.9</v>
      </c>
      <c r="EK11" s="44">
        <f t="shared" si="123"/>
        <v>12.49</v>
      </c>
      <c r="EL11" s="52"/>
      <c r="EM11" s="52"/>
      <c r="EN11" s="52"/>
      <c r="EO11" s="52"/>
      <c r="EP11" s="52"/>
      <c r="EQ11" s="52"/>
      <c r="ER11" s="52">
        <f t="shared" si="18"/>
        <v>75.75</v>
      </c>
      <c r="ES11" s="52">
        <f t="shared" si="19"/>
        <v>2024.38</v>
      </c>
      <c r="ET11" s="44">
        <f t="shared" si="20"/>
        <v>1365.62</v>
      </c>
    </row>
    <row r="12" spans="2:161" ht="17.25" customHeight="1">
      <c r="B12" s="40" t="s">
        <v>72</v>
      </c>
      <c r="C12" s="41" t="s">
        <v>73</v>
      </c>
      <c r="D12" s="42" t="s">
        <v>74</v>
      </c>
      <c r="E12" s="43"/>
      <c r="F12" s="43"/>
      <c r="G12" s="44">
        <v>1632.23</v>
      </c>
      <c r="H12" s="44">
        <f t="shared" si="0"/>
        <v>163.22</v>
      </c>
      <c r="I12" s="44">
        <f t="shared" si="1"/>
        <v>1469.0070000000001</v>
      </c>
      <c r="J12" s="44"/>
      <c r="K12" s="45"/>
      <c r="L12" s="45"/>
      <c r="M12" s="45"/>
      <c r="N12" s="44"/>
      <c r="O12" s="44"/>
      <c r="P12" s="44"/>
      <c r="Q12" s="44"/>
      <c r="R12" s="44"/>
      <c r="S12" s="44">
        <v>66.11</v>
      </c>
      <c r="T12" s="44">
        <v>73.12</v>
      </c>
      <c r="U12" s="44">
        <v>73.12</v>
      </c>
      <c r="V12" s="44">
        <v>73.12</v>
      </c>
      <c r="W12" s="44">
        <f t="shared" si="21"/>
        <v>285.47000000000003</v>
      </c>
      <c r="X12" s="44">
        <f t="shared" si="22"/>
        <v>6.21</v>
      </c>
      <c r="Y12" s="44">
        <f t="shared" si="23"/>
        <v>5.81</v>
      </c>
      <c r="Z12" s="44">
        <f t="shared" si="24"/>
        <v>6.21</v>
      </c>
      <c r="AA12" s="44">
        <f t="shared" si="25"/>
        <v>6.01</v>
      </c>
      <c r="AB12" s="44">
        <f t="shared" si="26"/>
        <v>6.21</v>
      </c>
      <c r="AC12" s="44">
        <f t="shared" si="27"/>
        <v>6.01</v>
      </c>
      <c r="AD12" s="44">
        <f t="shared" si="28"/>
        <v>6.21</v>
      </c>
      <c r="AE12" s="44">
        <f t="shared" si="29"/>
        <v>6.21</v>
      </c>
      <c r="AF12" s="44">
        <f t="shared" si="30"/>
        <v>6.01</v>
      </c>
      <c r="AG12" s="44">
        <f t="shared" si="31"/>
        <v>6.21</v>
      </c>
      <c r="AH12" s="44">
        <f t="shared" si="32"/>
        <v>6.01</v>
      </c>
      <c r="AI12" s="44">
        <f t="shared" si="33"/>
        <v>6.21</v>
      </c>
      <c r="AJ12" s="44">
        <f t="shared" si="2"/>
        <v>73.319999999999993</v>
      </c>
      <c r="AK12" s="44">
        <f t="shared" si="3"/>
        <v>358.79</v>
      </c>
      <c r="AL12" s="44">
        <f t="shared" si="34"/>
        <v>6.21</v>
      </c>
      <c r="AM12" s="44">
        <f t="shared" si="35"/>
        <v>5.61</v>
      </c>
      <c r="AN12" s="44">
        <f t="shared" si="36"/>
        <v>6.21</v>
      </c>
      <c r="AO12" s="44">
        <f t="shared" si="37"/>
        <v>6.01</v>
      </c>
      <c r="AP12" s="44">
        <f t="shared" si="38"/>
        <v>6.21</v>
      </c>
      <c r="AQ12" s="44">
        <f t="shared" si="39"/>
        <v>6.01</v>
      </c>
      <c r="AR12" s="44">
        <f t="shared" si="40"/>
        <v>6.21</v>
      </c>
      <c r="AS12" s="44">
        <f t="shared" si="41"/>
        <v>6.21</v>
      </c>
      <c r="AT12" s="44">
        <f t="shared" si="42"/>
        <v>6.01</v>
      </c>
      <c r="AU12" s="44">
        <f t="shared" si="43"/>
        <v>6.21</v>
      </c>
      <c r="AV12" s="44">
        <f t="shared" si="44"/>
        <v>6.01</v>
      </c>
      <c r="AW12" s="44">
        <f t="shared" si="45"/>
        <v>6.21</v>
      </c>
      <c r="AX12" s="44">
        <f t="shared" si="4"/>
        <v>73.11999999999999</v>
      </c>
      <c r="AY12" s="44">
        <f t="shared" si="5"/>
        <v>431.91</v>
      </c>
      <c r="AZ12" s="44">
        <f t="shared" si="46"/>
        <v>6.21</v>
      </c>
      <c r="BA12" s="44">
        <f t="shared" si="47"/>
        <v>5.61</v>
      </c>
      <c r="BB12" s="44">
        <f t="shared" si="48"/>
        <v>6.21</v>
      </c>
      <c r="BC12" s="44">
        <f t="shared" si="49"/>
        <v>6.01</v>
      </c>
      <c r="BD12" s="44">
        <f t="shared" si="50"/>
        <v>6.21</v>
      </c>
      <c r="BE12" s="44">
        <f t="shared" si="51"/>
        <v>6.01</v>
      </c>
      <c r="BF12" s="44">
        <f t="shared" si="52"/>
        <v>6.21</v>
      </c>
      <c r="BG12" s="44">
        <f t="shared" si="53"/>
        <v>6.21</v>
      </c>
      <c r="BH12" s="44">
        <f t="shared" si="54"/>
        <v>6.01</v>
      </c>
      <c r="BI12" s="44">
        <f t="shared" si="55"/>
        <v>6.21</v>
      </c>
      <c r="BJ12" s="44">
        <f t="shared" si="56"/>
        <v>6.01</v>
      </c>
      <c r="BK12" s="44">
        <f t="shared" si="57"/>
        <v>6.21</v>
      </c>
      <c r="BL12" s="44">
        <f t="shared" si="6"/>
        <v>73.11999999999999</v>
      </c>
      <c r="BM12" s="44">
        <f t="shared" si="7"/>
        <v>505.03</v>
      </c>
      <c r="BN12" s="44">
        <f t="shared" si="58"/>
        <v>6.21</v>
      </c>
      <c r="BO12" s="44">
        <f t="shared" si="59"/>
        <v>5.61</v>
      </c>
      <c r="BP12" s="44">
        <f t="shared" si="60"/>
        <v>6.21</v>
      </c>
      <c r="BQ12" s="44">
        <f t="shared" si="61"/>
        <v>6.01</v>
      </c>
      <c r="BR12" s="44">
        <f t="shared" si="62"/>
        <v>6.21</v>
      </c>
      <c r="BS12" s="44">
        <f t="shared" si="63"/>
        <v>6.01</v>
      </c>
      <c r="BT12" s="44">
        <f t="shared" si="64"/>
        <v>6.21</v>
      </c>
      <c r="BU12" s="44">
        <f t="shared" si="65"/>
        <v>6.21</v>
      </c>
      <c r="BV12" s="44">
        <f t="shared" si="66"/>
        <v>6.01</v>
      </c>
      <c r="BW12" s="44">
        <f t="shared" si="67"/>
        <v>6.21</v>
      </c>
      <c r="BX12" s="44">
        <f t="shared" si="68"/>
        <v>6.01</v>
      </c>
      <c r="BY12" s="44">
        <f t="shared" si="69"/>
        <v>6.21</v>
      </c>
      <c r="BZ12" s="44">
        <f t="shared" si="8"/>
        <v>73.11999999999999</v>
      </c>
      <c r="CA12" s="44">
        <f t="shared" si="9"/>
        <v>578.15</v>
      </c>
      <c r="CB12" s="44">
        <f t="shared" si="70"/>
        <v>6.21</v>
      </c>
      <c r="CC12" s="44">
        <f t="shared" si="71"/>
        <v>5.81</v>
      </c>
      <c r="CD12" s="44">
        <f t="shared" si="72"/>
        <v>6.21</v>
      </c>
      <c r="CE12" s="44">
        <f t="shared" si="73"/>
        <v>6.01</v>
      </c>
      <c r="CF12" s="44">
        <f t="shared" si="74"/>
        <v>6.21</v>
      </c>
      <c r="CG12" s="44">
        <f t="shared" si="75"/>
        <v>6.01</v>
      </c>
      <c r="CH12" s="44">
        <f t="shared" si="76"/>
        <v>6.21</v>
      </c>
      <c r="CI12" s="44">
        <f t="shared" si="77"/>
        <v>6.21</v>
      </c>
      <c r="CJ12" s="44">
        <f t="shared" si="78"/>
        <v>6.01</v>
      </c>
      <c r="CK12" s="44">
        <f t="shared" si="79"/>
        <v>6.21</v>
      </c>
      <c r="CL12" s="44">
        <f t="shared" si="80"/>
        <v>6.01</v>
      </c>
      <c r="CM12" s="44">
        <f t="shared" si="81"/>
        <v>6.21</v>
      </c>
      <c r="CN12" s="44">
        <f t="shared" si="10"/>
        <v>73.319999999999993</v>
      </c>
      <c r="CO12" s="46">
        <f t="shared" si="11"/>
        <v>651.47</v>
      </c>
      <c r="CP12" s="44">
        <f t="shared" si="82"/>
        <v>6.21</v>
      </c>
      <c r="CQ12" s="44">
        <f t="shared" si="83"/>
        <v>5.61</v>
      </c>
      <c r="CR12" s="44">
        <f t="shared" si="84"/>
        <v>6.21</v>
      </c>
      <c r="CS12" s="44">
        <f t="shared" si="85"/>
        <v>6.01</v>
      </c>
      <c r="CT12" s="47">
        <f t="shared" si="86"/>
        <v>6.21</v>
      </c>
      <c r="CU12" s="44">
        <f t="shared" si="87"/>
        <v>6.01</v>
      </c>
      <c r="CV12" s="44">
        <f t="shared" si="88"/>
        <v>6.21</v>
      </c>
      <c r="CW12" s="44">
        <f t="shared" si="89"/>
        <v>6.21</v>
      </c>
      <c r="CX12" s="44">
        <f t="shared" si="90"/>
        <v>6.01</v>
      </c>
      <c r="CY12" s="44">
        <f t="shared" si="91"/>
        <v>6.21</v>
      </c>
      <c r="CZ12" s="44">
        <f t="shared" si="92"/>
        <v>6.01</v>
      </c>
      <c r="DA12" s="44">
        <f t="shared" si="93"/>
        <v>6.21</v>
      </c>
      <c r="DB12" s="46">
        <f t="shared" si="12"/>
        <v>73.11999999999999</v>
      </c>
      <c r="DC12" s="46">
        <f t="shared" si="13"/>
        <v>724.59</v>
      </c>
      <c r="DD12" s="44">
        <f t="shared" si="94"/>
        <v>6.21</v>
      </c>
      <c r="DE12" s="44">
        <f t="shared" si="95"/>
        <v>5.61</v>
      </c>
      <c r="DF12" s="44">
        <f t="shared" si="96"/>
        <v>6.21</v>
      </c>
      <c r="DG12" s="44">
        <f t="shared" si="97"/>
        <v>6.01</v>
      </c>
      <c r="DH12" s="44">
        <f t="shared" si="98"/>
        <v>6.21</v>
      </c>
      <c r="DI12" s="44">
        <f t="shared" si="99"/>
        <v>6.01</v>
      </c>
      <c r="DJ12" s="44">
        <f t="shared" si="100"/>
        <v>6.21</v>
      </c>
      <c r="DK12" s="44">
        <f t="shared" si="101"/>
        <v>6.21</v>
      </c>
      <c r="DL12" s="44">
        <f t="shared" si="102"/>
        <v>6.01</v>
      </c>
      <c r="DM12" s="44">
        <f t="shared" si="103"/>
        <v>6.21</v>
      </c>
      <c r="DN12" s="44">
        <f t="shared" si="104"/>
        <v>6.01</v>
      </c>
      <c r="DO12" s="44">
        <f t="shared" si="105"/>
        <v>6.21</v>
      </c>
      <c r="DP12" s="46">
        <f t="shared" si="14"/>
        <v>73.11999999999999</v>
      </c>
      <c r="DQ12" s="46">
        <f t="shared" si="15"/>
        <v>797.71</v>
      </c>
      <c r="DR12" s="44">
        <f t="shared" si="106"/>
        <v>6.21</v>
      </c>
      <c r="DS12" s="44">
        <f t="shared" si="107"/>
        <v>5.61</v>
      </c>
      <c r="DT12" s="44">
        <f t="shared" si="108"/>
        <v>6.21</v>
      </c>
      <c r="DU12" s="44">
        <f t="shared" si="109"/>
        <v>6.01</v>
      </c>
      <c r="DV12" s="48">
        <f t="shared" si="110"/>
        <v>6.21</v>
      </c>
      <c r="DW12" s="48">
        <f t="shared" si="111"/>
        <v>6.01</v>
      </c>
      <c r="DX12" s="49">
        <f t="shared" si="112"/>
        <v>6.21</v>
      </c>
      <c r="DY12" s="49">
        <f t="shared" si="113"/>
        <v>6.21</v>
      </c>
      <c r="DZ12" s="44">
        <f t="shared" si="114"/>
        <v>6.01</v>
      </c>
      <c r="EA12" s="44">
        <f t="shared" si="115"/>
        <v>6.21</v>
      </c>
      <c r="EB12" s="44">
        <f t="shared" si="116"/>
        <v>6.01</v>
      </c>
      <c r="EC12" s="44">
        <f t="shared" si="117"/>
        <v>6.21</v>
      </c>
      <c r="ED12" s="50">
        <f t="shared" si="16"/>
        <v>73.11999999999999</v>
      </c>
      <c r="EE12" s="52">
        <f t="shared" si="17"/>
        <v>870.83</v>
      </c>
      <c r="EF12" s="44">
        <f t="shared" si="118"/>
        <v>6.21</v>
      </c>
      <c r="EG12" s="44">
        <f t="shared" si="119"/>
        <v>5.81</v>
      </c>
      <c r="EH12" s="44">
        <f t="shared" si="120"/>
        <v>6.21</v>
      </c>
      <c r="EI12" s="44">
        <f t="shared" si="121"/>
        <v>6.01</v>
      </c>
      <c r="EJ12" s="44">
        <f t="shared" si="122"/>
        <v>6.21</v>
      </c>
      <c r="EK12" s="44">
        <f t="shared" si="123"/>
        <v>6.01</v>
      </c>
      <c r="EL12" s="52"/>
      <c r="EM12" s="52"/>
      <c r="EN12" s="52"/>
      <c r="EO12" s="52"/>
      <c r="EP12" s="52"/>
      <c r="EQ12" s="52"/>
      <c r="ER12" s="52">
        <f t="shared" si="18"/>
        <v>36.46</v>
      </c>
      <c r="ES12" s="52">
        <f t="shared" si="19"/>
        <v>907.29</v>
      </c>
      <c r="ET12" s="44">
        <f t="shared" si="20"/>
        <v>724.94</v>
      </c>
    </row>
    <row r="13" spans="2:161" ht="15.75" customHeight="1">
      <c r="B13" s="40" t="s">
        <v>75</v>
      </c>
      <c r="C13" s="41" t="s">
        <v>76</v>
      </c>
      <c r="D13" s="42" t="s">
        <v>77</v>
      </c>
      <c r="E13" s="43"/>
      <c r="F13" s="43"/>
      <c r="G13" s="44">
        <v>1080</v>
      </c>
      <c r="H13" s="44">
        <f t="shared" si="0"/>
        <v>108</v>
      </c>
      <c r="I13" s="44">
        <f t="shared" si="1"/>
        <v>972</v>
      </c>
      <c r="J13" s="44"/>
      <c r="K13" s="45"/>
      <c r="L13" s="45"/>
      <c r="M13" s="45"/>
      <c r="N13" s="44"/>
      <c r="O13" s="44"/>
      <c r="P13" s="44"/>
      <c r="Q13" s="44"/>
      <c r="R13" s="44"/>
      <c r="S13" s="44">
        <v>40.85</v>
      </c>
      <c r="T13" s="44">
        <v>48.4</v>
      </c>
      <c r="U13" s="44">
        <v>48.4</v>
      </c>
      <c r="V13" s="44">
        <v>48.4</v>
      </c>
      <c r="W13" s="44">
        <f t="shared" si="21"/>
        <v>186.05</v>
      </c>
      <c r="X13" s="44">
        <f t="shared" si="22"/>
        <v>4.1100000000000003</v>
      </c>
      <c r="Y13" s="44">
        <f t="shared" si="23"/>
        <v>3.85</v>
      </c>
      <c r="Z13" s="44">
        <f t="shared" si="24"/>
        <v>4.1100000000000003</v>
      </c>
      <c r="AA13" s="44">
        <f t="shared" si="25"/>
        <v>3.98</v>
      </c>
      <c r="AB13" s="44">
        <f t="shared" si="26"/>
        <v>4.1100000000000003</v>
      </c>
      <c r="AC13" s="44">
        <f t="shared" si="27"/>
        <v>3.98</v>
      </c>
      <c r="AD13" s="44">
        <f t="shared" si="28"/>
        <v>4.1100000000000003</v>
      </c>
      <c r="AE13" s="44">
        <f t="shared" si="29"/>
        <v>4.1100000000000003</v>
      </c>
      <c r="AF13" s="44">
        <f t="shared" si="30"/>
        <v>3.98</v>
      </c>
      <c r="AG13" s="44">
        <f t="shared" si="31"/>
        <v>4.1100000000000003</v>
      </c>
      <c r="AH13" s="44">
        <f t="shared" si="32"/>
        <v>3.98</v>
      </c>
      <c r="AI13" s="44">
        <f t="shared" si="33"/>
        <v>4.1100000000000003</v>
      </c>
      <c r="AJ13" s="44">
        <f t="shared" si="2"/>
        <v>48.539999999999992</v>
      </c>
      <c r="AK13" s="44">
        <f t="shared" si="3"/>
        <v>234.59</v>
      </c>
      <c r="AL13" s="44">
        <f t="shared" si="34"/>
        <v>4.1100000000000003</v>
      </c>
      <c r="AM13" s="44">
        <f t="shared" si="35"/>
        <v>3.71</v>
      </c>
      <c r="AN13" s="44">
        <f t="shared" si="36"/>
        <v>4.1100000000000003</v>
      </c>
      <c r="AO13" s="44">
        <f t="shared" si="37"/>
        <v>3.98</v>
      </c>
      <c r="AP13" s="44">
        <f t="shared" si="38"/>
        <v>4.1100000000000003</v>
      </c>
      <c r="AQ13" s="44">
        <f t="shared" si="39"/>
        <v>3.98</v>
      </c>
      <c r="AR13" s="44">
        <f t="shared" si="40"/>
        <v>4.1100000000000003</v>
      </c>
      <c r="AS13" s="44">
        <f t="shared" si="41"/>
        <v>4.1100000000000003</v>
      </c>
      <c r="AT13" s="44">
        <f t="shared" si="42"/>
        <v>3.98</v>
      </c>
      <c r="AU13" s="44">
        <f t="shared" si="43"/>
        <v>4.1100000000000003</v>
      </c>
      <c r="AV13" s="44">
        <f t="shared" si="44"/>
        <v>3.98</v>
      </c>
      <c r="AW13" s="44">
        <f t="shared" si="45"/>
        <v>4.1100000000000003</v>
      </c>
      <c r="AX13" s="44">
        <f t="shared" si="4"/>
        <v>48.399999999999991</v>
      </c>
      <c r="AY13" s="44">
        <f t="shared" si="5"/>
        <v>282.99</v>
      </c>
      <c r="AZ13" s="44">
        <f t="shared" si="46"/>
        <v>4.1100000000000003</v>
      </c>
      <c r="BA13" s="44">
        <f t="shared" si="47"/>
        <v>3.71</v>
      </c>
      <c r="BB13" s="44">
        <f t="shared" si="48"/>
        <v>4.1100000000000003</v>
      </c>
      <c r="BC13" s="44">
        <f t="shared" si="49"/>
        <v>3.98</v>
      </c>
      <c r="BD13" s="44">
        <f t="shared" si="50"/>
        <v>4.1100000000000003</v>
      </c>
      <c r="BE13" s="44">
        <f t="shared" si="51"/>
        <v>3.98</v>
      </c>
      <c r="BF13" s="44">
        <f t="shared" si="52"/>
        <v>4.1100000000000003</v>
      </c>
      <c r="BG13" s="44">
        <f t="shared" si="53"/>
        <v>4.1100000000000003</v>
      </c>
      <c r="BH13" s="44">
        <f t="shared" si="54"/>
        <v>3.98</v>
      </c>
      <c r="BI13" s="44">
        <f t="shared" si="55"/>
        <v>4.1100000000000003</v>
      </c>
      <c r="BJ13" s="44">
        <f t="shared" si="56"/>
        <v>3.98</v>
      </c>
      <c r="BK13" s="44">
        <f t="shared" si="57"/>
        <v>4.1100000000000003</v>
      </c>
      <c r="BL13" s="44">
        <f t="shared" si="6"/>
        <v>48.399999999999991</v>
      </c>
      <c r="BM13" s="44">
        <f t="shared" si="7"/>
        <v>331.39</v>
      </c>
      <c r="BN13" s="44">
        <f t="shared" si="58"/>
        <v>4.1100000000000003</v>
      </c>
      <c r="BO13" s="44">
        <f t="shared" si="59"/>
        <v>3.71</v>
      </c>
      <c r="BP13" s="44">
        <f t="shared" si="60"/>
        <v>4.1100000000000003</v>
      </c>
      <c r="BQ13" s="44">
        <f t="shared" si="61"/>
        <v>3.98</v>
      </c>
      <c r="BR13" s="44">
        <f t="shared" si="62"/>
        <v>4.1100000000000003</v>
      </c>
      <c r="BS13" s="44">
        <f t="shared" si="63"/>
        <v>3.98</v>
      </c>
      <c r="BT13" s="44">
        <f t="shared" si="64"/>
        <v>4.1100000000000003</v>
      </c>
      <c r="BU13" s="44">
        <f t="shared" si="65"/>
        <v>4.1100000000000003</v>
      </c>
      <c r="BV13" s="44">
        <f t="shared" si="66"/>
        <v>3.98</v>
      </c>
      <c r="BW13" s="44">
        <f t="shared" si="67"/>
        <v>4.1100000000000003</v>
      </c>
      <c r="BX13" s="44">
        <f t="shared" si="68"/>
        <v>3.98</v>
      </c>
      <c r="BY13" s="44">
        <f t="shared" si="69"/>
        <v>4.1100000000000003</v>
      </c>
      <c r="BZ13" s="44">
        <f t="shared" si="8"/>
        <v>48.399999999999991</v>
      </c>
      <c r="CA13" s="44">
        <f t="shared" si="9"/>
        <v>379.79</v>
      </c>
      <c r="CB13" s="44">
        <f t="shared" si="70"/>
        <v>4.1100000000000003</v>
      </c>
      <c r="CC13" s="44">
        <f t="shared" si="71"/>
        <v>3.85</v>
      </c>
      <c r="CD13" s="44">
        <f t="shared" si="72"/>
        <v>4.1100000000000003</v>
      </c>
      <c r="CE13" s="44">
        <f t="shared" si="73"/>
        <v>3.98</v>
      </c>
      <c r="CF13" s="44">
        <f t="shared" si="74"/>
        <v>4.1100000000000003</v>
      </c>
      <c r="CG13" s="44">
        <f t="shared" si="75"/>
        <v>3.98</v>
      </c>
      <c r="CH13" s="44">
        <f t="shared" si="76"/>
        <v>4.1100000000000003</v>
      </c>
      <c r="CI13" s="44">
        <f t="shared" si="77"/>
        <v>4.1100000000000003</v>
      </c>
      <c r="CJ13" s="44">
        <f t="shared" si="78"/>
        <v>3.98</v>
      </c>
      <c r="CK13" s="44">
        <f t="shared" si="79"/>
        <v>4.1100000000000003</v>
      </c>
      <c r="CL13" s="44">
        <f t="shared" si="80"/>
        <v>3.98</v>
      </c>
      <c r="CM13" s="44">
        <f t="shared" si="81"/>
        <v>4.1100000000000003</v>
      </c>
      <c r="CN13" s="44">
        <f t="shared" si="10"/>
        <v>48.539999999999992</v>
      </c>
      <c r="CO13" s="46">
        <f t="shared" si="11"/>
        <v>428.33</v>
      </c>
      <c r="CP13" s="44">
        <f t="shared" si="82"/>
        <v>4.1100000000000003</v>
      </c>
      <c r="CQ13" s="44">
        <f t="shared" si="83"/>
        <v>3.71</v>
      </c>
      <c r="CR13" s="44">
        <f t="shared" si="84"/>
        <v>4.1100000000000003</v>
      </c>
      <c r="CS13" s="44">
        <f t="shared" si="85"/>
        <v>3.98</v>
      </c>
      <c r="CT13" s="47">
        <f t="shared" si="86"/>
        <v>4.1100000000000003</v>
      </c>
      <c r="CU13" s="44">
        <f t="shared" si="87"/>
        <v>3.98</v>
      </c>
      <c r="CV13" s="44">
        <f t="shared" si="88"/>
        <v>4.1100000000000003</v>
      </c>
      <c r="CW13" s="44">
        <f t="shared" si="89"/>
        <v>4.1100000000000003</v>
      </c>
      <c r="CX13" s="44">
        <f t="shared" si="90"/>
        <v>3.98</v>
      </c>
      <c r="CY13" s="44">
        <f t="shared" si="91"/>
        <v>4.1100000000000003</v>
      </c>
      <c r="CZ13" s="44">
        <f t="shared" si="92"/>
        <v>3.98</v>
      </c>
      <c r="DA13" s="44">
        <f t="shared" si="93"/>
        <v>4.1100000000000003</v>
      </c>
      <c r="DB13" s="46">
        <f t="shared" si="12"/>
        <v>48.399999999999991</v>
      </c>
      <c r="DC13" s="46">
        <f t="shared" si="13"/>
        <v>476.73</v>
      </c>
      <c r="DD13" s="44">
        <f t="shared" si="94"/>
        <v>4.1100000000000003</v>
      </c>
      <c r="DE13" s="44">
        <f t="shared" si="95"/>
        <v>3.71</v>
      </c>
      <c r="DF13" s="44">
        <f t="shared" si="96"/>
        <v>4.1100000000000003</v>
      </c>
      <c r="DG13" s="44">
        <f t="shared" si="97"/>
        <v>3.98</v>
      </c>
      <c r="DH13" s="44">
        <f t="shared" si="98"/>
        <v>4.1100000000000003</v>
      </c>
      <c r="DI13" s="44">
        <f t="shared" si="99"/>
        <v>3.98</v>
      </c>
      <c r="DJ13" s="44">
        <f t="shared" si="100"/>
        <v>4.1100000000000003</v>
      </c>
      <c r="DK13" s="44">
        <f t="shared" si="101"/>
        <v>4.1100000000000003</v>
      </c>
      <c r="DL13" s="44">
        <f t="shared" si="102"/>
        <v>3.98</v>
      </c>
      <c r="DM13" s="44">
        <f t="shared" si="103"/>
        <v>4.1100000000000003</v>
      </c>
      <c r="DN13" s="44">
        <f t="shared" si="104"/>
        <v>3.98</v>
      </c>
      <c r="DO13" s="44">
        <f t="shared" si="105"/>
        <v>4.1100000000000003</v>
      </c>
      <c r="DP13" s="46">
        <f t="shared" si="14"/>
        <v>48.399999999999991</v>
      </c>
      <c r="DQ13" s="46">
        <f t="shared" si="15"/>
        <v>525.13</v>
      </c>
      <c r="DR13" s="44">
        <f t="shared" si="106"/>
        <v>4.1100000000000003</v>
      </c>
      <c r="DS13" s="44">
        <f t="shared" si="107"/>
        <v>3.71</v>
      </c>
      <c r="DT13" s="44">
        <f t="shared" si="108"/>
        <v>4.1100000000000003</v>
      </c>
      <c r="DU13" s="44">
        <f t="shared" si="109"/>
        <v>3.98</v>
      </c>
      <c r="DV13" s="48">
        <f t="shared" si="110"/>
        <v>4.1100000000000003</v>
      </c>
      <c r="DW13" s="48">
        <f t="shared" si="111"/>
        <v>3.98</v>
      </c>
      <c r="DX13" s="49">
        <f t="shared" si="112"/>
        <v>4.1100000000000003</v>
      </c>
      <c r="DY13" s="49">
        <f t="shared" si="113"/>
        <v>4.1100000000000003</v>
      </c>
      <c r="DZ13" s="44">
        <f t="shared" si="114"/>
        <v>3.98</v>
      </c>
      <c r="EA13" s="44">
        <f t="shared" si="115"/>
        <v>4.1100000000000003</v>
      </c>
      <c r="EB13" s="44">
        <f t="shared" si="116"/>
        <v>3.98</v>
      </c>
      <c r="EC13" s="44">
        <f t="shared" si="117"/>
        <v>4.1100000000000003</v>
      </c>
      <c r="ED13" s="50">
        <f t="shared" si="16"/>
        <v>48.399999999999991</v>
      </c>
      <c r="EE13" s="52">
        <f t="shared" si="17"/>
        <v>573.53</v>
      </c>
      <c r="EF13" s="44">
        <f t="shared" si="118"/>
        <v>4.1100000000000003</v>
      </c>
      <c r="EG13" s="44">
        <f t="shared" si="119"/>
        <v>3.85</v>
      </c>
      <c r="EH13" s="44">
        <f t="shared" si="120"/>
        <v>4.1100000000000003</v>
      </c>
      <c r="EI13" s="44">
        <f t="shared" si="121"/>
        <v>3.98</v>
      </c>
      <c r="EJ13" s="44">
        <f t="shared" si="122"/>
        <v>4.1100000000000003</v>
      </c>
      <c r="EK13" s="44">
        <f t="shared" si="123"/>
        <v>3.98</v>
      </c>
      <c r="EL13" s="52"/>
      <c r="EM13" s="52"/>
      <c r="EN13" s="52"/>
      <c r="EO13" s="52"/>
      <c r="EP13" s="52"/>
      <c r="EQ13" s="52"/>
      <c r="ER13" s="52">
        <f t="shared" si="18"/>
        <v>24.14</v>
      </c>
      <c r="ES13" s="52">
        <f t="shared" si="19"/>
        <v>597.66999999999996</v>
      </c>
      <c r="ET13" s="44">
        <f t="shared" si="20"/>
        <v>482.33000000000004</v>
      </c>
    </row>
    <row r="14" spans="2:161" ht="15.75" customHeight="1">
      <c r="B14" s="40" t="s">
        <v>78</v>
      </c>
      <c r="C14" s="41" t="s">
        <v>79</v>
      </c>
      <c r="D14" s="42" t="s">
        <v>80</v>
      </c>
      <c r="E14" s="43"/>
      <c r="F14" s="43"/>
      <c r="G14" s="44">
        <v>892.7</v>
      </c>
      <c r="H14" s="44">
        <f t="shared" si="0"/>
        <v>89.27</v>
      </c>
      <c r="I14" s="44">
        <f t="shared" si="1"/>
        <v>803.43000000000006</v>
      </c>
      <c r="J14" s="44"/>
      <c r="K14" s="45"/>
      <c r="L14" s="45"/>
      <c r="M14" s="45"/>
      <c r="N14" s="44"/>
      <c r="O14" s="44"/>
      <c r="P14" s="44"/>
      <c r="Q14" s="44"/>
      <c r="R14" s="44"/>
      <c r="S14" s="44">
        <v>23.25</v>
      </c>
      <c r="T14" s="44">
        <v>40.03</v>
      </c>
      <c r="U14" s="44">
        <v>40.03</v>
      </c>
      <c r="V14" s="44">
        <v>40.03</v>
      </c>
      <c r="W14" s="44">
        <f t="shared" si="21"/>
        <v>143.34</v>
      </c>
      <c r="X14" s="44">
        <f t="shared" si="22"/>
        <v>3.4</v>
      </c>
      <c r="Y14" s="44">
        <f t="shared" si="23"/>
        <v>3.18</v>
      </c>
      <c r="Z14" s="44">
        <f t="shared" si="24"/>
        <v>3.4</v>
      </c>
      <c r="AA14" s="44">
        <f t="shared" si="25"/>
        <v>3.29</v>
      </c>
      <c r="AB14" s="44">
        <f t="shared" si="26"/>
        <v>3.4</v>
      </c>
      <c r="AC14" s="44">
        <f t="shared" si="27"/>
        <v>3.29</v>
      </c>
      <c r="AD14" s="44">
        <f t="shared" si="28"/>
        <v>3.4</v>
      </c>
      <c r="AE14" s="44">
        <f t="shared" si="29"/>
        <v>3.4</v>
      </c>
      <c r="AF14" s="44">
        <f t="shared" si="30"/>
        <v>3.29</v>
      </c>
      <c r="AG14" s="44">
        <f t="shared" si="31"/>
        <v>3.4</v>
      </c>
      <c r="AH14" s="44">
        <f t="shared" si="32"/>
        <v>3.29</v>
      </c>
      <c r="AI14" s="44">
        <f t="shared" si="33"/>
        <v>3.4</v>
      </c>
      <c r="AJ14" s="44">
        <f t="shared" si="2"/>
        <v>40.139999999999993</v>
      </c>
      <c r="AK14" s="44">
        <f t="shared" si="3"/>
        <v>183.48</v>
      </c>
      <c r="AL14" s="44">
        <f t="shared" si="34"/>
        <v>3.4</v>
      </c>
      <c r="AM14" s="44">
        <f t="shared" si="35"/>
        <v>3.07</v>
      </c>
      <c r="AN14" s="44">
        <f t="shared" si="36"/>
        <v>3.4</v>
      </c>
      <c r="AO14" s="44">
        <f t="shared" si="37"/>
        <v>3.29</v>
      </c>
      <c r="AP14" s="44">
        <f t="shared" si="38"/>
        <v>3.4</v>
      </c>
      <c r="AQ14" s="44">
        <f t="shared" si="39"/>
        <v>3.29</v>
      </c>
      <c r="AR14" s="44">
        <f t="shared" si="40"/>
        <v>3.4</v>
      </c>
      <c r="AS14" s="44">
        <f t="shared" si="41"/>
        <v>3.4</v>
      </c>
      <c r="AT14" s="44">
        <f t="shared" si="42"/>
        <v>3.29</v>
      </c>
      <c r="AU14" s="44">
        <f t="shared" si="43"/>
        <v>3.4</v>
      </c>
      <c r="AV14" s="44">
        <f t="shared" si="44"/>
        <v>3.29</v>
      </c>
      <c r="AW14" s="44">
        <f t="shared" si="45"/>
        <v>3.4</v>
      </c>
      <c r="AX14" s="44">
        <f t="shared" si="4"/>
        <v>40.029999999999994</v>
      </c>
      <c r="AY14" s="44">
        <f t="shared" si="5"/>
        <v>223.51</v>
      </c>
      <c r="AZ14" s="44">
        <f t="shared" si="46"/>
        <v>3.4</v>
      </c>
      <c r="BA14" s="44">
        <f t="shared" si="47"/>
        <v>3.07</v>
      </c>
      <c r="BB14" s="44">
        <f t="shared" si="48"/>
        <v>3.4</v>
      </c>
      <c r="BC14" s="44">
        <f t="shared" si="49"/>
        <v>3.29</v>
      </c>
      <c r="BD14" s="44">
        <f t="shared" si="50"/>
        <v>3.4</v>
      </c>
      <c r="BE14" s="44">
        <f t="shared" si="51"/>
        <v>3.29</v>
      </c>
      <c r="BF14" s="44">
        <f t="shared" si="52"/>
        <v>3.4</v>
      </c>
      <c r="BG14" s="44">
        <f t="shared" si="53"/>
        <v>3.4</v>
      </c>
      <c r="BH14" s="44">
        <f t="shared" si="54"/>
        <v>3.29</v>
      </c>
      <c r="BI14" s="44">
        <f t="shared" si="55"/>
        <v>3.4</v>
      </c>
      <c r="BJ14" s="44">
        <f t="shared" si="56"/>
        <v>3.29</v>
      </c>
      <c r="BK14" s="44">
        <f t="shared" si="57"/>
        <v>3.4</v>
      </c>
      <c r="BL14" s="44">
        <f t="shared" si="6"/>
        <v>40.029999999999994</v>
      </c>
      <c r="BM14" s="44">
        <f t="shared" si="7"/>
        <v>263.54000000000002</v>
      </c>
      <c r="BN14" s="44">
        <f t="shared" si="58"/>
        <v>3.4</v>
      </c>
      <c r="BO14" s="44">
        <f t="shared" si="59"/>
        <v>3.07</v>
      </c>
      <c r="BP14" s="44">
        <f t="shared" si="60"/>
        <v>3.4</v>
      </c>
      <c r="BQ14" s="44">
        <f t="shared" si="61"/>
        <v>3.29</v>
      </c>
      <c r="BR14" s="44">
        <f t="shared" si="62"/>
        <v>3.4</v>
      </c>
      <c r="BS14" s="44">
        <f t="shared" si="63"/>
        <v>3.29</v>
      </c>
      <c r="BT14" s="44">
        <f t="shared" si="64"/>
        <v>3.4</v>
      </c>
      <c r="BU14" s="44">
        <f t="shared" si="65"/>
        <v>3.4</v>
      </c>
      <c r="BV14" s="44">
        <f t="shared" si="66"/>
        <v>3.29</v>
      </c>
      <c r="BW14" s="44">
        <f t="shared" si="67"/>
        <v>3.4</v>
      </c>
      <c r="BX14" s="44">
        <f t="shared" si="68"/>
        <v>3.29</v>
      </c>
      <c r="BY14" s="44">
        <f t="shared" si="69"/>
        <v>3.4</v>
      </c>
      <c r="BZ14" s="44">
        <f t="shared" si="8"/>
        <v>40.029999999999994</v>
      </c>
      <c r="CA14" s="44">
        <f t="shared" si="9"/>
        <v>303.57</v>
      </c>
      <c r="CB14" s="44">
        <f t="shared" si="70"/>
        <v>3.4</v>
      </c>
      <c r="CC14" s="44">
        <f t="shared" si="71"/>
        <v>3.18</v>
      </c>
      <c r="CD14" s="44">
        <f t="shared" si="72"/>
        <v>3.4</v>
      </c>
      <c r="CE14" s="44">
        <f t="shared" si="73"/>
        <v>3.29</v>
      </c>
      <c r="CF14" s="44">
        <f t="shared" si="74"/>
        <v>3.4</v>
      </c>
      <c r="CG14" s="44">
        <f t="shared" si="75"/>
        <v>3.29</v>
      </c>
      <c r="CH14" s="44">
        <f t="shared" si="76"/>
        <v>3.4</v>
      </c>
      <c r="CI14" s="44">
        <f t="shared" si="77"/>
        <v>3.4</v>
      </c>
      <c r="CJ14" s="44">
        <f t="shared" si="78"/>
        <v>3.29</v>
      </c>
      <c r="CK14" s="44">
        <f t="shared" si="79"/>
        <v>3.4</v>
      </c>
      <c r="CL14" s="44">
        <f t="shared" si="80"/>
        <v>3.29</v>
      </c>
      <c r="CM14" s="44">
        <f t="shared" si="81"/>
        <v>3.4</v>
      </c>
      <c r="CN14" s="44">
        <f t="shared" si="10"/>
        <v>40.139999999999993</v>
      </c>
      <c r="CO14" s="46">
        <f t="shared" si="11"/>
        <v>343.71</v>
      </c>
      <c r="CP14" s="44">
        <f t="shared" si="82"/>
        <v>3.4</v>
      </c>
      <c r="CQ14" s="44">
        <f t="shared" si="83"/>
        <v>3.07</v>
      </c>
      <c r="CR14" s="44">
        <f t="shared" si="84"/>
        <v>3.4</v>
      </c>
      <c r="CS14" s="44">
        <f t="shared" si="85"/>
        <v>3.29</v>
      </c>
      <c r="CT14" s="47">
        <f t="shared" si="86"/>
        <v>3.4</v>
      </c>
      <c r="CU14" s="44">
        <f t="shared" si="87"/>
        <v>3.29</v>
      </c>
      <c r="CV14" s="44">
        <f t="shared" si="88"/>
        <v>3.4</v>
      </c>
      <c r="CW14" s="44">
        <f t="shared" si="89"/>
        <v>3.4</v>
      </c>
      <c r="CX14" s="44">
        <f t="shared" si="90"/>
        <v>3.29</v>
      </c>
      <c r="CY14" s="44">
        <f t="shared" si="91"/>
        <v>3.4</v>
      </c>
      <c r="CZ14" s="44">
        <f t="shared" si="92"/>
        <v>3.29</v>
      </c>
      <c r="DA14" s="44">
        <f t="shared" si="93"/>
        <v>3.4</v>
      </c>
      <c r="DB14" s="46">
        <f t="shared" si="12"/>
        <v>40.029999999999994</v>
      </c>
      <c r="DC14" s="46">
        <f t="shared" si="13"/>
        <v>383.74</v>
      </c>
      <c r="DD14" s="44">
        <f t="shared" si="94"/>
        <v>3.4</v>
      </c>
      <c r="DE14" s="44">
        <f t="shared" si="95"/>
        <v>3.07</v>
      </c>
      <c r="DF14" s="44">
        <f t="shared" si="96"/>
        <v>3.4</v>
      </c>
      <c r="DG14" s="44">
        <f t="shared" si="97"/>
        <v>3.29</v>
      </c>
      <c r="DH14" s="44">
        <f t="shared" si="98"/>
        <v>3.4</v>
      </c>
      <c r="DI14" s="44">
        <f t="shared" si="99"/>
        <v>3.29</v>
      </c>
      <c r="DJ14" s="44">
        <f t="shared" si="100"/>
        <v>3.4</v>
      </c>
      <c r="DK14" s="44">
        <f t="shared" si="101"/>
        <v>3.4</v>
      </c>
      <c r="DL14" s="44">
        <f t="shared" si="102"/>
        <v>3.29</v>
      </c>
      <c r="DM14" s="44">
        <f t="shared" si="103"/>
        <v>3.4</v>
      </c>
      <c r="DN14" s="44">
        <f t="shared" si="104"/>
        <v>3.29</v>
      </c>
      <c r="DO14" s="44">
        <f t="shared" si="105"/>
        <v>3.4</v>
      </c>
      <c r="DP14" s="46">
        <f t="shared" si="14"/>
        <v>40.029999999999994</v>
      </c>
      <c r="DQ14" s="46">
        <f t="shared" si="15"/>
        <v>423.77</v>
      </c>
      <c r="DR14" s="44">
        <f t="shared" si="106"/>
        <v>3.4</v>
      </c>
      <c r="DS14" s="44">
        <f t="shared" si="107"/>
        <v>3.07</v>
      </c>
      <c r="DT14" s="44">
        <f t="shared" si="108"/>
        <v>3.4</v>
      </c>
      <c r="DU14" s="44">
        <f t="shared" si="109"/>
        <v>3.29</v>
      </c>
      <c r="DV14" s="48">
        <f t="shared" si="110"/>
        <v>3.4</v>
      </c>
      <c r="DW14" s="48">
        <f t="shared" si="111"/>
        <v>3.29</v>
      </c>
      <c r="DX14" s="49">
        <f t="shared" si="112"/>
        <v>3.4</v>
      </c>
      <c r="DY14" s="49">
        <f t="shared" si="113"/>
        <v>3.4</v>
      </c>
      <c r="DZ14" s="44">
        <f t="shared" si="114"/>
        <v>3.29</v>
      </c>
      <c r="EA14" s="44">
        <f t="shared" si="115"/>
        <v>3.4</v>
      </c>
      <c r="EB14" s="44">
        <f t="shared" si="116"/>
        <v>3.29</v>
      </c>
      <c r="EC14" s="44">
        <f t="shared" si="117"/>
        <v>3.4</v>
      </c>
      <c r="ED14" s="50">
        <f t="shared" si="16"/>
        <v>40.029999999999994</v>
      </c>
      <c r="EE14" s="52">
        <f t="shared" si="17"/>
        <v>463.8</v>
      </c>
      <c r="EF14" s="44">
        <f t="shared" si="118"/>
        <v>3.4</v>
      </c>
      <c r="EG14" s="44">
        <f t="shared" si="119"/>
        <v>3.18</v>
      </c>
      <c r="EH14" s="44">
        <f t="shared" si="120"/>
        <v>3.4</v>
      </c>
      <c r="EI14" s="44">
        <f t="shared" si="121"/>
        <v>3.29</v>
      </c>
      <c r="EJ14" s="44">
        <f t="shared" si="122"/>
        <v>3.4</v>
      </c>
      <c r="EK14" s="44">
        <f t="shared" si="123"/>
        <v>3.29</v>
      </c>
      <c r="EL14" s="52"/>
      <c r="EM14" s="52"/>
      <c r="EN14" s="52"/>
      <c r="EO14" s="52"/>
      <c r="EP14" s="52"/>
      <c r="EQ14" s="52"/>
      <c r="ER14" s="52">
        <f t="shared" si="18"/>
        <v>19.959999999999997</v>
      </c>
      <c r="ES14" s="52">
        <f t="shared" si="19"/>
        <v>483.76</v>
      </c>
      <c r="ET14" s="44">
        <f t="shared" si="20"/>
        <v>408.94000000000005</v>
      </c>
    </row>
    <row r="15" spans="2:161" ht="17.25" customHeight="1">
      <c r="B15" s="40" t="s">
        <v>81</v>
      </c>
      <c r="C15" s="41" t="s">
        <v>82</v>
      </c>
      <c r="D15" s="42"/>
      <c r="E15" s="43"/>
      <c r="F15" s="43"/>
      <c r="G15" s="44">
        <v>6105.69</v>
      </c>
      <c r="H15" s="44">
        <f t="shared" si="0"/>
        <v>610.57000000000005</v>
      </c>
      <c r="I15" s="44">
        <f t="shared" si="1"/>
        <v>5495.1210000000001</v>
      </c>
      <c r="J15" s="44"/>
      <c r="K15" s="45"/>
      <c r="L15" s="45"/>
      <c r="M15" s="45"/>
      <c r="N15" s="44"/>
      <c r="O15" s="44"/>
      <c r="P15" s="44"/>
      <c r="Q15" s="44"/>
      <c r="R15" s="44"/>
      <c r="S15" s="44">
        <v>92.96</v>
      </c>
      <c r="T15" s="44">
        <v>273.63</v>
      </c>
      <c r="U15" s="44">
        <v>273.63</v>
      </c>
      <c r="V15" s="44">
        <v>273.63</v>
      </c>
      <c r="W15" s="44">
        <f t="shared" si="21"/>
        <v>913.85</v>
      </c>
      <c r="X15" s="44">
        <f t="shared" si="22"/>
        <v>23.24</v>
      </c>
      <c r="Y15" s="44">
        <f t="shared" si="23"/>
        <v>21.74</v>
      </c>
      <c r="Z15" s="44">
        <f t="shared" si="24"/>
        <v>23.24</v>
      </c>
      <c r="AA15" s="44">
        <f t="shared" si="25"/>
        <v>22.49</v>
      </c>
      <c r="AB15" s="44">
        <f t="shared" si="26"/>
        <v>23.24</v>
      </c>
      <c r="AC15" s="44">
        <f t="shared" si="27"/>
        <v>22.49</v>
      </c>
      <c r="AD15" s="44">
        <f t="shared" si="28"/>
        <v>23.24</v>
      </c>
      <c r="AE15" s="44">
        <f t="shared" si="29"/>
        <v>23.24</v>
      </c>
      <c r="AF15" s="44">
        <f t="shared" si="30"/>
        <v>22.49</v>
      </c>
      <c r="AG15" s="44">
        <f t="shared" si="31"/>
        <v>23.24</v>
      </c>
      <c r="AH15" s="44">
        <f t="shared" si="32"/>
        <v>22.49</v>
      </c>
      <c r="AI15" s="44">
        <f t="shared" si="33"/>
        <v>23.24</v>
      </c>
      <c r="AJ15" s="44">
        <f t="shared" si="2"/>
        <v>274.38000000000005</v>
      </c>
      <c r="AK15" s="44">
        <f t="shared" si="3"/>
        <v>1188.23</v>
      </c>
      <c r="AL15" s="44">
        <f t="shared" si="34"/>
        <v>23.24</v>
      </c>
      <c r="AM15" s="44">
        <f t="shared" si="35"/>
        <v>20.99</v>
      </c>
      <c r="AN15" s="44">
        <f t="shared" si="36"/>
        <v>23.24</v>
      </c>
      <c r="AO15" s="44">
        <f t="shared" si="37"/>
        <v>22.49</v>
      </c>
      <c r="AP15" s="44">
        <f t="shared" si="38"/>
        <v>23.24</v>
      </c>
      <c r="AQ15" s="44">
        <f t="shared" si="39"/>
        <v>22.49</v>
      </c>
      <c r="AR15" s="44">
        <f t="shared" si="40"/>
        <v>23.24</v>
      </c>
      <c r="AS15" s="44">
        <f t="shared" si="41"/>
        <v>23.24</v>
      </c>
      <c r="AT15" s="44">
        <f t="shared" si="42"/>
        <v>22.49</v>
      </c>
      <c r="AU15" s="44">
        <f t="shared" si="43"/>
        <v>23.24</v>
      </c>
      <c r="AV15" s="44">
        <f t="shared" si="44"/>
        <v>22.49</v>
      </c>
      <c r="AW15" s="44">
        <f t="shared" si="45"/>
        <v>23.24</v>
      </c>
      <c r="AX15" s="44">
        <f t="shared" si="4"/>
        <v>273.63000000000005</v>
      </c>
      <c r="AY15" s="44">
        <f t="shared" si="5"/>
        <v>1461.86</v>
      </c>
      <c r="AZ15" s="44">
        <f t="shared" si="46"/>
        <v>23.24</v>
      </c>
      <c r="BA15" s="44">
        <f t="shared" si="47"/>
        <v>20.99</v>
      </c>
      <c r="BB15" s="44">
        <f t="shared" si="48"/>
        <v>23.24</v>
      </c>
      <c r="BC15" s="44">
        <f t="shared" si="49"/>
        <v>22.49</v>
      </c>
      <c r="BD15" s="44">
        <f t="shared" si="50"/>
        <v>23.24</v>
      </c>
      <c r="BE15" s="44">
        <f t="shared" si="51"/>
        <v>22.49</v>
      </c>
      <c r="BF15" s="44">
        <f t="shared" si="52"/>
        <v>23.24</v>
      </c>
      <c r="BG15" s="44">
        <f t="shared" si="53"/>
        <v>23.24</v>
      </c>
      <c r="BH15" s="44">
        <f t="shared" si="54"/>
        <v>22.49</v>
      </c>
      <c r="BI15" s="44">
        <f t="shared" si="55"/>
        <v>23.24</v>
      </c>
      <c r="BJ15" s="44">
        <f t="shared" si="56"/>
        <v>22.49</v>
      </c>
      <c r="BK15" s="44">
        <f t="shared" si="57"/>
        <v>23.24</v>
      </c>
      <c r="BL15" s="44">
        <f t="shared" si="6"/>
        <v>273.63000000000005</v>
      </c>
      <c r="BM15" s="44">
        <f t="shared" si="7"/>
        <v>1735.49</v>
      </c>
      <c r="BN15" s="44">
        <f t="shared" si="58"/>
        <v>23.24</v>
      </c>
      <c r="BO15" s="44">
        <f t="shared" si="59"/>
        <v>20.99</v>
      </c>
      <c r="BP15" s="44">
        <f t="shared" si="60"/>
        <v>23.24</v>
      </c>
      <c r="BQ15" s="44">
        <f t="shared" si="61"/>
        <v>22.49</v>
      </c>
      <c r="BR15" s="44">
        <f t="shared" si="62"/>
        <v>23.24</v>
      </c>
      <c r="BS15" s="44">
        <f t="shared" si="63"/>
        <v>22.49</v>
      </c>
      <c r="BT15" s="44">
        <f t="shared" si="64"/>
        <v>23.24</v>
      </c>
      <c r="BU15" s="44">
        <f t="shared" si="65"/>
        <v>23.24</v>
      </c>
      <c r="BV15" s="44">
        <f t="shared" si="66"/>
        <v>22.49</v>
      </c>
      <c r="BW15" s="44">
        <f t="shared" si="67"/>
        <v>23.24</v>
      </c>
      <c r="BX15" s="44">
        <f t="shared" si="68"/>
        <v>22.49</v>
      </c>
      <c r="BY15" s="44">
        <f t="shared" si="69"/>
        <v>23.24</v>
      </c>
      <c r="BZ15" s="44">
        <f t="shared" si="8"/>
        <v>273.63000000000005</v>
      </c>
      <c r="CA15" s="44">
        <f t="shared" si="9"/>
        <v>2009.12</v>
      </c>
      <c r="CB15" s="44">
        <f t="shared" si="70"/>
        <v>23.24</v>
      </c>
      <c r="CC15" s="44">
        <f t="shared" si="71"/>
        <v>21.74</v>
      </c>
      <c r="CD15" s="44">
        <f t="shared" si="72"/>
        <v>23.24</v>
      </c>
      <c r="CE15" s="44">
        <f t="shared" si="73"/>
        <v>22.49</v>
      </c>
      <c r="CF15" s="44">
        <f t="shared" si="74"/>
        <v>23.24</v>
      </c>
      <c r="CG15" s="44">
        <f t="shared" si="75"/>
        <v>22.49</v>
      </c>
      <c r="CH15" s="44">
        <f t="shared" si="76"/>
        <v>23.24</v>
      </c>
      <c r="CI15" s="44">
        <f t="shared" si="77"/>
        <v>23.24</v>
      </c>
      <c r="CJ15" s="44">
        <f t="shared" si="78"/>
        <v>22.49</v>
      </c>
      <c r="CK15" s="44">
        <f t="shared" si="79"/>
        <v>23.24</v>
      </c>
      <c r="CL15" s="44">
        <f t="shared" si="80"/>
        <v>22.49</v>
      </c>
      <c r="CM15" s="44">
        <f t="shared" si="81"/>
        <v>23.24</v>
      </c>
      <c r="CN15" s="44">
        <f t="shared" si="10"/>
        <v>274.38000000000005</v>
      </c>
      <c r="CO15" s="46">
        <f t="shared" si="11"/>
        <v>2283.5</v>
      </c>
      <c r="CP15" s="44">
        <f t="shared" si="82"/>
        <v>23.24</v>
      </c>
      <c r="CQ15" s="44">
        <f t="shared" si="83"/>
        <v>20.99</v>
      </c>
      <c r="CR15" s="44">
        <f t="shared" si="84"/>
        <v>23.24</v>
      </c>
      <c r="CS15" s="44">
        <f t="shared" si="85"/>
        <v>22.49</v>
      </c>
      <c r="CT15" s="47">
        <f t="shared" si="86"/>
        <v>23.24</v>
      </c>
      <c r="CU15" s="44">
        <f t="shared" si="87"/>
        <v>22.49</v>
      </c>
      <c r="CV15" s="44">
        <f t="shared" si="88"/>
        <v>23.24</v>
      </c>
      <c r="CW15" s="44">
        <f t="shared" si="89"/>
        <v>23.24</v>
      </c>
      <c r="CX15" s="44">
        <f t="shared" si="90"/>
        <v>22.49</v>
      </c>
      <c r="CY15" s="44">
        <f t="shared" si="91"/>
        <v>23.24</v>
      </c>
      <c r="CZ15" s="44">
        <f t="shared" si="92"/>
        <v>22.49</v>
      </c>
      <c r="DA15" s="44">
        <f t="shared" si="93"/>
        <v>23.24</v>
      </c>
      <c r="DB15" s="46">
        <f t="shared" si="12"/>
        <v>273.63000000000005</v>
      </c>
      <c r="DC15" s="46">
        <f t="shared" si="13"/>
        <v>2557.13</v>
      </c>
      <c r="DD15" s="44">
        <f t="shared" si="94"/>
        <v>23.24</v>
      </c>
      <c r="DE15" s="44">
        <f t="shared" si="95"/>
        <v>20.99</v>
      </c>
      <c r="DF15" s="44">
        <f t="shared" si="96"/>
        <v>23.24</v>
      </c>
      <c r="DG15" s="44">
        <f t="shared" si="97"/>
        <v>22.49</v>
      </c>
      <c r="DH15" s="44">
        <f t="shared" si="98"/>
        <v>23.24</v>
      </c>
      <c r="DI15" s="44">
        <f t="shared" si="99"/>
        <v>22.49</v>
      </c>
      <c r="DJ15" s="44">
        <f t="shared" si="100"/>
        <v>23.24</v>
      </c>
      <c r="DK15" s="44">
        <f t="shared" si="101"/>
        <v>23.24</v>
      </c>
      <c r="DL15" s="44">
        <f t="shared" si="102"/>
        <v>22.49</v>
      </c>
      <c r="DM15" s="44">
        <f t="shared" si="103"/>
        <v>23.24</v>
      </c>
      <c r="DN15" s="44">
        <f t="shared" si="104"/>
        <v>22.49</v>
      </c>
      <c r="DO15" s="44">
        <f t="shared" si="105"/>
        <v>23.24</v>
      </c>
      <c r="DP15" s="46">
        <f t="shared" si="14"/>
        <v>273.63000000000005</v>
      </c>
      <c r="DQ15" s="46">
        <f t="shared" si="15"/>
        <v>2830.76</v>
      </c>
      <c r="DR15" s="44">
        <f t="shared" si="106"/>
        <v>23.24</v>
      </c>
      <c r="DS15" s="44">
        <f t="shared" si="107"/>
        <v>20.99</v>
      </c>
      <c r="DT15" s="44">
        <f t="shared" si="108"/>
        <v>23.24</v>
      </c>
      <c r="DU15" s="44">
        <f t="shared" si="109"/>
        <v>22.49</v>
      </c>
      <c r="DV15" s="48">
        <f t="shared" si="110"/>
        <v>23.24</v>
      </c>
      <c r="DW15" s="48">
        <f t="shared" si="111"/>
        <v>22.49</v>
      </c>
      <c r="DX15" s="49">
        <f t="shared" si="112"/>
        <v>23.24</v>
      </c>
      <c r="DY15" s="49">
        <f t="shared" si="113"/>
        <v>23.24</v>
      </c>
      <c r="DZ15" s="44">
        <f t="shared" si="114"/>
        <v>22.49</v>
      </c>
      <c r="EA15" s="44">
        <f t="shared" si="115"/>
        <v>23.24</v>
      </c>
      <c r="EB15" s="44">
        <f t="shared" si="116"/>
        <v>22.49</v>
      </c>
      <c r="EC15" s="44">
        <f t="shared" si="117"/>
        <v>23.24</v>
      </c>
      <c r="ED15" s="50">
        <f t="shared" si="16"/>
        <v>273.63000000000005</v>
      </c>
      <c r="EE15" s="52">
        <f t="shared" si="17"/>
        <v>3104.39</v>
      </c>
      <c r="EF15" s="44">
        <f t="shared" si="118"/>
        <v>23.24</v>
      </c>
      <c r="EG15" s="44">
        <f t="shared" si="119"/>
        <v>21.74</v>
      </c>
      <c r="EH15" s="44">
        <f t="shared" si="120"/>
        <v>23.24</v>
      </c>
      <c r="EI15" s="44">
        <f t="shared" si="121"/>
        <v>22.49</v>
      </c>
      <c r="EJ15" s="44">
        <f t="shared" si="122"/>
        <v>23.24</v>
      </c>
      <c r="EK15" s="44">
        <f t="shared" si="123"/>
        <v>22.49</v>
      </c>
      <c r="EL15" s="52"/>
      <c r="EM15" s="52"/>
      <c r="EN15" s="52"/>
      <c r="EO15" s="52"/>
      <c r="EP15" s="52"/>
      <c r="EQ15" s="52"/>
      <c r="ER15" s="52">
        <f t="shared" si="18"/>
        <v>136.44</v>
      </c>
      <c r="ES15" s="52">
        <f t="shared" si="19"/>
        <v>3240.83</v>
      </c>
      <c r="ET15" s="44">
        <f t="shared" si="20"/>
        <v>2864.8599999999997</v>
      </c>
    </row>
    <row r="16" spans="2:161" ht="19.5" customHeight="1">
      <c r="B16" s="40" t="s">
        <v>83</v>
      </c>
      <c r="C16" s="41" t="s">
        <v>84</v>
      </c>
      <c r="D16" s="42" t="s">
        <v>85</v>
      </c>
      <c r="E16" s="43"/>
      <c r="F16" s="43"/>
      <c r="G16" s="44">
        <v>3599.05</v>
      </c>
      <c r="H16" s="44">
        <f t="shared" si="0"/>
        <v>359.91</v>
      </c>
      <c r="I16" s="44">
        <f t="shared" si="1"/>
        <v>3239.1450000000004</v>
      </c>
      <c r="J16" s="44"/>
      <c r="K16" s="45"/>
      <c r="L16" s="45"/>
      <c r="M16" s="45"/>
      <c r="N16" s="44"/>
      <c r="O16" s="44"/>
      <c r="P16" s="44"/>
      <c r="Q16" s="44"/>
      <c r="R16" s="44"/>
      <c r="S16" s="44"/>
      <c r="T16" s="44">
        <v>136.57</v>
      </c>
      <c r="U16" s="44">
        <v>161.31</v>
      </c>
      <c r="V16" s="44">
        <v>161.31</v>
      </c>
      <c r="W16" s="44">
        <f t="shared" si="21"/>
        <v>459.19</v>
      </c>
      <c r="X16" s="44">
        <f t="shared" si="22"/>
        <v>13.7</v>
      </c>
      <c r="Y16" s="44">
        <f t="shared" si="23"/>
        <v>12.82</v>
      </c>
      <c r="Z16" s="44">
        <f t="shared" si="24"/>
        <v>13.7</v>
      </c>
      <c r="AA16" s="44">
        <f t="shared" si="25"/>
        <v>13.26</v>
      </c>
      <c r="AB16" s="44">
        <f t="shared" si="26"/>
        <v>13.7</v>
      </c>
      <c r="AC16" s="44">
        <f t="shared" si="27"/>
        <v>13.26</v>
      </c>
      <c r="AD16" s="44">
        <f t="shared" si="28"/>
        <v>13.7</v>
      </c>
      <c r="AE16" s="44">
        <f t="shared" si="29"/>
        <v>13.7</v>
      </c>
      <c r="AF16" s="44">
        <f t="shared" si="30"/>
        <v>13.26</v>
      </c>
      <c r="AG16" s="44">
        <f t="shared" si="31"/>
        <v>13.7</v>
      </c>
      <c r="AH16" s="44">
        <f t="shared" si="32"/>
        <v>13.26</v>
      </c>
      <c r="AI16" s="44">
        <f t="shared" si="33"/>
        <v>13.7</v>
      </c>
      <c r="AJ16" s="44">
        <f t="shared" si="2"/>
        <v>161.76</v>
      </c>
      <c r="AK16" s="44">
        <f t="shared" si="3"/>
        <v>620.95000000000005</v>
      </c>
      <c r="AL16" s="44">
        <f t="shared" si="34"/>
        <v>13.7</v>
      </c>
      <c r="AM16" s="44">
        <f t="shared" si="35"/>
        <v>12.37</v>
      </c>
      <c r="AN16" s="44">
        <f t="shared" si="36"/>
        <v>13.7</v>
      </c>
      <c r="AO16" s="44">
        <f t="shared" si="37"/>
        <v>13.26</v>
      </c>
      <c r="AP16" s="44">
        <f t="shared" si="38"/>
        <v>13.7</v>
      </c>
      <c r="AQ16" s="44">
        <f t="shared" si="39"/>
        <v>13.26</v>
      </c>
      <c r="AR16" s="44">
        <f t="shared" si="40"/>
        <v>13.7</v>
      </c>
      <c r="AS16" s="44">
        <f t="shared" si="41"/>
        <v>13.7</v>
      </c>
      <c r="AT16" s="44">
        <f t="shared" si="42"/>
        <v>13.26</v>
      </c>
      <c r="AU16" s="44">
        <f t="shared" si="43"/>
        <v>13.7</v>
      </c>
      <c r="AV16" s="44">
        <f t="shared" si="44"/>
        <v>13.26</v>
      </c>
      <c r="AW16" s="44">
        <f t="shared" si="45"/>
        <v>13.7</v>
      </c>
      <c r="AX16" s="44">
        <f t="shared" si="4"/>
        <v>161.30999999999997</v>
      </c>
      <c r="AY16" s="44">
        <f t="shared" si="5"/>
        <v>782.26</v>
      </c>
      <c r="AZ16" s="44">
        <f t="shared" si="46"/>
        <v>13.7</v>
      </c>
      <c r="BA16" s="44">
        <f t="shared" si="47"/>
        <v>12.37</v>
      </c>
      <c r="BB16" s="44">
        <f t="shared" si="48"/>
        <v>13.7</v>
      </c>
      <c r="BC16" s="44">
        <f t="shared" si="49"/>
        <v>13.26</v>
      </c>
      <c r="BD16" s="44">
        <f t="shared" si="50"/>
        <v>13.7</v>
      </c>
      <c r="BE16" s="44">
        <f t="shared" si="51"/>
        <v>13.26</v>
      </c>
      <c r="BF16" s="44">
        <f t="shared" si="52"/>
        <v>13.7</v>
      </c>
      <c r="BG16" s="44">
        <f t="shared" si="53"/>
        <v>13.7</v>
      </c>
      <c r="BH16" s="44">
        <f t="shared" si="54"/>
        <v>13.26</v>
      </c>
      <c r="BI16" s="44">
        <f t="shared" si="55"/>
        <v>13.7</v>
      </c>
      <c r="BJ16" s="44">
        <f t="shared" si="56"/>
        <v>13.26</v>
      </c>
      <c r="BK16" s="44">
        <f t="shared" si="57"/>
        <v>13.7</v>
      </c>
      <c r="BL16" s="44">
        <f t="shared" si="6"/>
        <v>161.30999999999997</v>
      </c>
      <c r="BM16" s="44">
        <f t="shared" si="7"/>
        <v>943.57</v>
      </c>
      <c r="BN16" s="44">
        <f t="shared" si="58"/>
        <v>13.7</v>
      </c>
      <c r="BO16" s="44">
        <f t="shared" si="59"/>
        <v>12.37</v>
      </c>
      <c r="BP16" s="44">
        <f t="shared" si="60"/>
        <v>13.7</v>
      </c>
      <c r="BQ16" s="44">
        <f t="shared" si="61"/>
        <v>13.26</v>
      </c>
      <c r="BR16" s="44">
        <f t="shared" si="62"/>
        <v>13.7</v>
      </c>
      <c r="BS16" s="44">
        <f t="shared" si="63"/>
        <v>13.26</v>
      </c>
      <c r="BT16" s="44">
        <f t="shared" si="64"/>
        <v>13.7</v>
      </c>
      <c r="BU16" s="44">
        <f t="shared" si="65"/>
        <v>13.7</v>
      </c>
      <c r="BV16" s="44">
        <f t="shared" si="66"/>
        <v>13.26</v>
      </c>
      <c r="BW16" s="44">
        <f t="shared" si="67"/>
        <v>13.7</v>
      </c>
      <c r="BX16" s="44">
        <f t="shared" si="68"/>
        <v>13.26</v>
      </c>
      <c r="BY16" s="44">
        <f t="shared" si="69"/>
        <v>13.7</v>
      </c>
      <c r="BZ16" s="44">
        <f t="shared" si="8"/>
        <v>161.30999999999997</v>
      </c>
      <c r="CA16" s="44">
        <f t="shared" si="9"/>
        <v>1104.8800000000001</v>
      </c>
      <c r="CB16" s="44">
        <f t="shared" si="70"/>
        <v>13.7</v>
      </c>
      <c r="CC16" s="44">
        <f t="shared" si="71"/>
        <v>12.82</v>
      </c>
      <c r="CD16" s="44">
        <f t="shared" si="72"/>
        <v>13.7</v>
      </c>
      <c r="CE16" s="44">
        <f t="shared" si="73"/>
        <v>13.26</v>
      </c>
      <c r="CF16" s="44">
        <f t="shared" si="74"/>
        <v>13.7</v>
      </c>
      <c r="CG16" s="44">
        <f t="shared" si="75"/>
        <v>13.26</v>
      </c>
      <c r="CH16" s="44">
        <f t="shared" si="76"/>
        <v>13.7</v>
      </c>
      <c r="CI16" s="44">
        <f t="shared" si="77"/>
        <v>13.7</v>
      </c>
      <c r="CJ16" s="44">
        <f t="shared" si="78"/>
        <v>13.26</v>
      </c>
      <c r="CK16" s="44">
        <f t="shared" si="79"/>
        <v>13.7</v>
      </c>
      <c r="CL16" s="44">
        <f t="shared" si="80"/>
        <v>13.26</v>
      </c>
      <c r="CM16" s="44">
        <f t="shared" si="81"/>
        <v>13.7</v>
      </c>
      <c r="CN16" s="44">
        <f t="shared" si="10"/>
        <v>161.76</v>
      </c>
      <c r="CO16" s="46">
        <f t="shared" si="11"/>
        <v>1266.6400000000001</v>
      </c>
      <c r="CP16" s="44">
        <f t="shared" si="82"/>
        <v>13.7</v>
      </c>
      <c r="CQ16" s="44">
        <f t="shared" si="83"/>
        <v>12.37</v>
      </c>
      <c r="CR16" s="44">
        <f t="shared" si="84"/>
        <v>13.7</v>
      </c>
      <c r="CS16" s="44">
        <f t="shared" si="85"/>
        <v>13.26</v>
      </c>
      <c r="CT16" s="47">
        <f t="shared" si="86"/>
        <v>13.7</v>
      </c>
      <c r="CU16" s="44">
        <f t="shared" si="87"/>
        <v>13.26</v>
      </c>
      <c r="CV16" s="44">
        <f t="shared" si="88"/>
        <v>13.7</v>
      </c>
      <c r="CW16" s="44">
        <f t="shared" si="89"/>
        <v>13.7</v>
      </c>
      <c r="CX16" s="44">
        <f t="shared" si="90"/>
        <v>13.26</v>
      </c>
      <c r="CY16" s="44">
        <f t="shared" si="91"/>
        <v>13.7</v>
      </c>
      <c r="CZ16" s="44">
        <f t="shared" si="92"/>
        <v>13.26</v>
      </c>
      <c r="DA16" s="44">
        <f t="shared" si="93"/>
        <v>13.7</v>
      </c>
      <c r="DB16" s="46">
        <f t="shared" si="12"/>
        <v>161.30999999999997</v>
      </c>
      <c r="DC16" s="46">
        <f t="shared" si="13"/>
        <v>1427.95</v>
      </c>
      <c r="DD16" s="44">
        <f t="shared" si="94"/>
        <v>13.7</v>
      </c>
      <c r="DE16" s="44">
        <f t="shared" si="95"/>
        <v>12.37</v>
      </c>
      <c r="DF16" s="44">
        <f t="shared" si="96"/>
        <v>13.7</v>
      </c>
      <c r="DG16" s="44">
        <f t="shared" si="97"/>
        <v>13.26</v>
      </c>
      <c r="DH16" s="44">
        <f t="shared" si="98"/>
        <v>13.7</v>
      </c>
      <c r="DI16" s="44">
        <f t="shared" si="99"/>
        <v>13.26</v>
      </c>
      <c r="DJ16" s="44">
        <f t="shared" si="100"/>
        <v>13.7</v>
      </c>
      <c r="DK16" s="44">
        <f t="shared" si="101"/>
        <v>13.7</v>
      </c>
      <c r="DL16" s="44">
        <f t="shared" si="102"/>
        <v>13.26</v>
      </c>
      <c r="DM16" s="44">
        <f t="shared" si="103"/>
        <v>13.7</v>
      </c>
      <c r="DN16" s="44">
        <f t="shared" si="104"/>
        <v>13.26</v>
      </c>
      <c r="DO16" s="44">
        <f t="shared" si="105"/>
        <v>13.7</v>
      </c>
      <c r="DP16" s="46">
        <f t="shared" si="14"/>
        <v>161.30999999999997</v>
      </c>
      <c r="DQ16" s="46">
        <f t="shared" si="15"/>
        <v>1589.26</v>
      </c>
      <c r="DR16" s="44">
        <f t="shared" si="106"/>
        <v>13.7</v>
      </c>
      <c r="DS16" s="44">
        <f t="shared" si="107"/>
        <v>12.37</v>
      </c>
      <c r="DT16" s="44">
        <f t="shared" si="108"/>
        <v>13.7</v>
      </c>
      <c r="DU16" s="44">
        <f t="shared" si="109"/>
        <v>13.26</v>
      </c>
      <c r="DV16" s="48">
        <f t="shared" si="110"/>
        <v>13.7</v>
      </c>
      <c r="DW16" s="48">
        <f t="shared" si="111"/>
        <v>13.26</v>
      </c>
      <c r="DX16" s="49">
        <f t="shared" si="112"/>
        <v>13.7</v>
      </c>
      <c r="DY16" s="49">
        <f t="shared" si="113"/>
        <v>13.7</v>
      </c>
      <c r="DZ16" s="44">
        <f t="shared" si="114"/>
        <v>13.26</v>
      </c>
      <c r="EA16" s="44">
        <f t="shared" si="115"/>
        <v>13.7</v>
      </c>
      <c r="EB16" s="44">
        <f t="shared" si="116"/>
        <v>13.26</v>
      </c>
      <c r="EC16" s="44">
        <f t="shared" si="117"/>
        <v>13.7</v>
      </c>
      <c r="ED16" s="50">
        <f t="shared" si="16"/>
        <v>161.30999999999997</v>
      </c>
      <c r="EE16" s="52">
        <f t="shared" si="17"/>
        <v>1750.57</v>
      </c>
      <c r="EF16" s="44">
        <f t="shared" si="118"/>
        <v>13.7</v>
      </c>
      <c r="EG16" s="44">
        <f t="shared" si="119"/>
        <v>12.82</v>
      </c>
      <c r="EH16" s="44">
        <f t="shared" si="120"/>
        <v>13.7</v>
      </c>
      <c r="EI16" s="44">
        <f t="shared" si="121"/>
        <v>13.26</v>
      </c>
      <c r="EJ16" s="44">
        <f t="shared" si="122"/>
        <v>13.7</v>
      </c>
      <c r="EK16" s="44">
        <f t="shared" si="123"/>
        <v>13.26</v>
      </c>
      <c r="EL16" s="52"/>
      <c r="EM16" s="52"/>
      <c r="EN16" s="52"/>
      <c r="EO16" s="52"/>
      <c r="EP16" s="52"/>
      <c r="EQ16" s="52"/>
      <c r="ER16" s="52">
        <f t="shared" si="18"/>
        <v>80.44</v>
      </c>
      <c r="ES16" s="52">
        <f t="shared" si="19"/>
        <v>1831.01</v>
      </c>
      <c r="ET16" s="44">
        <f t="shared" si="20"/>
        <v>1768.0400000000002</v>
      </c>
    </row>
    <row r="17" spans="2:157" ht="33">
      <c r="B17" s="40" t="s">
        <v>86</v>
      </c>
      <c r="C17" s="41" t="s">
        <v>87</v>
      </c>
      <c r="D17" s="42" t="s">
        <v>88</v>
      </c>
      <c r="E17" s="43"/>
      <c r="F17" s="43"/>
      <c r="G17" s="44">
        <v>10649</v>
      </c>
      <c r="H17" s="44">
        <f t="shared" si="0"/>
        <v>1064.9000000000001</v>
      </c>
      <c r="I17" s="44">
        <f t="shared" si="1"/>
        <v>9584.1</v>
      </c>
      <c r="J17" s="44"/>
      <c r="K17" s="45"/>
      <c r="L17" s="45"/>
      <c r="M17" s="45"/>
      <c r="N17" s="44"/>
      <c r="O17" s="44"/>
      <c r="P17" s="44"/>
      <c r="Q17" s="44"/>
      <c r="R17" s="44"/>
      <c r="S17" s="44"/>
      <c r="T17" s="44">
        <v>31.38</v>
      </c>
      <c r="U17" s="44">
        <v>477.24</v>
      </c>
      <c r="V17" s="44">
        <v>477.24</v>
      </c>
      <c r="W17" s="44">
        <f t="shared" si="21"/>
        <v>985.86</v>
      </c>
      <c r="X17" s="44">
        <f t="shared" si="22"/>
        <v>40.53</v>
      </c>
      <c r="Y17" s="44">
        <f t="shared" si="23"/>
        <v>37.92</v>
      </c>
      <c r="Z17" s="44">
        <f t="shared" si="24"/>
        <v>40.53</v>
      </c>
      <c r="AA17" s="44">
        <f t="shared" si="25"/>
        <v>39.229999999999997</v>
      </c>
      <c r="AB17" s="44">
        <f t="shared" si="26"/>
        <v>40.53</v>
      </c>
      <c r="AC17" s="44">
        <f t="shared" si="27"/>
        <v>39.229999999999997</v>
      </c>
      <c r="AD17" s="44">
        <f t="shared" si="28"/>
        <v>40.53</v>
      </c>
      <c r="AE17" s="44">
        <f t="shared" si="29"/>
        <v>40.53</v>
      </c>
      <c r="AF17" s="44">
        <f t="shared" si="30"/>
        <v>39.229999999999997</v>
      </c>
      <c r="AG17" s="44">
        <f t="shared" si="31"/>
        <v>40.53</v>
      </c>
      <c r="AH17" s="44">
        <f t="shared" si="32"/>
        <v>39.229999999999997</v>
      </c>
      <c r="AI17" s="44">
        <f t="shared" si="33"/>
        <v>40.53</v>
      </c>
      <c r="AJ17" s="44">
        <f t="shared" si="2"/>
        <v>478.54999999999995</v>
      </c>
      <c r="AK17" s="44">
        <f t="shared" si="3"/>
        <v>1464.41</v>
      </c>
      <c r="AL17" s="44">
        <f t="shared" si="34"/>
        <v>40.53</v>
      </c>
      <c r="AM17" s="44">
        <f t="shared" si="35"/>
        <v>36.61</v>
      </c>
      <c r="AN17" s="44">
        <f t="shared" si="36"/>
        <v>40.53</v>
      </c>
      <c r="AO17" s="44">
        <f t="shared" si="37"/>
        <v>39.229999999999997</v>
      </c>
      <c r="AP17" s="44">
        <f t="shared" si="38"/>
        <v>40.53</v>
      </c>
      <c r="AQ17" s="44">
        <f t="shared" si="39"/>
        <v>39.229999999999997</v>
      </c>
      <c r="AR17" s="44">
        <f t="shared" si="40"/>
        <v>40.53</v>
      </c>
      <c r="AS17" s="44">
        <f t="shared" si="41"/>
        <v>40.53</v>
      </c>
      <c r="AT17" s="44">
        <f t="shared" si="42"/>
        <v>39.229999999999997</v>
      </c>
      <c r="AU17" s="44">
        <f t="shared" si="43"/>
        <v>40.53</v>
      </c>
      <c r="AV17" s="44">
        <f t="shared" si="44"/>
        <v>39.229999999999997</v>
      </c>
      <c r="AW17" s="44">
        <f t="shared" si="45"/>
        <v>40.53</v>
      </c>
      <c r="AX17" s="44">
        <f t="shared" si="4"/>
        <v>477.24</v>
      </c>
      <c r="AY17" s="44">
        <f t="shared" si="5"/>
        <v>1941.65</v>
      </c>
      <c r="AZ17" s="44">
        <f t="shared" si="46"/>
        <v>40.53</v>
      </c>
      <c r="BA17" s="44">
        <f t="shared" si="47"/>
        <v>36.61</v>
      </c>
      <c r="BB17" s="44">
        <f t="shared" si="48"/>
        <v>40.53</v>
      </c>
      <c r="BC17" s="44">
        <f t="shared" si="49"/>
        <v>39.229999999999997</v>
      </c>
      <c r="BD17" s="44">
        <f t="shared" si="50"/>
        <v>40.53</v>
      </c>
      <c r="BE17" s="44">
        <f t="shared" si="51"/>
        <v>39.229999999999997</v>
      </c>
      <c r="BF17" s="44">
        <f t="shared" si="52"/>
        <v>40.53</v>
      </c>
      <c r="BG17" s="44">
        <f t="shared" si="53"/>
        <v>40.53</v>
      </c>
      <c r="BH17" s="44">
        <f t="shared" si="54"/>
        <v>39.229999999999997</v>
      </c>
      <c r="BI17" s="44">
        <f t="shared" si="55"/>
        <v>40.53</v>
      </c>
      <c r="BJ17" s="44">
        <f t="shared" si="56"/>
        <v>39.229999999999997</v>
      </c>
      <c r="BK17" s="44">
        <f t="shared" si="57"/>
        <v>40.53</v>
      </c>
      <c r="BL17" s="44">
        <f t="shared" si="6"/>
        <v>477.24</v>
      </c>
      <c r="BM17" s="44">
        <f t="shared" si="7"/>
        <v>2418.89</v>
      </c>
      <c r="BN17" s="44">
        <f t="shared" si="58"/>
        <v>40.53</v>
      </c>
      <c r="BO17" s="44">
        <f t="shared" si="59"/>
        <v>36.61</v>
      </c>
      <c r="BP17" s="44">
        <f t="shared" si="60"/>
        <v>40.53</v>
      </c>
      <c r="BQ17" s="44">
        <f t="shared" si="61"/>
        <v>39.229999999999997</v>
      </c>
      <c r="BR17" s="44">
        <f t="shared" si="62"/>
        <v>40.53</v>
      </c>
      <c r="BS17" s="44">
        <f t="shared" si="63"/>
        <v>39.229999999999997</v>
      </c>
      <c r="BT17" s="44">
        <f t="shared" si="64"/>
        <v>40.53</v>
      </c>
      <c r="BU17" s="44">
        <f t="shared" si="65"/>
        <v>40.53</v>
      </c>
      <c r="BV17" s="44">
        <f t="shared" si="66"/>
        <v>39.229999999999997</v>
      </c>
      <c r="BW17" s="44">
        <f t="shared" si="67"/>
        <v>40.53</v>
      </c>
      <c r="BX17" s="44">
        <f t="shared" si="68"/>
        <v>39.229999999999997</v>
      </c>
      <c r="BY17" s="44">
        <f t="shared" si="69"/>
        <v>40.53</v>
      </c>
      <c r="BZ17" s="44">
        <f t="shared" si="8"/>
        <v>477.24</v>
      </c>
      <c r="CA17" s="44">
        <f t="shared" si="9"/>
        <v>2896.13</v>
      </c>
      <c r="CB17" s="44">
        <f t="shared" si="70"/>
        <v>40.53</v>
      </c>
      <c r="CC17" s="44">
        <f t="shared" si="71"/>
        <v>37.92</v>
      </c>
      <c r="CD17" s="44">
        <f t="shared" si="72"/>
        <v>40.53</v>
      </c>
      <c r="CE17" s="44">
        <f t="shared" si="73"/>
        <v>39.229999999999997</v>
      </c>
      <c r="CF17" s="44">
        <f t="shared" si="74"/>
        <v>40.53</v>
      </c>
      <c r="CG17" s="44">
        <f t="shared" si="75"/>
        <v>39.229999999999997</v>
      </c>
      <c r="CH17" s="44">
        <f t="shared" si="76"/>
        <v>40.53</v>
      </c>
      <c r="CI17" s="44">
        <f t="shared" si="77"/>
        <v>40.53</v>
      </c>
      <c r="CJ17" s="44">
        <f t="shared" si="78"/>
        <v>39.229999999999997</v>
      </c>
      <c r="CK17" s="44">
        <f t="shared" si="79"/>
        <v>40.53</v>
      </c>
      <c r="CL17" s="44">
        <f t="shared" si="80"/>
        <v>39.229999999999997</v>
      </c>
      <c r="CM17" s="44">
        <f t="shared" si="81"/>
        <v>40.53</v>
      </c>
      <c r="CN17" s="44">
        <f t="shared" si="10"/>
        <v>478.54999999999995</v>
      </c>
      <c r="CO17" s="46">
        <f t="shared" si="11"/>
        <v>3374.68</v>
      </c>
      <c r="CP17" s="44">
        <f t="shared" si="82"/>
        <v>40.53</v>
      </c>
      <c r="CQ17" s="44">
        <f t="shared" si="83"/>
        <v>36.61</v>
      </c>
      <c r="CR17" s="44">
        <f t="shared" si="84"/>
        <v>40.53</v>
      </c>
      <c r="CS17" s="44">
        <f t="shared" si="85"/>
        <v>39.229999999999997</v>
      </c>
      <c r="CT17" s="47">
        <f t="shared" si="86"/>
        <v>40.53</v>
      </c>
      <c r="CU17" s="44">
        <f t="shared" si="87"/>
        <v>39.229999999999997</v>
      </c>
      <c r="CV17" s="44">
        <f t="shared" si="88"/>
        <v>40.53</v>
      </c>
      <c r="CW17" s="44">
        <f t="shared" si="89"/>
        <v>40.53</v>
      </c>
      <c r="CX17" s="44">
        <f t="shared" si="90"/>
        <v>39.229999999999997</v>
      </c>
      <c r="CY17" s="44">
        <f t="shared" si="91"/>
        <v>40.53</v>
      </c>
      <c r="CZ17" s="44">
        <f t="shared" si="92"/>
        <v>39.229999999999997</v>
      </c>
      <c r="DA17" s="44">
        <f t="shared" si="93"/>
        <v>40.53</v>
      </c>
      <c r="DB17" s="46">
        <f t="shared" si="12"/>
        <v>477.24</v>
      </c>
      <c r="DC17" s="46">
        <f t="shared" si="13"/>
        <v>3851.92</v>
      </c>
      <c r="DD17" s="44">
        <f t="shared" si="94"/>
        <v>40.53</v>
      </c>
      <c r="DE17" s="44">
        <f t="shared" si="95"/>
        <v>36.61</v>
      </c>
      <c r="DF17" s="44">
        <f t="shared" si="96"/>
        <v>40.53</v>
      </c>
      <c r="DG17" s="44">
        <f t="shared" si="97"/>
        <v>39.229999999999997</v>
      </c>
      <c r="DH17" s="44">
        <f t="shared" si="98"/>
        <v>40.53</v>
      </c>
      <c r="DI17" s="44">
        <f t="shared" si="99"/>
        <v>39.229999999999997</v>
      </c>
      <c r="DJ17" s="44">
        <f t="shared" si="100"/>
        <v>40.53</v>
      </c>
      <c r="DK17" s="44">
        <f t="shared" si="101"/>
        <v>40.53</v>
      </c>
      <c r="DL17" s="44">
        <f t="shared" si="102"/>
        <v>39.229999999999997</v>
      </c>
      <c r="DM17" s="44">
        <f t="shared" si="103"/>
        <v>40.53</v>
      </c>
      <c r="DN17" s="44">
        <f t="shared" si="104"/>
        <v>39.229999999999997</v>
      </c>
      <c r="DO17" s="44">
        <f t="shared" si="105"/>
        <v>40.53</v>
      </c>
      <c r="DP17" s="46">
        <f t="shared" si="14"/>
        <v>477.24</v>
      </c>
      <c r="DQ17" s="46">
        <f t="shared" si="15"/>
        <v>4329.16</v>
      </c>
      <c r="DR17" s="44">
        <f t="shared" si="106"/>
        <v>40.53</v>
      </c>
      <c r="DS17" s="44">
        <f t="shared" si="107"/>
        <v>36.61</v>
      </c>
      <c r="DT17" s="44">
        <f t="shared" si="108"/>
        <v>40.53</v>
      </c>
      <c r="DU17" s="44">
        <f t="shared" si="109"/>
        <v>39.229999999999997</v>
      </c>
      <c r="DV17" s="48">
        <f t="shared" si="110"/>
        <v>40.53</v>
      </c>
      <c r="DW17" s="48">
        <f t="shared" si="111"/>
        <v>39.229999999999997</v>
      </c>
      <c r="DX17" s="49">
        <f t="shared" si="112"/>
        <v>40.53</v>
      </c>
      <c r="DY17" s="49">
        <f t="shared" si="113"/>
        <v>40.53</v>
      </c>
      <c r="DZ17" s="44">
        <f t="shared" si="114"/>
        <v>39.229999999999997</v>
      </c>
      <c r="EA17" s="44">
        <f t="shared" si="115"/>
        <v>40.53</v>
      </c>
      <c r="EB17" s="44">
        <f t="shared" si="116"/>
        <v>39.229999999999997</v>
      </c>
      <c r="EC17" s="44">
        <f t="shared" si="117"/>
        <v>40.53</v>
      </c>
      <c r="ED17" s="50">
        <f t="shared" si="16"/>
        <v>477.24</v>
      </c>
      <c r="EE17" s="52">
        <f t="shared" si="17"/>
        <v>4806.3999999999996</v>
      </c>
      <c r="EF17" s="44">
        <f t="shared" si="118"/>
        <v>40.53</v>
      </c>
      <c r="EG17" s="44">
        <f t="shared" si="119"/>
        <v>37.92</v>
      </c>
      <c r="EH17" s="44">
        <f t="shared" si="120"/>
        <v>40.53</v>
      </c>
      <c r="EI17" s="44">
        <f t="shared" si="121"/>
        <v>39.229999999999997</v>
      </c>
      <c r="EJ17" s="44">
        <f t="shared" si="122"/>
        <v>40.53</v>
      </c>
      <c r="EK17" s="44">
        <f t="shared" si="123"/>
        <v>39.229999999999997</v>
      </c>
      <c r="EL17" s="52"/>
      <c r="EM17" s="52"/>
      <c r="EN17" s="52"/>
      <c r="EO17" s="52"/>
      <c r="EP17" s="52"/>
      <c r="EQ17" s="52"/>
      <c r="ER17" s="52">
        <f t="shared" si="18"/>
        <v>237.97</v>
      </c>
      <c r="ES17" s="52">
        <f t="shared" si="19"/>
        <v>5044.37</v>
      </c>
      <c r="ET17" s="44">
        <f t="shared" si="20"/>
        <v>5604.63</v>
      </c>
    </row>
    <row r="18" spans="2:157" ht="16.5">
      <c r="B18" s="40" t="s">
        <v>89</v>
      </c>
      <c r="C18" s="41" t="s">
        <v>90</v>
      </c>
      <c r="D18" s="42"/>
      <c r="E18" s="43"/>
      <c r="F18" s="43"/>
      <c r="G18" s="44">
        <v>1850.86</v>
      </c>
      <c r="H18" s="44">
        <f t="shared" si="0"/>
        <v>185.09</v>
      </c>
      <c r="I18" s="44">
        <f t="shared" si="1"/>
        <v>1665.7739999999999</v>
      </c>
      <c r="J18" s="44"/>
      <c r="K18" s="45"/>
      <c r="L18" s="45"/>
      <c r="M18" s="45"/>
      <c r="N18" s="44"/>
      <c r="O18" s="44"/>
      <c r="P18" s="44"/>
      <c r="Q18" s="44"/>
      <c r="R18" s="44"/>
      <c r="S18" s="44"/>
      <c r="T18" s="44">
        <v>2.95</v>
      </c>
      <c r="U18" s="44">
        <v>82.92</v>
      </c>
      <c r="V18" s="44">
        <v>82.92</v>
      </c>
      <c r="W18" s="44">
        <f t="shared" si="21"/>
        <v>168.79000000000002</v>
      </c>
      <c r="X18" s="44">
        <f t="shared" si="22"/>
        <v>7.04</v>
      </c>
      <c r="Y18" s="44">
        <f t="shared" si="23"/>
        <v>6.59</v>
      </c>
      <c r="Z18" s="44">
        <f t="shared" si="24"/>
        <v>7.04</v>
      </c>
      <c r="AA18" s="44">
        <f t="shared" si="25"/>
        <v>6.82</v>
      </c>
      <c r="AB18" s="44">
        <f t="shared" si="26"/>
        <v>7.04</v>
      </c>
      <c r="AC18" s="44">
        <f t="shared" si="27"/>
        <v>6.82</v>
      </c>
      <c r="AD18" s="44">
        <f t="shared" si="28"/>
        <v>7.04</v>
      </c>
      <c r="AE18" s="44">
        <f t="shared" si="29"/>
        <v>7.04</v>
      </c>
      <c r="AF18" s="44">
        <f t="shared" si="30"/>
        <v>6.82</v>
      </c>
      <c r="AG18" s="44">
        <f t="shared" si="31"/>
        <v>7.04</v>
      </c>
      <c r="AH18" s="44">
        <f t="shared" si="32"/>
        <v>6.82</v>
      </c>
      <c r="AI18" s="44">
        <f t="shared" si="33"/>
        <v>7.04</v>
      </c>
      <c r="AJ18" s="44">
        <f t="shared" si="2"/>
        <v>83.15000000000002</v>
      </c>
      <c r="AK18" s="44">
        <f t="shared" si="3"/>
        <v>251.94</v>
      </c>
      <c r="AL18" s="44">
        <f t="shared" si="34"/>
        <v>7.04</v>
      </c>
      <c r="AM18" s="44">
        <f t="shared" si="35"/>
        <v>6.36</v>
      </c>
      <c r="AN18" s="44">
        <f t="shared" si="36"/>
        <v>7.04</v>
      </c>
      <c r="AO18" s="44">
        <f t="shared" si="37"/>
        <v>6.82</v>
      </c>
      <c r="AP18" s="44">
        <f t="shared" si="38"/>
        <v>7.04</v>
      </c>
      <c r="AQ18" s="44">
        <f t="shared" si="39"/>
        <v>6.82</v>
      </c>
      <c r="AR18" s="44">
        <f t="shared" si="40"/>
        <v>7.04</v>
      </c>
      <c r="AS18" s="44">
        <f t="shared" si="41"/>
        <v>7.04</v>
      </c>
      <c r="AT18" s="44">
        <f t="shared" si="42"/>
        <v>6.82</v>
      </c>
      <c r="AU18" s="44">
        <f t="shared" si="43"/>
        <v>7.04</v>
      </c>
      <c r="AV18" s="44">
        <f t="shared" si="44"/>
        <v>6.82</v>
      </c>
      <c r="AW18" s="44">
        <f t="shared" si="45"/>
        <v>7.04</v>
      </c>
      <c r="AX18" s="44">
        <f t="shared" si="4"/>
        <v>82.92</v>
      </c>
      <c r="AY18" s="44">
        <f t="shared" si="5"/>
        <v>334.86</v>
      </c>
      <c r="AZ18" s="44">
        <f t="shared" si="46"/>
        <v>7.04</v>
      </c>
      <c r="BA18" s="44">
        <f t="shared" si="47"/>
        <v>6.36</v>
      </c>
      <c r="BB18" s="44">
        <f t="shared" si="48"/>
        <v>7.04</v>
      </c>
      <c r="BC18" s="44">
        <f t="shared" si="49"/>
        <v>6.82</v>
      </c>
      <c r="BD18" s="44">
        <f t="shared" si="50"/>
        <v>7.04</v>
      </c>
      <c r="BE18" s="44">
        <f t="shared" si="51"/>
        <v>6.82</v>
      </c>
      <c r="BF18" s="44">
        <f t="shared" si="52"/>
        <v>7.04</v>
      </c>
      <c r="BG18" s="44">
        <f t="shared" si="53"/>
        <v>7.04</v>
      </c>
      <c r="BH18" s="44">
        <f t="shared" si="54"/>
        <v>6.82</v>
      </c>
      <c r="BI18" s="44">
        <f t="shared" si="55"/>
        <v>7.04</v>
      </c>
      <c r="BJ18" s="44">
        <f t="shared" si="56"/>
        <v>6.82</v>
      </c>
      <c r="BK18" s="44">
        <f t="shared" si="57"/>
        <v>7.04</v>
      </c>
      <c r="BL18" s="44">
        <f t="shared" si="6"/>
        <v>82.92</v>
      </c>
      <c r="BM18" s="44">
        <f t="shared" si="7"/>
        <v>417.78</v>
      </c>
      <c r="BN18" s="44">
        <f t="shared" si="58"/>
        <v>7.04</v>
      </c>
      <c r="BO18" s="44">
        <f t="shared" si="59"/>
        <v>6.36</v>
      </c>
      <c r="BP18" s="44">
        <f t="shared" si="60"/>
        <v>7.04</v>
      </c>
      <c r="BQ18" s="44">
        <f t="shared" si="61"/>
        <v>6.82</v>
      </c>
      <c r="BR18" s="44">
        <f t="shared" si="62"/>
        <v>7.04</v>
      </c>
      <c r="BS18" s="44">
        <f t="shared" si="63"/>
        <v>6.82</v>
      </c>
      <c r="BT18" s="44">
        <f t="shared" si="64"/>
        <v>7.04</v>
      </c>
      <c r="BU18" s="44">
        <f t="shared" si="65"/>
        <v>7.04</v>
      </c>
      <c r="BV18" s="44">
        <f t="shared" si="66"/>
        <v>6.82</v>
      </c>
      <c r="BW18" s="44">
        <f t="shared" si="67"/>
        <v>7.04</v>
      </c>
      <c r="BX18" s="44">
        <f t="shared" si="68"/>
        <v>6.82</v>
      </c>
      <c r="BY18" s="44">
        <f t="shared" si="69"/>
        <v>7.04</v>
      </c>
      <c r="BZ18" s="44">
        <f t="shared" si="8"/>
        <v>82.92</v>
      </c>
      <c r="CA18" s="44">
        <f t="shared" si="9"/>
        <v>500.7</v>
      </c>
      <c r="CB18" s="44">
        <f t="shared" si="70"/>
        <v>7.04</v>
      </c>
      <c r="CC18" s="44">
        <f t="shared" si="71"/>
        <v>6.59</v>
      </c>
      <c r="CD18" s="44">
        <f t="shared" si="72"/>
        <v>7.04</v>
      </c>
      <c r="CE18" s="44">
        <f t="shared" si="73"/>
        <v>6.82</v>
      </c>
      <c r="CF18" s="44">
        <f t="shared" si="74"/>
        <v>7.04</v>
      </c>
      <c r="CG18" s="44">
        <f t="shared" si="75"/>
        <v>6.82</v>
      </c>
      <c r="CH18" s="44">
        <f t="shared" si="76"/>
        <v>7.04</v>
      </c>
      <c r="CI18" s="44">
        <f t="shared" si="77"/>
        <v>7.04</v>
      </c>
      <c r="CJ18" s="44">
        <f t="shared" si="78"/>
        <v>6.82</v>
      </c>
      <c r="CK18" s="44">
        <f t="shared" si="79"/>
        <v>7.04</v>
      </c>
      <c r="CL18" s="44">
        <f t="shared" si="80"/>
        <v>6.82</v>
      </c>
      <c r="CM18" s="44">
        <f t="shared" si="81"/>
        <v>7.04</v>
      </c>
      <c r="CN18" s="44">
        <f t="shared" si="10"/>
        <v>83.15000000000002</v>
      </c>
      <c r="CO18" s="46">
        <f t="shared" si="11"/>
        <v>583.85</v>
      </c>
      <c r="CP18" s="44">
        <f t="shared" si="82"/>
        <v>7.04</v>
      </c>
      <c r="CQ18" s="44">
        <f t="shared" si="83"/>
        <v>6.36</v>
      </c>
      <c r="CR18" s="44">
        <f t="shared" si="84"/>
        <v>7.04</v>
      </c>
      <c r="CS18" s="44">
        <f t="shared" si="85"/>
        <v>6.82</v>
      </c>
      <c r="CT18" s="47">
        <f t="shared" si="86"/>
        <v>7.04</v>
      </c>
      <c r="CU18" s="44">
        <f t="shared" si="87"/>
        <v>6.82</v>
      </c>
      <c r="CV18" s="44">
        <f t="shared" si="88"/>
        <v>7.04</v>
      </c>
      <c r="CW18" s="44">
        <f t="shared" si="89"/>
        <v>7.04</v>
      </c>
      <c r="CX18" s="44">
        <f t="shared" si="90"/>
        <v>6.82</v>
      </c>
      <c r="CY18" s="44">
        <f t="shared" si="91"/>
        <v>7.04</v>
      </c>
      <c r="CZ18" s="44">
        <f t="shared" si="92"/>
        <v>6.82</v>
      </c>
      <c r="DA18" s="44">
        <f t="shared" si="93"/>
        <v>7.04</v>
      </c>
      <c r="DB18" s="46">
        <f t="shared" si="12"/>
        <v>82.92</v>
      </c>
      <c r="DC18" s="46">
        <f t="shared" si="13"/>
        <v>666.77</v>
      </c>
      <c r="DD18" s="44">
        <f t="shared" si="94"/>
        <v>7.04</v>
      </c>
      <c r="DE18" s="44">
        <f t="shared" si="95"/>
        <v>6.36</v>
      </c>
      <c r="DF18" s="44">
        <f t="shared" si="96"/>
        <v>7.04</v>
      </c>
      <c r="DG18" s="44">
        <f t="shared" si="97"/>
        <v>6.82</v>
      </c>
      <c r="DH18" s="44">
        <f t="shared" si="98"/>
        <v>7.04</v>
      </c>
      <c r="DI18" s="44">
        <f t="shared" si="99"/>
        <v>6.82</v>
      </c>
      <c r="DJ18" s="44">
        <f t="shared" si="100"/>
        <v>7.04</v>
      </c>
      <c r="DK18" s="44">
        <f t="shared" si="101"/>
        <v>7.04</v>
      </c>
      <c r="DL18" s="44">
        <f t="shared" si="102"/>
        <v>6.82</v>
      </c>
      <c r="DM18" s="44">
        <f t="shared" si="103"/>
        <v>7.04</v>
      </c>
      <c r="DN18" s="44">
        <f t="shared" si="104"/>
        <v>6.82</v>
      </c>
      <c r="DO18" s="44">
        <f t="shared" si="105"/>
        <v>7.04</v>
      </c>
      <c r="DP18" s="46">
        <f t="shared" si="14"/>
        <v>82.92</v>
      </c>
      <c r="DQ18" s="46">
        <f t="shared" si="15"/>
        <v>749.69</v>
      </c>
      <c r="DR18" s="44">
        <f t="shared" si="106"/>
        <v>7.04</v>
      </c>
      <c r="DS18" s="44">
        <f t="shared" si="107"/>
        <v>6.36</v>
      </c>
      <c r="DT18" s="44">
        <f t="shared" si="108"/>
        <v>7.04</v>
      </c>
      <c r="DU18" s="44">
        <f t="shared" si="109"/>
        <v>6.82</v>
      </c>
      <c r="DV18" s="48">
        <f t="shared" si="110"/>
        <v>7.04</v>
      </c>
      <c r="DW18" s="48">
        <f t="shared" si="111"/>
        <v>6.82</v>
      </c>
      <c r="DX18" s="49">
        <f t="shared" si="112"/>
        <v>7.04</v>
      </c>
      <c r="DY18" s="49">
        <f t="shared" si="113"/>
        <v>7.04</v>
      </c>
      <c r="DZ18" s="44">
        <f t="shared" si="114"/>
        <v>6.82</v>
      </c>
      <c r="EA18" s="44">
        <f t="shared" si="115"/>
        <v>7.04</v>
      </c>
      <c r="EB18" s="44">
        <f t="shared" si="116"/>
        <v>6.82</v>
      </c>
      <c r="EC18" s="44">
        <f t="shared" si="117"/>
        <v>7.04</v>
      </c>
      <c r="ED18" s="50">
        <f t="shared" si="16"/>
        <v>82.92</v>
      </c>
      <c r="EE18" s="52">
        <f t="shared" si="17"/>
        <v>832.61</v>
      </c>
      <c r="EF18" s="44">
        <f t="shared" si="118"/>
        <v>7.04</v>
      </c>
      <c r="EG18" s="44">
        <f t="shared" si="119"/>
        <v>6.59</v>
      </c>
      <c r="EH18" s="44">
        <f t="shared" si="120"/>
        <v>7.04</v>
      </c>
      <c r="EI18" s="44">
        <f t="shared" si="121"/>
        <v>6.82</v>
      </c>
      <c r="EJ18" s="44">
        <f t="shared" si="122"/>
        <v>7.04</v>
      </c>
      <c r="EK18" s="44">
        <f t="shared" si="123"/>
        <v>6.82</v>
      </c>
      <c r="EL18" s="52"/>
      <c r="EM18" s="52"/>
      <c r="EN18" s="52"/>
      <c r="EO18" s="52"/>
      <c r="EP18" s="52"/>
      <c r="EQ18" s="52"/>
      <c r="ER18" s="52">
        <f t="shared" si="18"/>
        <v>41.35</v>
      </c>
      <c r="ES18" s="52">
        <f t="shared" si="19"/>
        <v>873.96</v>
      </c>
      <c r="ET18" s="44">
        <f t="shared" si="20"/>
        <v>976.89999999999986</v>
      </c>
    </row>
    <row r="19" spans="2:157" ht="24.75">
      <c r="B19" s="40" t="s">
        <v>91</v>
      </c>
      <c r="C19" s="41" t="s">
        <v>92</v>
      </c>
      <c r="D19" s="42" t="s">
        <v>93</v>
      </c>
      <c r="E19" s="43"/>
      <c r="F19" s="43"/>
      <c r="G19" s="44">
        <v>3112.27</v>
      </c>
      <c r="H19" s="44">
        <f t="shared" si="0"/>
        <v>311.23</v>
      </c>
      <c r="I19" s="44">
        <f t="shared" si="1"/>
        <v>2801.0430000000001</v>
      </c>
      <c r="J19" s="44"/>
      <c r="K19" s="45"/>
      <c r="L19" s="45"/>
      <c r="M19" s="45"/>
      <c r="N19" s="44"/>
      <c r="O19" s="44"/>
      <c r="P19" s="44"/>
      <c r="Q19" s="44"/>
      <c r="R19" s="44"/>
      <c r="S19" s="44"/>
      <c r="T19" s="44"/>
      <c r="U19" s="44">
        <v>5.73</v>
      </c>
      <c r="V19" s="44">
        <v>139.49</v>
      </c>
      <c r="W19" s="44">
        <f t="shared" si="21"/>
        <v>145.22</v>
      </c>
      <c r="X19" s="44">
        <f t="shared" si="22"/>
        <v>11.85</v>
      </c>
      <c r="Y19" s="44">
        <f t="shared" si="23"/>
        <v>11.08</v>
      </c>
      <c r="Z19" s="44">
        <f t="shared" si="24"/>
        <v>11.85</v>
      </c>
      <c r="AA19" s="44">
        <f t="shared" si="25"/>
        <v>11.46</v>
      </c>
      <c r="AB19" s="44">
        <f t="shared" si="26"/>
        <v>11.85</v>
      </c>
      <c r="AC19" s="44">
        <f t="shared" si="27"/>
        <v>11.46</v>
      </c>
      <c r="AD19" s="44">
        <f t="shared" si="28"/>
        <v>11.85</v>
      </c>
      <c r="AE19" s="44">
        <f t="shared" si="29"/>
        <v>11.85</v>
      </c>
      <c r="AF19" s="44">
        <f t="shared" si="30"/>
        <v>11.46</v>
      </c>
      <c r="AG19" s="44">
        <f t="shared" si="31"/>
        <v>11.85</v>
      </c>
      <c r="AH19" s="44">
        <f t="shared" si="32"/>
        <v>11.46</v>
      </c>
      <c r="AI19" s="44">
        <f t="shared" si="33"/>
        <v>11.85</v>
      </c>
      <c r="AJ19" s="44">
        <f t="shared" si="2"/>
        <v>139.87</v>
      </c>
      <c r="AK19" s="44">
        <f t="shared" si="3"/>
        <v>285.08999999999997</v>
      </c>
      <c r="AL19" s="44">
        <f t="shared" si="34"/>
        <v>11.85</v>
      </c>
      <c r="AM19" s="44">
        <f t="shared" si="35"/>
        <v>10.7</v>
      </c>
      <c r="AN19" s="44">
        <f t="shared" si="36"/>
        <v>11.85</v>
      </c>
      <c r="AO19" s="44">
        <f t="shared" si="37"/>
        <v>11.46</v>
      </c>
      <c r="AP19" s="44">
        <f t="shared" si="38"/>
        <v>11.85</v>
      </c>
      <c r="AQ19" s="44">
        <f t="shared" si="39"/>
        <v>11.46</v>
      </c>
      <c r="AR19" s="44">
        <f t="shared" si="40"/>
        <v>11.85</v>
      </c>
      <c r="AS19" s="44">
        <f t="shared" si="41"/>
        <v>11.85</v>
      </c>
      <c r="AT19" s="44">
        <f t="shared" si="42"/>
        <v>11.46</v>
      </c>
      <c r="AU19" s="44">
        <f t="shared" si="43"/>
        <v>11.85</v>
      </c>
      <c r="AV19" s="44">
        <f t="shared" si="44"/>
        <v>11.46</v>
      </c>
      <c r="AW19" s="44">
        <f t="shared" si="45"/>
        <v>11.85</v>
      </c>
      <c r="AX19" s="44">
        <f t="shared" si="4"/>
        <v>139.48999999999998</v>
      </c>
      <c r="AY19" s="44">
        <f t="shared" si="5"/>
        <v>424.58</v>
      </c>
      <c r="AZ19" s="44">
        <f t="shared" si="46"/>
        <v>11.85</v>
      </c>
      <c r="BA19" s="44">
        <f t="shared" si="47"/>
        <v>10.7</v>
      </c>
      <c r="BB19" s="44">
        <f t="shared" si="48"/>
        <v>11.85</v>
      </c>
      <c r="BC19" s="44">
        <f t="shared" si="49"/>
        <v>11.46</v>
      </c>
      <c r="BD19" s="44">
        <f t="shared" si="50"/>
        <v>11.85</v>
      </c>
      <c r="BE19" s="44">
        <f t="shared" si="51"/>
        <v>11.46</v>
      </c>
      <c r="BF19" s="44">
        <f t="shared" si="52"/>
        <v>11.85</v>
      </c>
      <c r="BG19" s="44">
        <f t="shared" si="53"/>
        <v>11.85</v>
      </c>
      <c r="BH19" s="44">
        <f t="shared" si="54"/>
        <v>11.46</v>
      </c>
      <c r="BI19" s="44">
        <f t="shared" si="55"/>
        <v>11.85</v>
      </c>
      <c r="BJ19" s="44">
        <f t="shared" si="56"/>
        <v>11.46</v>
      </c>
      <c r="BK19" s="44">
        <f t="shared" si="57"/>
        <v>11.85</v>
      </c>
      <c r="BL19" s="44">
        <f t="shared" si="6"/>
        <v>139.48999999999998</v>
      </c>
      <c r="BM19" s="44">
        <f t="shared" si="7"/>
        <v>564.07000000000005</v>
      </c>
      <c r="BN19" s="44">
        <f t="shared" si="58"/>
        <v>11.85</v>
      </c>
      <c r="BO19" s="44">
        <f t="shared" si="59"/>
        <v>10.7</v>
      </c>
      <c r="BP19" s="44">
        <f t="shared" si="60"/>
        <v>11.85</v>
      </c>
      <c r="BQ19" s="44">
        <f t="shared" si="61"/>
        <v>11.46</v>
      </c>
      <c r="BR19" s="44">
        <f t="shared" si="62"/>
        <v>11.85</v>
      </c>
      <c r="BS19" s="44">
        <f t="shared" si="63"/>
        <v>11.46</v>
      </c>
      <c r="BT19" s="44">
        <f t="shared" si="64"/>
        <v>11.85</v>
      </c>
      <c r="BU19" s="44">
        <f t="shared" si="65"/>
        <v>11.85</v>
      </c>
      <c r="BV19" s="44">
        <f t="shared" si="66"/>
        <v>11.46</v>
      </c>
      <c r="BW19" s="44">
        <f t="shared" si="67"/>
        <v>11.85</v>
      </c>
      <c r="BX19" s="44">
        <f t="shared" si="68"/>
        <v>11.46</v>
      </c>
      <c r="BY19" s="44">
        <f t="shared" si="69"/>
        <v>11.85</v>
      </c>
      <c r="BZ19" s="44">
        <f t="shared" si="8"/>
        <v>139.48999999999998</v>
      </c>
      <c r="CA19" s="44">
        <f t="shared" si="9"/>
        <v>703.56</v>
      </c>
      <c r="CB19" s="44">
        <f t="shared" si="70"/>
        <v>11.85</v>
      </c>
      <c r="CC19" s="44">
        <f t="shared" si="71"/>
        <v>11.08</v>
      </c>
      <c r="CD19" s="44">
        <f t="shared" si="72"/>
        <v>11.85</v>
      </c>
      <c r="CE19" s="44">
        <f t="shared" si="73"/>
        <v>11.46</v>
      </c>
      <c r="CF19" s="44">
        <f t="shared" si="74"/>
        <v>11.85</v>
      </c>
      <c r="CG19" s="44">
        <f t="shared" si="75"/>
        <v>11.46</v>
      </c>
      <c r="CH19" s="44">
        <f t="shared" si="76"/>
        <v>11.85</v>
      </c>
      <c r="CI19" s="44">
        <f t="shared" si="77"/>
        <v>11.85</v>
      </c>
      <c r="CJ19" s="44">
        <f t="shared" si="78"/>
        <v>11.46</v>
      </c>
      <c r="CK19" s="44">
        <f t="shared" si="79"/>
        <v>11.85</v>
      </c>
      <c r="CL19" s="44">
        <f t="shared" si="80"/>
        <v>11.46</v>
      </c>
      <c r="CM19" s="44">
        <f t="shared" si="81"/>
        <v>11.85</v>
      </c>
      <c r="CN19" s="44">
        <f t="shared" si="10"/>
        <v>139.87</v>
      </c>
      <c r="CO19" s="46">
        <f t="shared" si="11"/>
        <v>843.43</v>
      </c>
      <c r="CP19" s="44">
        <f t="shared" si="82"/>
        <v>11.85</v>
      </c>
      <c r="CQ19" s="44">
        <f t="shared" si="83"/>
        <v>10.7</v>
      </c>
      <c r="CR19" s="44">
        <f t="shared" si="84"/>
        <v>11.85</v>
      </c>
      <c r="CS19" s="44">
        <f t="shared" si="85"/>
        <v>11.46</v>
      </c>
      <c r="CT19" s="47">
        <f t="shared" si="86"/>
        <v>11.85</v>
      </c>
      <c r="CU19" s="44">
        <f t="shared" si="87"/>
        <v>11.46</v>
      </c>
      <c r="CV19" s="44">
        <f t="shared" si="88"/>
        <v>11.85</v>
      </c>
      <c r="CW19" s="44">
        <f t="shared" si="89"/>
        <v>11.85</v>
      </c>
      <c r="CX19" s="44">
        <f t="shared" si="90"/>
        <v>11.46</v>
      </c>
      <c r="CY19" s="44">
        <f t="shared" si="91"/>
        <v>11.85</v>
      </c>
      <c r="CZ19" s="44">
        <f t="shared" si="92"/>
        <v>11.46</v>
      </c>
      <c r="DA19" s="44">
        <f t="shared" si="93"/>
        <v>11.85</v>
      </c>
      <c r="DB19" s="46">
        <f t="shared" si="12"/>
        <v>139.48999999999998</v>
      </c>
      <c r="DC19" s="46">
        <f t="shared" si="13"/>
        <v>982.92</v>
      </c>
      <c r="DD19" s="44">
        <f t="shared" si="94"/>
        <v>11.85</v>
      </c>
      <c r="DE19" s="44">
        <f t="shared" si="95"/>
        <v>10.7</v>
      </c>
      <c r="DF19" s="44">
        <f t="shared" si="96"/>
        <v>11.85</v>
      </c>
      <c r="DG19" s="44">
        <f t="shared" si="97"/>
        <v>11.46</v>
      </c>
      <c r="DH19" s="44">
        <f t="shared" si="98"/>
        <v>11.85</v>
      </c>
      <c r="DI19" s="44">
        <f t="shared" si="99"/>
        <v>11.46</v>
      </c>
      <c r="DJ19" s="44">
        <f t="shared" si="100"/>
        <v>11.85</v>
      </c>
      <c r="DK19" s="44">
        <f t="shared" si="101"/>
        <v>11.85</v>
      </c>
      <c r="DL19" s="44">
        <f t="shared" si="102"/>
        <v>11.46</v>
      </c>
      <c r="DM19" s="44">
        <f t="shared" si="103"/>
        <v>11.85</v>
      </c>
      <c r="DN19" s="44">
        <f t="shared" si="104"/>
        <v>11.46</v>
      </c>
      <c r="DO19" s="44">
        <f t="shared" si="105"/>
        <v>11.85</v>
      </c>
      <c r="DP19" s="46">
        <f t="shared" si="14"/>
        <v>139.48999999999998</v>
      </c>
      <c r="DQ19" s="46">
        <f t="shared" si="15"/>
        <v>1122.4100000000001</v>
      </c>
      <c r="DR19" s="44">
        <f t="shared" si="106"/>
        <v>11.85</v>
      </c>
      <c r="DS19" s="44">
        <f t="shared" si="107"/>
        <v>10.7</v>
      </c>
      <c r="DT19" s="44">
        <f t="shared" si="108"/>
        <v>11.85</v>
      </c>
      <c r="DU19" s="44">
        <f t="shared" si="109"/>
        <v>11.46</v>
      </c>
      <c r="DV19" s="48">
        <f t="shared" si="110"/>
        <v>11.85</v>
      </c>
      <c r="DW19" s="48">
        <f t="shared" si="111"/>
        <v>11.46</v>
      </c>
      <c r="DX19" s="49">
        <f t="shared" si="112"/>
        <v>11.85</v>
      </c>
      <c r="DY19" s="49">
        <f t="shared" si="113"/>
        <v>11.85</v>
      </c>
      <c r="DZ19" s="44">
        <f t="shared" si="114"/>
        <v>11.46</v>
      </c>
      <c r="EA19" s="44">
        <f t="shared" si="115"/>
        <v>11.85</v>
      </c>
      <c r="EB19" s="44">
        <f t="shared" si="116"/>
        <v>11.46</v>
      </c>
      <c r="EC19" s="44">
        <f t="shared" si="117"/>
        <v>11.85</v>
      </c>
      <c r="ED19" s="50">
        <f t="shared" si="16"/>
        <v>139.48999999999998</v>
      </c>
      <c r="EE19" s="52">
        <f t="shared" si="17"/>
        <v>1261.9000000000001</v>
      </c>
      <c r="EF19" s="44">
        <f t="shared" si="118"/>
        <v>11.85</v>
      </c>
      <c r="EG19" s="44">
        <f t="shared" si="119"/>
        <v>11.08</v>
      </c>
      <c r="EH19" s="44">
        <f t="shared" si="120"/>
        <v>11.85</v>
      </c>
      <c r="EI19" s="44">
        <f t="shared" si="121"/>
        <v>11.46</v>
      </c>
      <c r="EJ19" s="44">
        <f t="shared" si="122"/>
        <v>11.85</v>
      </c>
      <c r="EK19" s="44">
        <f t="shared" si="123"/>
        <v>11.46</v>
      </c>
      <c r="EL19" s="52"/>
      <c r="EM19" s="52"/>
      <c r="EN19" s="52"/>
      <c r="EO19" s="52"/>
      <c r="EP19" s="52"/>
      <c r="EQ19" s="52"/>
      <c r="ER19" s="52">
        <f t="shared" si="18"/>
        <v>69.550000000000011</v>
      </c>
      <c r="ES19" s="52">
        <f t="shared" si="19"/>
        <v>1331.45</v>
      </c>
      <c r="ET19" s="44">
        <f t="shared" si="20"/>
        <v>1780.82</v>
      </c>
    </row>
    <row r="20" spans="2:157" ht="41.25">
      <c r="B20" s="40" t="s">
        <v>94</v>
      </c>
      <c r="C20" s="41" t="s">
        <v>95</v>
      </c>
      <c r="D20" s="42" t="s">
        <v>96</v>
      </c>
      <c r="E20" s="43"/>
      <c r="F20" s="43"/>
      <c r="G20" s="44">
        <v>32994.699999999997</v>
      </c>
      <c r="H20" s="44">
        <f t="shared" si="0"/>
        <v>3299.47</v>
      </c>
      <c r="I20" s="44">
        <f t="shared" si="1"/>
        <v>29695.23</v>
      </c>
      <c r="J20" s="44"/>
      <c r="K20" s="45"/>
      <c r="L20" s="45"/>
      <c r="M20" s="45"/>
      <c r="N20" s="44"/>
      <c r="O20" s="44"/>
      <c r="P20" s="44"/>
      <c r="Q20" s="44"/>
      <c r="R20" s="44"/>
      <c r="S20" s="44"/>
      <c r="T20" s="44"/>
      <c r="U20" s="44"/>
      <c r="V20" s="44">
        <v>4.05</v>
      </c>
      <c r="W20" s="44">
        <f t="shared" si="21"/>
        <v>4.05</v>
      </c>
      <c r="X20" s="44">
        <f t="shared" si="22"/>
        <v>125.59</v>
      </c>
      <c r="Y20" s="44">
        <f t="shared" si="23"/>
        <v>117.48</v>
      </c>
      <c r="Z20" s="44">
        <f t="shared" si="24"/>
        <v>125.59</v>
      </c>
      <c r="AA20" s="44">
        <f t="shared" si="25"/>
        <v>121.54</v>
      </c>
      <c r="AB20" s="44">
        <f t="shared" si="26"/>
        <v>125.59</v>
      </c>
      <c r="AC20" s="44">
        <f t="shared" si="27"/>
        <v>121.54</v>
      </c>
      <c r="AD20" s="44">
        <f t="shared" si="28"/>
        <v>125.59</v>
      </c>
      <c r="AE20" s="44">
        <f t="shared" si="29"/>
        <v>125.59</v>
      </c>
      <c r="AF20" s="44">
        <f t="shared" si="30"/>
        <v>121.54</v>
      </c>
      <c r="AG20" s="44">
        <f t="shared" si="31"/>
        <v>125.59</v>
      </c>
      <c r="AH20" s="44">
        <f t="shared" si="32"/>
        <v>121.54</v>
      </c>
      <c r="AI20" s="44">
        <f t="shared" si="33"/>
        <v>125.59</v>
      </c>
      <c r="AJ20" s="44">
        <f t="shared" si="2"/>
        <v>1482.7699999999998</v>
      </c>
      <c r="AK20" s="44">
        <f t="shared" si="3"/>
        <v>1486.82</v>
      </c>
      <c r="AL20" s="44">
        <f t="shared" si="34"/>
        <v>125.59</v>
      </c>
      <c r="AM20" s="44">
        <f t="shared" si="35"/>
        <v>113.43</v>
      </c>
      <c r="AN20" s="44">
        <f t="shared" si="36"/>
        <v>125.59</v>
      </c>
      <c r="AO20" s="44">
        <f t="shared" si="37"/>
        <v>121.54</v>
      </c>
      <c r="AP20" s="44">
        <f t="shared" si="38"/>
        <v>125.59</v>
      </c>
      <c r="AQ20" s="44">
        <f t="shared" si="39"/>
        <v>121.54</v>
      </c>
      <c r="AR20" s="44">
        <f t="shared" si="40"/>
        <v>125.59</v>
      </c>
      <c r="AS20" s="44">
        <f t="shared" si="41"/>
        <v>125.59</v>
      </c>
      <c r="AT20" s="44">
        <f t="shared" si="42"/>
        <v>121.54</v>
      </c>
      <c r="AU20" s="44">
        <f t="shared" si="43"/>
        <v>125.59</v>
      </c>
      <c r="AV20" s="44">
        <f t="shared" si="44"/>
        <v>121.54</v>
      </c>
      <c r="AW20" s="44">
        <f t="shared" si="45"/>
        <v>125.59</v>
      </c>
      <c r="AX20" s="44">
        <f t="shared" si="4"/>
        <v>1478.7199999999998</v>
      </c>
      <c r="AY20" s="44">
        <f t="shared" si="5"/>
        <v>2965.54</v>
      </c>
      <c r="AZ20" s="44">
        <f t="shared" si="46"/>
        <v>125.59</v>
      </c>
      <c r="BA20" s="44">
        <f t="shared" si="47"/>
        <v>113.43</v>
      </c>
      <c r="BB20" s="44">
        <f t="shared" si="48"/>
        <v>125.59</v>
      </c>
      <c r="BC20" s="44">
        <f t="shared" si="49"/>
        <v>121.54</v>
      </c>
      <c r="BD20" s="44">
        <f t="shared" si="50"/>
        <v>125.59</v>
      </c>
      <c r="BE20" s="44">
        <f t="shared" si="51"/>
        <v>121.54</v>
      </c>
      <c r="BF20" s="44">
        <f t="shared" si="52"/>
        <v>125.59</v>
      </c>
      <c r="BG20" s="44">
        <f t="shared" si="53"/>
        <v>125.59</v>
      </c>
      <c r="BH20" s="44">
        <f t="shared" si="54"/>
        <v>121.54</v>
      </c>
      <c r="BI20" s="44">
        <f t="shared" si="55"/>
        <v>125.59</v>
      </c>
      <c r="BJ20" s="44">
        <f t="shared" si="56"/>
        <v>121.54</v>
      </c>
      <c r="BK20" s="44">
        <f t="shared" si="57"/>
        <v>125.59</v>
      </c>
      <c r="BL20" s="44">
        <f t="shared" si="6"/>
        <v>1478.7199999999998</v>
      </c>
      <c r="BM20" s="44">
        <f t="shared" si="7"/>
        <v>4444.26</v>
      </c>
      <c r="BN20" s="44">
        <f t="shared" si="58"/>
        <v>125.59</v>
      </c>
      <c r="BO20" s="44">
        <f t="shared" si="59"/>
        <v>113.43</v>
      </c>
      <c r="BP20" s="44">
        <f t="shared" si="60"/>
        <v>125.59</v>
      </c>
      <c r="BQ20" s="44">
        <f t="shared" si="61"/>
        <v>121.54</v>
      </c>
      <c r="BR20" s="44">
        <f t="shared" si="62"/>
        <v>125.59</v>
      </c>
      <c r="BS20" s="44">
        <f t="shared" si="63"/>
        <v>121.54</v>
      </c>
      <c r="BT20" s="44">
        <f t="shared" si="64"/>
        <v>125.59</v>
      </c>
      <c r="BU20" s="44">
        <f t="shared" si="65"/>
        <v>125.59</v>
      </c>
      <c r="BV20" s="44">
        <f t="shared" si="66"/>
        <v>121.54</v>
      </c>
      <c r="BW20" s="44">
        <f t="shared" si="67"/>
        <v>125.59</v>
      </c>
      <c r="BX20" s="44">
        <f t="shared" si="68"/>
        <v>121.54</v>
      </c>
      <c r="BY20" s="44">
        <f t="shared" si="69"/>
        <v>125.59</v>
      </c>
      <c r="BZ20" s="44">
        <f t="shared" si="8"/>
        <v>1478.7199999999998</v>
      </c>
      <c r="CA20" s="44">
        <f t="shared" si="9"/>
        <v>5922.98</v>
      </c>
      <c r="CB20" s="44">
        <f t="shared" si="70"/>
        <v>125.59</v>
      </c>
      <c r="CC20" s="44">
        <f t="shared" si="71"/>
        <v>117.48</v>
      </c>
      <c r="CD20" s="44">
        <f t="shared" si="72"/>
        <v>125.59</v>
      </c>
      <c r="CE20" s="44">
        <f t="shared" si="73"/>
        <v>121.54</v>
      </c>
      <c r="CF20" s="44">
        <f t="shared" si="74"/>
        <v>125.59</v>
      </c>
      <c r="CG20" s="44">
        <f t="shared" si="75"/>
        <v>121.54</v>
      </c>
      <c r="CH20" s="44">
        <f t="shared" si="76"/>
        <v>125.59</v>
      </c>
      <c r="CI20" s="44">
        <f t="shared" si="77"/>
        <v>125.59</v>
      </c>
      <c r="CJ20" s="44">
        <f t="shared" si="78"/>
        <v>121.54</v>
      </c>
      <c r="CK20" s="44">
        <f t="shared" si="79"/>
        <v>125.59</v>
      </c>
      <c r="CL20" s="44">
        <f t="shared" si="80"/>
        <v>121.54</v>
      </c>
      <c r="CM20" s="44">
        <f t="shared" si="81"/>
        <v>125.59</v>
      </c>
      <c r="CN20" s="44">
        <f t="shared" si="10"/>
        <v>1482.7699999999998</v>
      </c>
      <c r="CO20" s="46">
        <f t="shared" si="11"/>
        <v>7405.75</v>
      </c>
      <c r="CP20" s="44">
        <f t="shared" si="82"/>
        <v>125.59</v>
      </c>
      <c r="CQ20" s="44">
        <f t="shared" si="83"/>
        <v>113.43</v>
      </c>
      <c r="CR20" s="44">
        <f t="shared" si="84"/>
        <v>125.59</v>
      </c>
      <c r="CS20" s="44">
        <f t="shared" si="85"/>
        <v>121.54</v>
      </c>
      <c r="CT20" s="47">
        <f t="shared" si="86"/>
        <v>125.59</v>
      </c>
      <c r="CU20" s="44">
        <f t="shared" si="87"/>
        <v>121.54</v>
      </c>
      <c r="CV20" s="44">
        <f t="shared" si="88"/>
        <v>125.59</v>
      </c>
      <c r="CW20" s="44">
        <f t="shared" si="89"/>
        <v>125.59</v>
      </c>
      <c r="CX20" s="44">
        <f t="shared" si="90"/>
        <v>121.54</v>
      </c>
      <c r="CY20" s="44">
        <f t="shared" si="91"/>
        <v>125.59</v>
      </c>
      <c r="CZ20" s="44">
        <f t="shared" si="92"/>
        <v>121.54</v>
      </c>
      <c r="DA20" s="44">
        <f t="shared" si="93"/>
        <v>125.59</v>
      </c>
      <c r="DB20" s="46">
        <f t="shared" si="12"/>
        <v>1478.7199999999998</v>
      </c>
      <c r="DC20" s="46">
        <f t="shared" si="13"/>
        <v>8884.4699999999993</v>
      </c>
      <c r="DD20" s="44">
        <f t="shared" si="94"/>
        <v>125.59</v>
      </c>
      <c r="DE20" s="44">
        <f t="shared" si="95"/>
        <v>113.43</v>
      </c>
      <c r="DF20" s="44">
        <f t="shared" si="96"/>
        <v>125.59</v>
      </c>
      <c r="DG20" s="44">
        <f t="shared" si="97"/>
        <v>121.54</v>
      </c>
      <c r="DH20" s="44">
        <f t="shared" si="98"/>
        <v>125.59</v>
      </c>
      <c r="DI20" s="44">
        <f t="shared" si="99"/>
        <v>121.54</v>
      </c>
      <c r="DJ20" s="44">
        <f t="shared" si="100"/>
        <v>125.59</v>
      </c>
      <c r="DK20" s="44">
        <f t="shared" si="101"/>
        <v>125.59</v>
      </c>
      <c r="DL20" s="44">
        <f t="shared" si="102"/>
        <v>121.54</v>
      </c>
      <c r="DM20" s="44">
        <f t="shared" si="103"/>
        <v>125.59</v>
      </c>
      <c r="DN20" s="44">
        <f t="shared" si="104"/>
        <v>121.54</v>
      </c>
      <c r="DO20" s="44">
        <f t="shared" si="105"/>
        <v>125.59</v>
      </c>
      <c r="DP20" s="46">
        <f t="shared" si="14"/>
        <v>1478.7199999999998</v>
      </c>
      <c r="DQ20" s="46">
        <f t="shared" si="15"/>
        <v>10363.19</v>
      </c>
      <c r="DR20" s="44">
        <f t="shared" si="106"/>
        <v>125.59</v>
      </c>
      <c r="DS20" s="44">
        <f t="shared" si="107"/>
        <v>113.43</v>
      </c>
      <c r="DT20" s="44">
        <f t="shared" si="108"/>
        <v>125.59</v>
      </c>
      <c r="DU20" s="44">
        <f t="shared" si="109"/>
        <v>121.54</v>
      </c>
      <c r="DV20" s="48">
        <f t="shared" si="110"/>
        <v>125.59</v>
      </c>
      <c r="DW20" s="48">
        <f t="shared" si="111"/>
        <v>121.54</v>
      </c>
      <c r="DX20" s="49">
        <f t="shared" si="112"/>
        <v>125.59</v>
      </c>
      <c r="DY20" s="49">
        <f t="shared" si="113"/>
        <v>125.59</v>
      </c>
      <c r="DZ20" s="44">
        <f t="shared" si="114"/>
        <v>121.54</v>
      </c>
      <c r="EA20" s="44">
        <f t="shared" si="115"/>
        <v>125.59</v>
      </c>
      <c r="EB20" s="44">
        <f t="shared" si="116"/>
        <v>121.54</v>
      </c>
      <c r="EC20" s="44">
        <f t="shared" si="117"/>
        <v>125.59</v>
      </c>
      <c r="ED20" s="50">
        <f t="shared" si="16"/>
        <v>1478.7199999999998</v>
      </c>
      <c r="EE20" s="52">
        <f t="shared" si="17"/>
        <v>11841.91</v>
      </c>
      <c r="EF20" s="44">
        <f t="shared" si="118"/>
        <v>125.59</v>
      </c>
      <c r="EG20" s="44">
        <f t="shared" si="119"/>
        <v>117.48</v>
      </c>
      <c r="EH20" s="44">
        <f t="shared" si="120"/>
        <v>125.59</v>
      </c>
      <c r="EI20" s="44">
        <f t="shared" si="121"/>
        <v>121.54</v>
      </c>
      <c r="EJ20" s="44">
        <f t="shared" si="122"/>
        <v>125.59</v>
      </c>
      <c r="EK20" s="44">
        <f t="shared" si="123"/>
        <v>121.54</v>
      </c>
      <c r="EL20" s="52"/>
      <c r="EM20" s="52"/>
      <c r="EN20" s="52"/>
      <c r="EO20" s="52"/>
      <c r="EP20" s="52"/>
      <c r="EQ20" s="52"/>
      <c r="ER20" s="52">
        <f t="shared" si="18"/>
        <v>737.32999999999993</v>
      </c>
      <c r="ES20" s="52">
        <f t="shared" si="19"/>
        <v>12579.24</v>
      </c>
      <c r="ET20" s="44">
        <f t="shared" si="20"/>
        <v>20415.46</v>
      </c>
    </row>
    <row r="21" spans="2:157" ht="41.25">
      <c r="B21" s="40" t="s">
        <v>97</v>
      </c>
      <c r="C21" s="41" t="s">
        <v>98</v>
      </c>
      <c r="D21" s="42" t="s">
        <v>99</v>
      </c>
      <c r="E21" s="43"/>
      <c r="F21" s="43"/>
      <c r="G21" s="44">
        <v>3154.96</v>
      </c>
      <c r="H21" s="44">
        <f t="shared" si="0"/>
        <v>315.5</v>
      </c>
      <c r="I21" s="44">
        <f t="shared" si="1"/>
        <v>2839.4639999999999</v>
      </c>
      <c r="J21" s="44"/>
      <c r="K21" s="45"/>
      <c r="L21" s="45"/>
      <c r="M21" s="45"/>
      <c r="N21" s="44"/>
      <c r="O21" s="44"/>
      <c r="P21" s="44"/>
      <c r="Q21" s="44"/>
      <c r="R21" s="44"/>
      <c r="S21" s="44"/>
      <c r="T21" s="44"/>
      <c r="U21" s="44"/>
      <c r="V21" s="44"/>
      <c r="W21" s="44">
        <f t="shared" si="21"/>
        <v>0</v>
      </c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>
        <f>ROUND((I21/7330*7),2)</f>
        <v>2.71</v>
      </c>
      <c r="AI21" s="44">
        <f t="shared" si="33"/>
        <v>12.01</v>
      </c>
      <c r="AJ21" s="44">
        <f t="shared" si="2"/>
        <v>14.719999999999999</v>
      </c>
      <c r="AK21" s="44">
        <f t="shared" si="3"/>
        <v>14.72</v>
      </c>
      <c r="AL21" s="44">
        <f t="shared" si="34"/>
        <v>12.01</v>
      </c>
      <c r="AM21" s="44">
        <f t="shared" si="35"/>
        <v>10.85</v>
      </c>
      <c r="AN21" s="44">
        <f t="shared" si="36"/>
        <v>12.01</v>
      </c>
      <c r="AO21" s="44">
        <f t="shared" si="37"/>
        <v>11.62</v>
      </c>
      <c r="AP21" s="44">
        <f t="shared" si="38"/>
        <v>12.01</v>
      </c>
      <c r="AQ21" s="44">
        <f t="shared" si="39"/>
        <v>11.62</v>
      </c>
      <c r="AR21" s="44">
        <f t="shared" si="40"/>
        <v>12.01</v>
      </c>
      <c r="AS21" s="44">
        <f t="shared" si="41"/>
        <v>12.01</v>
      </c>
      <c r="AT21" s="44">
        <f t="shared" si="42"/>
        <v>11.62</v>
      </c>
      <c r="AU21" s="44">
        <f t="shared" si="43"/>
        <v>12.01</v>
      </c>
      <c r="AV21" s="44">
        <f t="shared" si="44"/>
        <v>11.62</v>
      </c>
      <c r="AW21" s="44">
        <f t="shared" si="45"/>
        <v>12.01</v>
      </c>
      <c r="AX21" s="44">
        <f t="shared" si="4"/>
        <v>141.4</v>
      </c>
      <c r="AY21" s="44">
        <f t="shared" si="5"/>
        <v>156.12</v>
      </c>
      <c r="AZ21" s="44">
        <f t="shared" si="46"/>
        <v>12.01</v>
      </c>
      <c r="BA21" s="44">
        <f t="shared" si="47"/>
        <v>10.85</v>
      </c>
      <c r="BB21" s="44">
        <f t="shared" si="48"/>
        <v>12.01</v>
      </c>
      <c r="BC21" s="44">
        <f t="shared" si="49"/>
        <v>11.62</v>
      </c>
      <c r="BD21" s="44">
        <f t="shared" si="50"/>
        <v>12.01</v>
      </c>
      <c r="BE21" s="44">
        <f t="shared" si="51"/>
        <v>11.62</v>
      </c>
      <c r="BF21" s="44">
        <f t="shared" si="52"/>
        <v>12.01</v>
      </c>
      <c r="BG21" s="44">
        <f t="shared" si="53"/>
        <v>12.01</v>
      </c>
      <c r="BH21" s="44">
        <f t="shared" si="54"/>
        <v>11.62</v>
      </c>
      <c r="BI21" s="44">
        <f t="shared" si="55"/>
        <v>12.01</v>
      </c>
      <c r="BJ21" s="44">
        <f t="shared" si="56"/>
        <v>11.62</v>
      </c>
      <c r="BK21" s="44">
        <f t="shared" si="57"/>
        <v>12.01</v>
      </c>
      <c r="BL21" s="44">
        <f t="shared" si="6"/>
        <v>141.4</v>
      </c>
      <c r="BM21" s="44">
        <f t="shared" si="7"/>
        <v>297.52</v>
      </c>
      <c r="BN21" s="44">
        <f t="shared" si="58"/>
        <v>12.01</v>
      </c>
      <c r="BO21" s="44">
        <f t="shared" si="59"/>
        <v>10.85</v>
      </c>
      <c r="BP21" s="44">
        <f t="shared" si="60"/>
        <v>12.01</v>
      </c>
      <c r="BQ21" s="44">
        <f t="shared" si="61"/>
        <v>11.62</v>
      </c>
      <c r="BR21" s="44">
        <f t="shared" si="62"/>
        <v>12.01</v>
      </c>
      <c r="BS21" s="44">
        <f t="shared" si="63"/>
        <v>11.62</v>
      </c>
      <c r="BT21" s="44">
        <f t="shared" si="64"/>
        <v>12.01</v>
      </c>
      <c r="BU21" s="44">
        <f t="shared" si="65"/>
        <v>12.01</v>
      </c>
      <c r="BV21" s="44">
        <f t="shared" si="66"/>
        <v>11.62</v>
      </c>
      <c r="BW21" s="44">
        <f t="shared" si="67"/>
        <v>12.01</v>
      </c>
      <c r="BX21" s="44">
        <f t="shared" si="68"/>
        <v>11.62</v>
      </c>
      <c r="BY21" s="44">
        <f t="shared" si="69"/>
        <v>12.01</v>
      </c>
      <c r="BZ21" s="44">
        <f t="shared" si="8"/>
        <v>141.4</v>
      </c>
      <c r="CA21" s="44">
        <f t="shared" si="9"/>
        <v>438.92</v>
      </c>
      <c r="CB21" s="44">
        <f t="shared" si="70"/>
        <v>12.01</v>
      </c>
      <c r="CC21" s="44">
        <f t="shared" si="71"/>
        <v>11.23</v>
      </c>
      <c r="CD21" s="44">
        <f t="shared" si="72"/>
        <v>12.01</v>
      </c>
      <c r="CE21" s="44">
        <f t="shared" si="73"/>
        <v>11.62</v>
      </c>
      <c r="CF21" s="44">
        <f t="shared" si="74"/>
        <v>12.01</v>
      </c>
      <c r="CG21" s="44">
        <f t="shared" si="75"/>
        <v>11.62</v>
      </c>
      <c r="CH21" s="44">
        <f t="shared" si="76"/>
        <v>12.01</v>
      </c>
      <c r="CI21" s="44">
        <f t="shared" si="77"/>
        <v>12.01</v>
      </c>
      <c r="CJ21" s="44">
        <f t="shared" si="78"/>
        <v>11.62</v>
      </c>
      <c r="CK21" s="44">
        <f t="shared" si="79"/>
        <v>12.01</v>
      </c>
      <c r="CL21" s="44">
        <f t="shared" si="80"/>
        <v>11.62</v>
      </c>
      <c r="CM21" s="44">
        <f t="shared" si="81"/>
        <v>12.01</v>
      </c>
      <c r="CN21" s="44">
        <f t="shared" si="10"/>
        <v>141.78</v>
      </c>
      <c r="CO21" s="46">
        <f t="shared" si="11"/>
        <v>580.70000000000005</v>
      </c>
      <c r="CP21" s="44">
        <f t="shared" si="82"/>
        <v>12.01</v>
      </c>
      <c r="CQ21" s="44">
        <f t="shared" si="83"/>
        <v>10.85</v>
      </c>
      <c r="CR21" s="44">
        <f t="shared" si="84"/>
        <v>12.01</v>
      </c>
      <c r="CS21" s="44">
        <f t="shared" si="85"/>
        <v>11.62</v>
      </c>
      <c r="CT21" s="47">
        <f t="shared" si="86"/>
        <v>12.01</v>
      </c>
      <c r="CU21" s="44">
        <f t="shared" si="87"/>
        <v>11.62</v>
      </c>
      <c r="CV21" s="44">
        <f t="shared" si="88"/>
        <v>12.01</v>
      </c>
      <c r="CW21" s="44">
        <f t="shared" si="89"/>
        <v>12.01</v>
      </c>
      <c r="CX21" s="44">
        <f t="shared" si="90"/>
        <v>11.62</v>
      </c>
      <c r="CY21" s="44">
        <f t="shared" si="91"/>
        <v>12.01</v>
      </c>
      <c r="CZ21" s="44">
        <f t="shared" si="92"/>
        <v>11.62</v>
      </c>
      <c r="DA21" s="44">
        <f t="shared" si="93"/>
        <v>12.01</v>
      </c>
      <c r="DB21" s="46">
        <f t="shared" si="12"/>
        <v>141.4</v>
      </c>
      <c r="DC21" s="46">
        <f t="shared" si="13"/>
        <v>722.1</v>
      </c>
      <c r="DD21" s="44">
        <f t="shared" si="94"/>
        <v>12.01</v>
      </c>
      <c r="DE21" s="44">
        <f t="shared" si="95"/>
        <v>10.85</v>
      </c>
      <c r="DF21" s="44">
        <f t="shared" si="96"/>
        <v>12.01</v>
      </c>
      <c r="DG21" s="44">
        <f t="shared" si="97"/>
        <v>11.62</v>
      </c>
      <c r="DH21" s="44">
        <f t="shared" si="98"/>
        <v>12.01</v>
      </c>
      <c r="DI21" s="44">
        <f t="shared" si="99"/>
        <v>11.62</v>
      </c>
      <c r="DJ21" s="44">
        <f t="shared" si="100"/>
        <v>12.01</v>
      </c>
      <c r="DK21" s="44">
        <f t="shared" si="101"/>
        <v>12.01</v>
      </c>
      <c r="DL21" s="44">
        <f t="shared" si="102"/>
        <v>11.62</v>
      </c>
      <c r="DM21" s="44">
        <f t="shared" si="103"/>
        <v>12.01</v>
      </c>
      <c r="DN21" s="44">
        <f t="shared" si="104"/>
        <v>11.62</v>
      </c>
      <c r="DO21" s="44">
        <f t="shared" si="105"/>
        <v>12.01</v>
      </c>
      <c r="DP21" s="46">
        <f t="shared" si="14"/>
        <v>141.4</v>
      </c>
      <c r="DQ21" s="46">
        <f t="shared" si="15"/>
        <v>863.5</v>
      </c>
      <c r="DR21" s="44">
        <f t="shared" si="106"/>
        <v>12.01</v>
      </c>
      <c r="DS21" s="44">
        <f t="shared" si="107"/>
        <v>10.85</v>
      </c>
      <c r="DT21" s="44">
        <f t="shared" si="108"/>
        <v>12.01</v>
      </c>
      <c r="DU21" s="44">
        <f t="shared" si="109"/>
        <v>11.62</v>
      </c>
      <c r="DV21" s="48">
        <f t="shared" si="110"/>
        <v>12.01</v>
      </c>
      <c r="DW21" s="48">
        <f t="shared" si="111"/>
        <v>11.62</v>
      </c>
      <c r="DX21" s="49">
        <f t="shared" si="112"/>
        <v>12.01</v>
      </c>
      <c r="DY21" s="49">
        <f t="shared" si="113"/>
        <v>12.01</v>
      </c>
      <c r="DZ21" s="44">
        <f t="shared" si="114"/>
        <v>11.62</v>
      </c>
      <c r="EA21" s="44">
        <f t="shared" si="115"/>
        <v>12.01</v>
      </c>
      <c r="EB21" s="44">
        <f t="shared" si="116"/>
        <v>11.62</v>
      </c>
      <c r="EC21" s="44">
        <f t="shared" si="117"/>
        <v>12.01</v>
      </c>
      <c r="ED21" s="50">
        <f t="shared" si="16"/>
        <v>141.4</v>
      </c>
      <c r="EE21" s="52">
        <f t="shared" si="17"/>
        <v>1004.9</v>
      </c>
      <c r="EF21" s="44">
        <f t="shared" si="118"/>
        <v>12.01</v>
      </c>
      <c r="EG21" s="44">
        <f t="shared" si="119"/>
        <v>11.23</v>
      </c>
      <c r="EH21" s="44">
        <f t="shared" si="120"/>
        <v>12.01</v>
      </c>
      <c r="EI21" s="44">
        <f t="shared" si="121"/>
        <v>11.62</v>
      </c>
      <c r="EJ21" s="44">
        <f t="shared" si="122"/>
        <v>12.01</v>
      </c>
      <c r="EK21" s="44">
        <f t="shared" si="123"/>
        <v>11.62</v>
      </c>
      <c r="EL21" s="52"/>
      <c r="EM21" s="52"/>
      <c r="EN21" s="52"/>
      <c r="EO21" s="52"/>
      <c r="EP21" s="52"/>
      <c r="EQ21" s="52"/>
      <c r="ER21" s="52">
        <f t="shared" si="18"/>
        <v>70.5</v>
      </c>
      <c r="ES21" s="52">
        <f t="shared" si="19"/>
        <v>1075.4000000000001</v>
      </c>
      <c r="ET21" s="44">
        <f t="shared" si="20"/>
        <v>2079.56</v>
      </c>
    </row>
    <row r="22" spans="2:157" ht="33">
      <c r="B22" s="40" t="s">
        <v>100</v>
      </c>
      <c r="C22" s="41" t="s">
        <v>101</v>
      </c>
      <c r="D22" s="41" t="s">
        <v>102</v>
      </c>
      <c r="E22" s="43" t="s">
        <v>103</v>
      </c>
      <c r="F22" s="43"/>
      <c r="G22" s="44">
        <v>2361.6999999999998</v>
      </c>
      <c r="H22" s="44">
        <f t="shared" si="0"/>
        <v>236.17</v>
      </c>
      <c r="I22" s="44">
        <f t="shared" si="1"/>
        <v>2125.5299999999997</v>
      </c>
      <c r="J22" s="44"/>
      <c r="K22" s="45"/>
      <c r="L22" s="45"/>
      <c r="M22" s="45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>
        <v>0</v>
      </c>
      <c r="BW22" s="44">
        <f>ROUND((I22/7330*12),2)</f>
        <v>3.48</v>
      </c>
      <c r="BX22" s="44">
        <f t="shared" si="68"/>
        <v>8.6999999999999993</v>
      </c>
      <c r="BY22" s="44">
        <f t="shared" si="69"/>
        <v>8.99</v>
      </c>
      <c r="BZ22" s="44">
        <f t="shared" si="8"/>
        <v>21.17</v>
      </c>
      <c r="CA22" s="44">
        <f t="shared" si="9"/>
        <v>21.17</v>
      </c>
      <c r="CB22" s="44">
        <f t="shared" si="70"/>
        <v>8.99</v>
      </c>
      <c r="CC22" s="44">
        <f t="shared" si="71"/>
        <v>8.41</v>
      </c>
      <c r="CD22" s="44">
        <f t="shared" si="72"/>
        <v>8.99</v>
      </c>
      <c r="CE22" s="44">
        <f t="shared" si="73"/>
        <v>8.6999999999999993</v>
      </c>
      <c r="CF22" s="44">
        <f t="shared" si="74"/>
        <v>8.99</v>
      </c>
      <c r="CG22" s="44">
        <f t="shared" si="75"/>
        <v>8.6999999999999993</v>
      </c>
      <c r="CH22" s="44">
        <f t="shared" si="76"/>
        <v>8.99</v>
      </c>
      <c r="CI22" s="44">
        <f t="shared" si="77"/>
        <v>8.99</v>
      </c>
      <c r="CJ22" s="44">
        <f t="shared" si="78"/>
        <v>8.6999999999999993</v>
      </c>
      <c r="CK22" s="44">
        <f t="shared" si="79"/>
        <v>8.99</v>
      </c>
      <c r="CL22" s="44">
        <f t="shared" si="80"/>
        <v>8.6999999999999993</v>
      </c>
      <c r="CM22" s="44">
        <f t="shared" si="81"/>
        <v>8.99</v>
      </c>
      <c r="CN22" s="44">
        <f t="shared" si="10"/>
        <v>106.14</v>
      </c>
      <c r="CO22" s="46">
        <f t="shared" si="11"/>
        <v>127.31</v>
      </c>
      <c r="CP22" s="44">
        <f t="shared" si="82"/>
        <v>8.99</v>
      </c>
      <c r="CQ22" s="44">
        <f t="shared" si="83"/>
        <v>8.1199999999999992</v>
      </c>
      <c r="CR22" s="44">
        <f t="shared" si="84"/>
        <v>8.99</v>
      </c>
      <c r="CS22" s="44">
        <f t="shared" si="85"/>
        <v>8.6999999999999993</v>
      </c>
      <c r="CT22" s="47">
        <f t="shared" si="86"/>
        <v>8.99</v>
      </c>
      <c r="CU22" s="44">
        <f t="shared" si="87"/>
        <v>8.6999999999999993</v>
      </c>
      <c r="CV22" s="44">
        <f t="shared" si="88"/>
        <v>8.99</v>
      </c>
      <c r="CW22" s="44">
        <f t="shared" si="89"/>
        <v>8.99</v>
      </c>
      <c r="CX22" s="44">
        <f t="shared" si="90"/>
        <v>8.6999999999999993</v>
      </c>
      <c r="CY22" s="44">
        <f t="shared" si="91"/>
        <v>8.99</v>
      </c>
      <c r="CZ22" s="44">
        <f t="shared" si="92"/>
        <v>8.6999999999999993</v>
      </c>
      <c r="DA22" s="44">
        <f t="shared" si="93"/>
        <v>8.99</v>
      </c>
      <c r="DB22" s="46">
        <f t="shared" si="12"/>
        <v>105.85</v>
      </c>
      <c r="DC22" s="46">
        <f t="shared" si="13"/>
        <v>233.16</v>
      </c>
      <c r="DD22" s="44">
        <f t="shared" si="94"/>
        <v>8.99</v>
      </c>
      <c r="DE22" s="44">
        <f t="shared" si="95"/>
        <v>8.1199999999999992</v>
      </c>
      <c r="DF22" s="44">
        <f t="shared" si="96"/>
        <v>8.99</v>
      </c>
      <c r="DG22" s="44">
        <f t="shared" si="97"/>
        <v>8.6999999999999993</v>
      </c>
      <c r="DH22" s="44">
        <f t="shared" si="98"/>
        <v>8.99</v>
      </c>
      <c r="DI22" s="44">
        <f t="shared" si="99"/>
        <v>8.6999999999999993</v>
      </c>
      <c r="DJ22" s="44">
        <f t="shared" si="100"/>
        <v>8.99</v>
      </c>
      <c r="DK22" s="44">
        <f t="shared" si="101"/>
        <v>8.99</v>
      </c>
      <c r="DL22" s="44">
        <f t="shared" si="102"/>
        <v>8.6999999999999993</v>
      </c>
      <c r="DM22" s="44">
        <f t="shared" si="103"/>
        <v>8.99</v>
      </c>
      <c r="DN22" s="44">
        <f t="shared" si="104"/>
        <v>8.6999999999999993</v>
      </c>
      <c r="DO22" s="44">
        <f t="shared" si="105"/>
        <v>8.99</v>
      </c>
      <c r="DP22" s="46">
        <f t="shared" si="14"/>
        <v>105.85</v>
      </c>
      <c r="DQ22" s="46">
        <f t="shared" si="15"/>
        <v>339.01</v>
      </c>
      <c r="DR22" s="44">
        <f t="shared" si="106"/>
        <v>8.99</v>
      </c>
      <c r="DS22" s="44">
        <f t="shared" si="107"/>
        <v>8.1199999999999992</v>
      </c>
      <c r="DT22" s="44">
        <f t="shared" si="108"/>
        <v>8.99</v>
      </c>
      <c r="DU22" s="44">
        <f t="shared" si="109"/>
        <v>8.6999999999999993</v>
      </c>
      <c r="DV22" s="48">
        <f t="shared" si="110"/>
        <v>8.99</v>
      </c>
      <c r="DW22" s="48">
        <f t="shared" si="111"/>
        <v>8.6999999999999993</v>
      </c>
      <c r="DX22" s="49">
        <f t="shared" si="112"/>
        <v>8.99</v>
      </c>
      <c r="DY22" s="49">
        <f t="shared" si="113"/>
        <v>8.99</v>
      </c>
      <c r="DZ22" s="44">
        <f t="shared" si="114"/>
        <v>8.6999999999999993</v>
      </c>
      <c r="EA22" s="44">
        <f t="shared" si="115"/>
        <v>8.99</v>
      </c>
      <c r="EB22" s="44">
        <f t="shared" si="116"/>
        <v>8.6999999999999993</v>
      </c>
      <c r="EC22" s="44">
        <f t="shared" si="117"/>
        <v>8.99</v>
      </c>
      <c r="ED22" s="50">
        <f t="shared" si="16"/>
        <v>105.85</v>
      </c>
      <c r="EE22" s="52">
        <f t="shared" si="17"/>
        <v>444.86</v>
      </c>
      <c r="EF22" s="44">
        <f t="shared" si="118"/>
        <v>8.99</v>
      </c>
      <c r="EG22" s="44">
        <f t="shared" si="119"/>
        <v>8.41</v>
      </c>
      <c r="EH22" s="44">
        <f t="shared" si="120"/>
        <v>8.99</v>
      </c>
      <c r="EI22" s="44">
        <f t="shared" si="121"/>
        <v>8.6999999999999993</v>
      </c>
      <c r="EJ22" s="44">
        <f t="shared" si="122"/>
        <v>8.99</v>
      </c>
      <c r="EK22" s="44">
        <f t="shared" si="123"/>
        <v>8.6999999999999993</v>
      </c>
      <c r="EL22" s="52"/>
      <c r="EM22" s="52"/>
      <c r="EN22" s="52"/>
      <c r="EO22" s="52"/>
      <c r="EP22" s="52"/>
      <c r="EQ22" s="52"/>
      <c r="ER22" s="52">
        <f t="shared" si="18"/>
        <v>52.78</v>
      </c>
      <c r="ES22" s="52">
        <f t="shared" si="19"/>
        <v>497.64</v>
      </c>
      <c r="ET22" s="44">
        <f t="shared" si="20"/>
        <v>1864.06</v>
      </c>
    </row>
    <row r="23" spans="2:157" ht="107.25">
      <c r="B23" s="40" t="s">
        <v>104</v>
      </c>
      <c r="C23" s="41" t="s">
        <v>105</v>
      </c>
      <c r="D23" s="41" t="s">
        <v>106</v>
      </c>
      <c r="E23" s="53"/>
      <c r="F23" s="53"/>
      <c r="G23" s="44">
        <v>4868.6000000000004</v>
      </c>
      <c r="H23" s="44">
        <f t="shared" si="0"/>
        <v>486.86</v>
      </c>
      <c r="I23" s="44">
        <f t="shared" si="1"/>
        <v>4381.7400000000007</v>
      </c>
      <c r="J23" s="54"/>
      <c r="K23" s="55"/>
      <c r="L23" s="55"/>
      <c r="M23" s="55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47"/>
      <c r="CU23" s="44">
        <f>ROUND((I23/7330*22),2)</f>
        <v>13.15</v>
      </c>
      <c r="CV23" s="44">
        <f t="shared" si="88"/>
        <v>18.53</v>
      </c>
      <c r="CW23" s="44">
        <f t="shared" si="89"/>
        <v>18.53</v>
      </c>
      <c r="CX23" s="44">
        <f t="shared" si="90"/>
        <v>17.93</v>
      </c>
      <c r="CY23" s="44">
        <f t="shared" si="91"/>
        <v>18.53</v>
      </c>
      <c r="CZ23" s="44">
        <f t="shared" si="92"/>
        <v>17.93</v>
      </c>
      <c r="DA23" s="44">
        <f t="shared" si="93"/>
        <v>18.53</v>
      </c>
      <c r="DB23" s="46">
        <f t="shared" si="12"/>
        <v>123.13</v>
      </c>
      <c r="DC23" s="46">
        <f t="shared" si="13"/>
        <v>123.13</v>
      </c>
      <c r="DD23" s="44">
        <f t="shared" si="94"/>
        <v>18.53</v>
      </c>
      <c r="DE23" s="44">
        <f t="shared" si="95"/>
        <v>16.739999999999998</v>
      </c>
      <c r="DF23" s="44">
        <f t="shared" si="96"/>
        <v>18.53</v>
      </c>
      <c r="DG23" s="44">
        <f t="shared" si="97"/>
        <v>17.93</v>
      </c>
      <c r="DH23" s="44">
        <f t="shared" si="98"/>
        <v>18.53</v>
      </c>
      <c r="DI23" s="44">
        <f t="shared" si="99"/>
        <v>17.93</v>
      </c>
      <c r="DJ23" s="44">
        <f t="shared" si="100"/>
        <v>18.53</v>
      </c>
      <c r="DK23" s="44">
        <f t="shared" si="101"/>
        <v>18.53</v>
      </c>
      <c r="DL23" s="44">
        <f t="shared" si="102"/>
        <v>17.93</v>
      </c>
      <c r="DM23" s="44">
        <f t="shared" si="103"/>
        <v>18.53</v>
      </c>
      <c r="DN23" s="44">
        <f t="shared" si="104"/>
        <v>17.93</v>
      </c>
      <c r="DO23" s="44">
        <f t="shared" si="105"/>
        <v>18.53</v>
      </c>
      <c r="DP23" s="46">
        <f t="shared" si="14"/>
        <v>218.17000000000002</v>
      </c>
      <c r="DQ23" s="46">
        <f t="shared" si="15"/>
        <v>341.3</v>
      </c>
      <c r="DR23" s="44">
        <f t="shared" si="106"/>
        <v>18.53</v>
      </c>
      <c r="DS23" s="44">
        <f t="shared" si="107"/>
        <v>16.739999999999998</v>
      </c>
      <c r="DT23" s="44">
        <f t="shared" si="108"/>
        <v>18.53</v>
      </c>
      <c r="DU23" s="44">
        <f t="shared" si="109"/>
        <v>17.93</v>
      </c>
      <c r="DV23" s="48">
        <f t="shared" si="110"/>
        <v>18.53</v>
      </c>
      <c r="DW23" s="48">
        <f t="shared" si="111"/>
        <v>17.93</v>
      </c>
      <c r="DX23" s="49">
        <f t="shared" si="112"/>
        <v>18.53</v>
      </c>
      <c r="DY23" s="49">
        <f t="shared" si="113"/>
        <v>18.53</v>
      </c>
      <c r="DZ23" s="44">
        <f t="shared" si="114"/>
        <v>17.93</v>
      </c>
      <c r="EA23" s="44">
        <f t="shared" si="115"/>
        <v>18.53</v>
      </c>
      <c r="EB23" s="44">
        <f t="shared" si="116"/>
        <v>17.93</v>
      </c>
      <c r="EC23" s="44">
        <f t="shared" si="117"/>
        <v>18.53</v>
      </c>
      <c r="ED23" s="50">
        <f t="shared" si="16"/>
        <v>218.17000000000002</v>
      </c>
      <c r="EE23" s="52">
        <f t="shared" si="17"/>
        <v>559.47</v>
      </c>
      <c r="EF23" s="44">
        <f t="shared" si="118"/>
        <v>18.53</v>
      </c>
      <c r="EG23" s="44">
        <f t="shared" si="119"/>
        <v>17.34</v>
      </c>
      <c r="EH23" s="44">
        <f t="shared" si="120"/>
        <v>18.53</v>
      </c>
      <c r="EI23" s="44">
        <f t="shared" si="121"/>
        <v>17.93</v>
      </c>
      <c r="EJ23" s="44">
        <f t="shared" si="122"/>
        <v>18.53</v>
      </c>
      <c r="EK23" s="44">
        <f t="shared" si="123"/>
        <v>17.93</v>
      </c>
      <c r="EL23" s="52"/>
      <c r="EM23" s="52"/>
      <c r="EN23" s="52"/>
      <c r="EO23" s="52"/>
      <c r="EP23" s="52"/>
      <c r="EQ23" s="52"/>
      <c r="ER23" s="52">
        <f t="shared" si="18"/>
        <v>108.79000000000002</v>
      </c>
      <c r="ES23" s="52">
        <f t="shared" si="19"/>
        <v>668.26</v>
      </c>
      <c r="ET23" s="44">
        <f t="shared" si="20"/>
        <v>4200.34</v>
      </c>
    </row>
    <row r="24" spans="2:157" ht="24.75">
      <c r="B24" s="56" t="s">
        <v>107</v>
      </c>
      <c r="C24" s="41" t="s">
        <v>101</v>
      </c>
      <c r="D24" s="57" t="s">
        <v>108</v>
      </c>
      <c r="E24" s="58"/>
      <c r="F24" s="58"/>
      <c r="G24" s="44">
        <v>2062.25</v>
      </c>
      <c r="H24" s="44">
        <f t="shared" si="0"/>
        <v>206.23</v>
      </c>
      <c r="I24" s="44">
        <f t="shared" si="1"/>
        <v>1856.0250000000001</v>
      </c>
      <c r="J24" s="59"/>
      <c r="K24" s="60"/>
      <c r="L24" s="60"/>
      <c r="M24" s="60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61"/>
      <c r="CU24" s="62"/>
      <c r="CV24" s="62"/>
      <c r="CW24" s="62"/>
      <c r="CX24" s="62"/>
      <c r="CY24" s="62"/>
      <c r="CZ24" s="62"/>
      <c r="DA24" s="62"/>
      <c r="DB24" s="63"/>
      <c r="DC24" s="63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3"/>
      <c r="DQ24" s="63"/>
      <c r="DR24" s="62"/>
      <c r="DS24" s="62"/>
      <c r="DT24" s="62"/>
      <c r="DU24" s="62"/>
      <c r="DV24" s="64"/>
      <c r="DW24" s="64"/>
      <c r="DX24" s="65"/>
      <c r="DY24" s="65"/>
      <c r="DZ24" s="62"/>
      <c r="EA24" s="62"/>
      <c r="EB24" s="62"/>
      <c r="EC24" s="44">
        <f>ROUND((I24/7330*19),2)</f>
        <v>4.8099999999999996</v>
      </c>
      <c r="ED24" s="50">
        <f t="shared" si="16"/>
        <v>4.8099999999999996</v>
      </c>
      <c r="EE24" s="52">
        <f t="shared" si="17"/>
        <v>4.8099999999999996</v>
      </c>
      <c r="EF24" s="44">
        <f t="shared" si="118"/>
        <v>7.85</v>
      </c>
      <c r="EG24" s="44">
        <f t="shared" si="119"/>
        <v>7.34</v>
      </c>
      <c r="EH24" s="44">
        <f t="shared" si="120"/>
        <v>7.85</v>
      </c>
      <c r="EI24" s="44">
        <f t="shared" si="121"/>
        <v>7.6</v>
      </c>
      <c r="EJ24" s="44">
        <f t="shared" si="122"/>
        <v>7.85</v>
      </c>
      <c r="EK24" s="44">
        <f t="shared" si="123"/>
        <v>7.6</v>
      </c>
      <c r="EL24" s="52"/>
      <c r="EM24" s="52"/>
      <c r="EN24" s="52"/>
      <c r="EO24" s="52"/>
      <c r="EP24" s="52"/>
      <c r="EQ24" s="52"/>
      <c r="ER24" s="52">
        <f t="shared" si="18"/>
        <v>46.09</v>
      </c>
      <c r="ES24" s="52">
        <f t="shared" si="19"/>
        <v>50.9</v>
      </c>
      <c r="ET24" s="44">
        <f t="shared" si="20"/>
        <v>2011.35</v>
      </c>
    </row>
    <row r="25" spans="2:157" ht="115.5">
      <c r="B25" s="56" t="s">
        <v>109</v>
      </c>
      <c r="C25" s="57" t="s">
        <v>64</v>
      </c>
      <c r="D25" s="66" t="s">
        <v>110</v>
      </c>
      <c r="E25" s="53"/>
      <c r="F25" s="53"/>
      <c r="G25" s="62">
        <v>70963.38</v>
      </c>
      <c r="H25" s="62">
        <f t="shared" si="0"/>
        <v>7096.34</v>
      </c>
      <c r="I25" s="62">
        <f t="shared" si="1"/>
        <v>63867.042000000009</v>
      </c>
      <c r="J25" s="59"/>
      <c r="K25" s="60"/>
      <c r="L25" s="60"/>
      <c r="M25" s="60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61"/>
      <c r="CU25" s="62"/>
      <c r="CV25" s="62"/>
      <c r="CW25" s="62"/>
      <c r="CX25" s="62"/>
      <c r="CY25" s="62"/>
      <c r="CZ25" s="62"/>
      <c r="DA25" s="62"/>
      <c r="DB25" s="63"/>
      <c r="DC25" s="63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3"/>
      <c r="DQ25" s="63"/>
      <c r="DR25" s="62"/>
      <c r="DS25" s="62"/>
      <c r="DT25" s="62"/>
      <c r="DU25" s="62"/>
      <c r="DV25" s="64"/>
      <c r="DW25" s="64"/>
      <c r="DX25" s="65"/>
      <c r="DY25" s="65"/>
      <c r="DZ25" s="62"/>
      <c r="EA25" s="62"/>
      <c r="EB25" s="62"/>
      <c r="EC25" s="62">
        <f>ROUND((I25/30/365*141),2)</f>
        <v>822.4</v>
      </c>
      <c r="ED25" s="67">
        <f t="shared" si="16"/>
        <v>822.4</v>
      </c>
      <c r="EE25" s="52">
        <f t="shared" si="17"/>
        <v>822.4</v>
      </c>
      <c r="EF25" s="44">
        <f>ROUND((I25/30/365*31),2)</f>
        <v>180.81</v>
      </c>
      <c r="EG25" s="44">
        <f t="shared" si="119"/>
        <v>252.68</v>
      </c>
      <c r="EH25" s="44">
        <f t="shared" si="120"/>
        <v>270.11</v>
      </c>
      <c r="EI25" s="44">
        <f t="shared" si="121"/>
        <v>261.39</v>
      </c>
      <c r="EJ25" s="44">
        <f t="shared" si="122"/>
        <v>270.11</v>
      </c>
      <c r="EK25" s="44">
        <f t="shared" si="123"/>
        <v>261.39</v>
      </c>
      <c r="EL25" s="68"/>
      <c r="EM25" s="68"/>
      <c r="EN25" s="68"/>
      <c r="EO25" s="68"/>
      <c r="EP25" s="68"/>
      <c r="EQ25" s="68"/>
      <c r="ER25" s="52">
        <f t="shared" si="18"/>
        <v>1496.4899999999998</v>
      </c>
      <c r="ES25" s="52">
        <f t="shared" si="19"/>
        <v>2318.89</v>
      </c>
      <c r="ET25" s="62">
        <f t="shared" si="20"/>
        <v>68644.490000000005</v>
      </c>
      <c r="EU25" s="69"/>
      <c r="EV25" s="70"/>
      <c r="EW25" s="71"/>
      <c r="EX25" s="71"/>
      <c r="EY25" s="71"/>
      <c r="EZ25" s="72"/>
      <c r="FA25" s="73"/>
    </row>
    <row r="26" spans="2:157" ht="108" thickBot="1">
      <c r="B26" s="74" t="s">
        <v>111</v>
      </c>
      <c r="C26" s="41" t="s">
        <v>112</v>
      </c>
      <c r="D26" s="41" t="s">
        <v>106</v>
      </c>
      <c r="E26" s="53"/>
      <c r="F26" s="53"/>
      <c r="G26" s="62">
        <v>6292.41</v>
      </c>
      <c r="H26" s="62">
        <f t="shared" si="0"/>
        <v>629.24</v>
      </c>
      <c r="I26" s="62">
        <f t="shared" si="1"/>
        <v>5663.1689999999999</v>
      </c>
      <c r="J26" s="75"/>
      <c r="K26" s="76"/>
      <c r="L26" s="76"/>
      <c r="M26" s="76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7"/>
      <c r="CU26" s="78"/>
      <c r="CV26" s="78"/>
      <c r="CW26" s="78"/>
      <c r="CX26" s="78"/>
      <c r="CY26" s="78"/>
      <c r="CZ26" s="78"/>
      <c r="DA26" s="78"/>
      <c r="DB26" s="68"/>
      <c r="DC26" s="6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68"/>
      <c r="DQ26" s="68"/>
      <c r="DR26" s="78"/>
      <c r="DS26" s="78"/>
      <c r="DT26" s="78"/>
      <c r="DU26" s="78"/>
      <c r="DV26" s="79"/>
      <c r="DW26" s="79"/>
      <c r="DX26" s="80"/>
      <c r="DY26" s="80"/>
      <c r="DZ26" s="78"/>
      <c r="EA26" s="78"/>
      <c r="EB26" s="78"/>
      <c r="EC26" s="78"/>
      <c r="ED26" s="81"/>
      <c r="EE26" s="52"/>
      <c r="EF26" s="44"/>
      <c r="EG26" s="44"/>
      <c r="EH26" s="44">
        <f>ROUND((I26/7330*28),2)</f>
        <v>21.63</v>
      </c>
      <c r="EI26" s="44">
        <f t="shared" si="121"/>
        <v>23.18</v>
      </c>
      <c r="EJ26" s="44">
        <f t="shared" si="122"/>
        <v>23.95</v>
      </c>
      <c r="EK26" s="44">
        <f t="shared" si="123"/>
        <v>23.18</v>
      </c>
      <c r="EL26" s="68"/>
      <c r="EM26" s="68"/>
      <c r="EN26" s="68"/>
      <c r="EO26" s="68"/>
      <c r="EP26" s="68"/>
      <c r="EQ26" s="68"/>
      <c r="ER26" s="52">
        <f t="shared" si="18"/>
        <v>91.94</v>
      </c>
      <c r="ES26" s="52">
        <f t="shared" si="19"/>
        <v>91.94</v>
      </c>
      <c r="ET26" s="62">
        <f t="shared" si="20"/>
        <v>6200.47</v>
      </c>
      <c r="EU26" s="69"/>
      <c r="EV26" s="70"/>
      <c r="EW26" s="71"/>
      <c r="EX26" s="71"/>
      <c r="EY26" s="71"/>
      <c r="EZ26" s="72"/>
      <c r="FA26" s="73"/>
    </row>
    <row r="27" spans="2:157" s="17" customFormat="1" ht="11.25">
      <c r="B27" s="82" t="s">
        <v>113</v>
      </c>
      <c r="C27" s="83"/>
      <c r="D27" s="83"/>
      <c r="E27" s="83"/>
      <c r="F27" s="83"/>
      <c r="G27" s="84">
        <f>SUM(G7:G26)</f>
        <v>1763757.3971428571</v>
      </c>
      <c r="H27" s="84">
        <f t="shared" ref="H27:BS27" si="124">SUM(H7:H26)</f>
        <v>176375.77</v>
      </c>
      <c r="I27" s="84">
        <f t="shared" si="124"/>
        <v>1587381.6574285713</v>
      </c>
      <c r="J27" s="84">
        <f t="shared" si="124"/>
        <v>4893.1499999999996</v>
      </c>
      <c r="K27" s="84">
        <f t="shared" si="124"/>
        <v>9400.0300000000007</v>
      </c>
      <c r="L27" s="84">
        <f t="shared" si="124"/>
        <v>1074.29</v>
      </c>
      <c r="M27" s="84">
        <f t="shared" si="124"/>
        <v>1074.29</v>
      </c>
      <c r="N27" s="84">
        <f t="shared" si="124"/>
        <v>1074.29</v>
      </c>
      <c r="O27" s="84">
        <f t="shared" si="124"/>
        <v>1077.23</v>
      </c>
      <c r="P27" s="84">
        <f t="shared" si="124"/>
        <v>3230.81</v>
      </c>
      <c r="Q27" s="84">
        <f t="shared" si="124"/>
        <v>67743.28</v>
      </c>
      <c r="R27" s="84">
        <f t="shared" si="124"/>
        <v>70523.569999999992</v>
      </c>
      <c r="S27" s="84">
        <f t="shared" si="124"/>
        <v>71601.930000000022</v>
      </c>
      <c r="T27" s="84">
        <f t="shared" si="124"/>
        <v>71789.81</v>
      </c>
      <c r="U27" s="84">
        <f t="shared" si="124"/>
        <v>72346.109999999986</v>
      </c>
      <c r="V27" s="84">
        <f t="shared" si="124"/>
        <v>72483.92</v>
      </c>
      <c r="W27" s="84">
        <f t="shared" si="124"/>
        <v>435653.03999999986</v>
      </c>
      <c r="X27" s="84">
        <f t="shared" si="124"/>
        <v>6281.4099999999989</v>
      </c>
      <c r="Y27" s="84">
        <f t="shared" si="124"/>
        <v>5876.17</v>
      </c>
      <c r="Z27" s="84">
        <f t="shared" si="124"/>
        <v>6281.4099999999989</v>
      </c>
      <c r="AA27" s="84">
        <f t="shared" si="124"/>
        <v>6078.7999999999993</v>
      </c>
      <c r="AB27" s="84">
        <f t="shared" si="124"/>
        <v>6281.4099999999989</v>
      </c>
      <c r="AC27" s="84">
        <f t="shared" si="124"/>
        <v>6078.7999999999993</v>
      </c>
      <c r="AD27" s="84">
        <f t="shared" si="124"/>
        <v>6281.4099999999989</v>
      </c>
      <c r="AE27" s="84">
        <f t="shared" si="124"/>
        <v>6281.4099999999989</v>
      </c>
      <c r="AF27" s="84">
        <f t="shared" si="124"/>
        <v>6078.7999999999993</v>
      </c>
      <c r="AG27" s="84">
        <f t="shared" si="124"/>
        <v>6281.4099999999989</v>
      </c>
      <c r="AH27" s="84">
        <f t="shared" si="124"/>
        <v>6081.5099999999993</v>
      </c>
      <c r="AI27" s="84">
        <f t="shared" si="124"/>
        <v>6293.4199999999992</v>
      </c>
      <c r="AJ27" s="84">
        <f t="shared" si="124"/>
        <v>74175.960000000021</v>
      </c>
      <c r="AK27" s="84">
        <f t="shared" si="124"/>
        <v>509829</v>
      </c>
      <c r="AL27" s="84">
        <f t="shared" si="124"/>
        <v>6293.4199999999992</v>
      </c>
      <c r="AM27" s="84">
        <f t="shared" si="124"/>
        <v>5684.369999999999</v>
      </c>
      <c r="AN27" s="84">
        <f t="shared" si="124"/>
        <v>6293.4199999999992</v>
      </c>
      <c r="AO27" s="84">
        <f t="shared" si="124"/>
        <v>6090.4199999999992</v>
      </c>
      <c r="AP27" s="84">
        <f t="shared" si="124"/>
        <v>6293.4199999999992</v>
      </c>
      <c r="AQ27" s="84">
        <f t="shared" si="124"/>
        <v>6090.4199999999992</v>
      </c>
      <c r="AR27" s="84">
        <f t="shared" si="124"/>
        <v>6293.4199999999992</v>
      </c>
      <c r="AS27" s="84">
        <f t="shared" si="124"/>
        <v>6293.4199999999992</v>
      </c>
      <c r="AT27" s="84">
        <f t="shared" si="124"/>
        <v>6090.4199999999992</v>
      </c>
      <c r="AU27" s="84">
        <f t="shared" si="124"/>
        <v>6293.4199999999992</v>
      </c>
      <c r="AV27" s="84">
        <f t="shared" si="124"/>
        <v>6090.4199999999992</v>
      </c>
      <c r="AW27" s="84">
        <f t="shared" si="124"/>
        <v>6293.4199999999992</v>
      </c>
      <c r="AX27" s="84">
        <f t="shared" si="124"/>
        <v>74099.990000000005</v>
      </c>
      <c r="AY27" s="84">
        <f t="shared" si="124"/>
        <v>583928.99</v>
      </c>
      <c r="AZ27" s="84">
        <f t="shared" si="124"/>
        <v>6293.4199999999992</v>
      </c>
      <c r="BA27" s="84">
        <f t="shared" si="124"/>
        <v>5684.369999999999</v>
      </c>
      <c r="BB27" s="84">
        <f t="shared" si="124"/>
        <v>6293.4199999999992</v>
      </c>
      <c r="BC27" s="84">
        <f t="shared" si="124"/>
        <v>6090.4199999999992</v>
      </c>
      <c r="BD27" s="84">
        <f t="shared" si="124"/>
        <v>6293.4199999999992</v>
      </c>
      <c r="BE27" s="84">
        <f t="shared" si="124"/>
        <v>6090.4199999999992</v>
      </c>
      <c r="BF27" s="84">
        <f t="shared" si="124"/>
        <v>6293.4199999999992</v>
      </c>
      <c r="BG27" s="84">
        <f t="shared" si="124"/>
        <v>6293.4199999999992</v>
      </c>
      <c r="BH27" s="84">
        <f t="shared" si="124"/>
        <v>6090.4199999999992</v>
      </c>
      <c r="BI27" s="84">
        <f t="shared" si="124"/>
        <v>6293.4199999999992</v>
      </c>
      <c r="BJ27" s="84">
        <f t="shared" si="124"/>
        <v>6090.4199999999992</v>
      </c>
      <c r="BK27" s="84">
        <f t="shared" si="124"/>
        <v>6293.4199999999992</v>
      </c>
      <c r="BL27" s="84">
        <f t="shared" si="124"/>
        <v>74099.990000000005</v>
      </c>
      <c r="BM27" s="84">
        <f t="shared" si="124"/>
        <v>658028.9800000001</v>
      </c>
      <c r="BN27" s="84">
        <f t="shared" si="124"/>
        <v>6293.4199999999992</v>
      </c>
      <c r="BO27" s="84">
        <f t="shared" si="124"/>
        <v>5684.369999999999</v>
      </c>
      <c r="BP27" s="84">
        <f t="shared" si="124"/>
        <v>6293.4199999999992</v>
      </c>
      <c r="BQ27" s="84">
        <f t="shared" si="124"/>
        <v>6090.4199999999992</v>
      </c>
      <c r="BR27" s="84">
        <f t="shared" si="124"/>
        <v>6293.4199999999992</v>
      </c>
      <c r="BS27" s="84">
        <f t="shared" si="124"/>
        <v>6090.4199999999992</v>
      </c>
      <c r="BT27" s="84">
        <f t="shared" ref="BT27:EE27" si="125">SUM(BT7:BT26)</f>
        <v>6293.4199999999992</v>
      </c>
      <c r="BU27" s="84">
        <f t="shared" si="125"/>
        <v>6293.4199999999992</v>
      </c>
      <c r="BV27" s="84">
        <f t="shared" si="125"/>
        <v>6090.4199999999992</v>
      </c>
      <c r="BW27" s="84">
        <f t="shared" si="125"/>
        <v>6296.8999999999987</v>
      </c>
      <c r="BX27" s="84">
        <f t="shared" si="125"/>
        <v>6099.119999999999</v>
      </c>
      <c r="BY27" s="84">
        <f t="shared" si="125"/>
        <v>6302.4099999999989</v>
      </c>
      <c r="BZ27" s="84">
        <f t="shared" si="125"/>
        <v>74121.16</v>
      </c>
      <c r="CA27" s="84">
        <f t="shared" si="125"/>
        <v>732150.14</v>
      </c>
      <c r="CB27" s="84">
        <f t="shared" si="125"/>
        <v>6302.4099999999989</v>
      </c>
      <c r="CC27" s="84">
        <f t="shared" si="125"/>
        <v>5895.8099999999995</v>
      </c>
      <c r="CD27" s="84">
        <f t="shared" si="125"/>
        <v>6302.4099999999989</v>
      </c>
      <c r="CE27" s="84">
        <f t="shared" si="125"/>
        <v>6099.119999999999</v>
      </c>
      <c r="CF27" s="84">
        <f t="shared" si="125"/>
        <v>6302.4099999999989</v>
      </c>
      <c r="CG27" s="84">
        <f t="shared" si="125"/>
        <v>6099.119999999999</v>
      </c>
      <c r="CH27" s="84">
        <f t="shared" si="125"/>
        <v>6302.4099999999989</v>
      </c>
      <c r="CI27" s="84">
        <f t="shared" si="125"/>
        <v>6302.4099999999989</v>
      </c>
      <c r="CJ27" s="84">
        <f t="shared" si="125"/>
        <v>6099.119999999999</v>
      </c>
      <c r="CK27" s="84">
        <f t="shared" si="125"/>
        <v>6302.4099999999989</v>
      </c>
      <c r="CL27" s="84">
        <f t="shared" si="125"/>
        <v>6099.119999999999</v>
      </c>
      <c r="CM27" s="84">
        <f t="shared" si="125"/>
        <v>6302.4099999999989</v>
      </c>
      <c r="CN27" s="84">
        <f t="shared" si="125"/>
        <v>74409.160000000018</v>
      </c>
      <c r="CO27" s="84">
        <f t="shared" si="125"/>
        <v>806559.3</v>
      </c>
      <c r="CP27" s="84">
        <f t="shared" si="125"/>
        <v>6302.4099999999989</v>
      </c>
      <c r="CQ27" s="84">
        <f t="shared" si="125"/>
        <v>5692.4899999999989</v>
      </c>
      <c r="CR27" s="84">
        <f t="shared" si="125"/>
        <v>6302.4099999999989</v>
      </c>
      <c r="CS27" s="84">
        <f t="shared" si="125"/>
        <v>6099.119999999999</v>
      </c>
      <c r="CT27" s="84">
        <f t="shared" si="125"/>
        <v>6302.4099999999989</v>
      </c>
      <c r="CU27" s="84">
        <f t="shared" si="125"/>
        <v>6112.2699999999986</v>
      </c>
      <c r="CV27" s="84">
        <f t="shared" si="125"/>
        <v>6320.9399999999987</v>
      </c>
      <c r="CW27" s="84">
        <f t="shared" si="125"/>
        <v>6320.9399999999987</v>
      </c>
      <c r="CX27" s="84">
        <f t="shared" si="125"/>
        <v>6117.0499999999993</v>
      </c>
      <c r="CY27" s="84">
        <f t="shared" si="125"/>
        <v>6320.9399999999987</v>
      </c>
      <c r="CZ27" s="84">
        <f t="shared" si="125"/>
        <v>6117.0499999999993</v>
      </c>
      <c r="DA27" s="84">
        <f t="shared" si="125"/>
        <v>6320.9399999999987</v>
      </c>
      <c r="DB27" s="84">
        <f t="shared" si="125"/>
        <v>74328.970000000016</v>
      </c>
      <c r="DC27" s="84">
        <f t="shared" si="125"/>
        <v>880888.27</v>
      </c>
      <c r="DD27" s="84">
        <f t="shared" si="125"/>
        <v>6320.9399999999987</v>
      </c>
      <c r="DE27" s="84">
        <f t="shared" si="125"/>
        <v>5709.2299999999987</v>
      </c>
      <c r="DF27" s="84">
        <f t="shared" si="125"/>
        <v>6320.9399999999987</v>
      </c>
      <c r="DG27" s="84">
        <f t="shared" si="125"/>
        <v>6117.0499999999993</v>
      </c>
      <c r="DH27" s="84">
        <f t="shared" si="125"/>
        <v>6320.9399999999987</v>
      </c>
      <c r="DI27" s="84">
        <f t="shared" si="125"/>
        <v>6117.0499999999993</v>
      </c>
      <c r="DJ27" s="84">
        <f t="shared" si="125"/>
        <v>6320.9399999999987</v>
      </c>
      <c r="DK27" s="84">
        <f t="shared" si="125"/>
        <v>6320.9399999999987</v>
      </c>
      <c r="DL27" s="84">
        <f t="shared" si="125"/>
        <v>6117.0499999999993</v>
      </c>
      <c r="DM27" s="84">
        <f t="shared" si="125"/>
        <v>6320.9399999999987</v>
      </c>
      <c r="DN27" s="84">
        <f t="shared" si="125"/>
        <v>6117.0499999999993</v>
      </c>
      <c r="DO27" s="84">
        <f t="shared" si="125"/>
        <v>6320.9399999999987</v>
      </c>
      <c r="DP27" s="84">
        <f t="shared" si="125"/>
        <v>74424.010000000009</v>
      </c>
      <c r="DQ27" s="84">
        <f t="shared" si="125"/>
        <v>955312.28</v>
      </c>
      <c r="DR27" s="84">
        <f t="shared" si="125"/>
        <v>6320.9399999999987</v>
      </c>
      <c r="DS27" s="84">
        <f t="shared" si="125"/>
        <v>5709.2299999999987</v>
      </c>
      <c r="DT27" s="84">
        <f t="shared" si="125"/>
        <v>6320.9399999999987</v>
      </c>
      <c r="DU27" s="84">
        <f t="shared" si="125"/>
        <v>6117.0499999999993</v>
      </c>
      <c r="DV27" s="84">
        <f t="shared" si="125"/>
        <v>6320.9399999999987</v>
      </c>
      <c r="DW27" s="84">
        <f t="shared" si="125"/>
        <v>6117.0499999999993</v>
      </c>
      <c r="DX27" s="84">
        <f t="shared" si="125"/>
        <v>6320.9399999999987</v>
      </c>
      <c r="DY27" s="84">
        <f t="shared" si="125"/>
        <v>6320.9399999999987</v>
      </c>
      <c r="DZ27" s="84">
        <f t="shared" si="125"/>
        <v>6117.0499999999993</v>
      </c>
      <c r="EA27" s="84">
        <f t="shared" si="125"/>
        <v>6320.9399999999987</v>
      </c>
      <c r="EB27" s="84">
        <f t="shared" si="125"/>
        <v>6117.0499999999993</v>
      </c>
      <c r="EC27" s="84">
        <f t="shared" si="125"/>
        <v>7148.1499999999987</v>
      </c>
      <c r="ED27" s="84">
        <f t="shared" si="125"/>
        <v>75251.22</v>
      </c>
      <c r="EE27" s="84">
        <f t="shared" si="125"/>
        <v>1030563.5000000001</v>
      </c>
      <c r="EF27" s="84">
        <f t="shared" ref="EF27:ET27" si="126">SUM(EF7:EF26)</f>
        <v>6509.5999999999995</v>
      </c>
      <c r="EG27" s="84">
        <f t="shared" si="126"/>
        <v>6173.17</v>
      </c>
      <c r="EH27" s="84">
        <f t="shared" si="126"/>
        <v>6620.5299999999988</v>
      </c>
      <c r="EI27" s="84">
        <f t="shared" si="126"/>
        <v>6409.22</v>
      </c>
      <c r="EJ27" s="84">
        <f t="shared" si="126"/>
        <v>6622.8499999999985</v>
      </c>
      <c r="EK27" s="84">
        <f t="shared" si="126"/>
        <v>6409.22</v>
      </c>
      <c r="EL27" s="84">
        <f t="shared" si="126"/>
        <v>0</v>
      </c>
      <c r="EM27" s="84">
        <f t="shared" si="126"/>
        <v>0</v>
      </c>
      <c r="EN27" s="84">
        <f t="shared" si="126"/>
        <v>0</v>
      </c>
      <c r="EO27" s="84">
        <f t="shared" si="126"/>
        <v>0</v>
      </c>
      <c r="EP27" s="84">
        <f t="shared" si="126"/>
        <v>0</v>
      </c>
      <c r="EQ27" s="84">
        <f t="shared" si="126"/>
        <v>0</v>
      </c>
      <c r="ER27" s="84">
        <f t="shared" si="126"/>
        <v>38744.590000000011</v>
      </c>
      <c r="ES27" s="84">
        <f t="shared" si="126"/>
        <v>1069308.0899999994</v>
      </c>
      <c r="ET27" s="84">
        <f t="shared" si="126"/>
        <v>694449.307142857</v>
      </c>
      <c r="EU27" s="16"/>
      <c r="EV27" s="16"/>
      <c r="EW27" s="16"/>
      <c r="EX27" s="16"/>
      <c r="EY27" s="16"/>
      <c r="EZ27" s="16"/>
      <c r="FA27" s="16"/>
    </row>
    <row r="28" spans="2:157" s="89" customFormat="1" ht="13.5" thickBot="1">
      <c r="B28" s="85" t="s">
        <v>114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7"/>
      <c r="EU28" s="88"/>
      <c r="EV28" s="88"/>
      <c r="EW28" s="88"/>
      <c r="EX28" s="88"/>
      <c r="EY28" s="88"/>
      <c r="EZ28" s="88"/>
      <c r="FA28" s="88"/>
    </row>
    <row r="29" spans="2:157" ht="66">
      <c r="B29" s="90">
        <v>41115</v>
      </c>
      <c r="C29" s="91" t="s">
        <v>115</v>
      </c>
      <c r="D29" s="91" t="s">
        <v>116</v>
      </c>
      <c r="E29" s="92" t="s">
        <v>117</v>
      </c>
      <c r="F29" s="92" t="s">
        <v>118</v>
      </c>
      <c r="G29" s="93">
        <v>30503.3</v>
      </c>
      <c r="H29" s="93">
        <f t="shared" ref="H29:H34" si="127">(G29*0.1)</f>
        <v>3050.33</v>
      </c>
      <c r="I29" s="93">
        <f t="shared" ref="I29:I34" si="128">(G29*0.9)</f>
        <v>27452.97</v>
      </c>
      <c r="J29" s="93"/>
      <c r="K29" s="94"/>
      <c r="L29" s="94"/>
      <c r="M29" s="94"/>
      <c r="N29" s="93"/>
      <c r="O29" s="93"/>
      <c r="P29" s="93"/>
      <c r="Q29" s="93"/>
      <c r="R29" s="93"/>
      <c r="S29" s="93"/>
      <c r="T29" s="93"/>
      <c r="U29" s="93"/>
      <c r="V29" s="93"/>
      <c r="W29" s="93">
        <f>O29+P29+Q29+R29+S29+T29+U29+V29</f>
        <v>0</v>
      </c>
      <c r="X29" s="93"/>
      <c r="Y29" s="93"/>
      <c r="Z29" s="93"/>
      <c r="AA29" s="93"/>
      <c r="AB29" s="93"/>
      <c r="AC29" s="93"/>
      <c r="AD29" s="93">
        <f>ROUND((I29/10/365*6),2)</f>
        <v>45.13</v>
      </c>
      <c r="AE29" s="93">
        <f>ROUND((I29/10/365*31),2)</f>
        <v>233.16</v>
      </c>
      <c r="AF29" s="93">
        <f>ROUND((I29/10/365*30),2)</f>
        <v>225.64</v>
      </c>
      <c r="AG29" s="93">
        <f>ROUND((I29/10/365*31),2)</f>
        <v>233.16</v>
      </c>
      <c r="AH29" s="93">
        <f>ROUND((I29/10/365*30),2)</f>
        <v>225.64</v>
      </c>
      <c r="AI29" s="93">
        <f>ROUND((I29/10/365*31),2)</f>
        <v>233.16</v>
      </c>
      <c r="AJ29" s="93">
        <f>SUM(X29:AI29)</f>
        <v>1195.8900000000001</v>
      </c>
      <c r="AK29" s="93">
        <f>ROUND((W29+X29+Y29+Z29+AA29+AB29+AC29+AD29+AE29+AF29+AG29+AH29+AI29),2)</f>
        <v>1195.8900000000001</v>
      </c>
      <c r="AL29" s="93">
        <f>ROUND((I29/10/365*31),2)</f>
        <v>233.16</v>
      </c>
      <c r="AM29" s="93">
        <f>ROUND((I29/10/365*28),2)</f>
        <v>210.6</v>
      </c>
      <c r="AN29" s="93">
        <f>ROUND((I29/10/365*31),2)</f>
        <v>233.16</v>
      </c>
      <c r="AO29" s="93">
        <f>ROUND((I29/10/365*30),2)</f>
        <v>225.64</v>
      </c>
      <c r="AP29" s="93">
        <f>ROUND((I29/10/365*31),2)</f>
        <v>233.16</v>
      </c>
      <c r="AQ29" s="93">
        <f>ROUND((I29/10/365*30),2)</f>
        <v>225.64</v>
      </c>
      <c r="AR29" s="93">
        <f>ROUND((I29/10/365*31),2)</f>
        <v>233.16</v>
      </c>
      <c r="AS29" s="93">
        <f>ROUND((I29/10/365*31),2)</f>
        <v>233.16</v>
      </c>
      <c r="AT29" s="93">
        <f>ROUND((I29/10/365*30),2)</f>
        <v>225.64</v>
      </c>
      <c r="AU29" s="93">
        <f>ROUND((I29/10/365*31),2)</f>
        <v>233.16</v>
      </c>
      <c r="AV29" s="93">
        <f>ROUND((I29/10/365*30),2)</f>
        <v>225.64</v>
      </c>
      <c r="AW29" s="93">
        <f>ROUND((I29/10/365*31),2)</f>
        <v>233.16</v>
      </c>
      <c r="AX29" s="93">
        <f>SUM(AL29:AW29)</f>
        <v>2745.2799999999997</v>
      </c>
      <c r="AY29" s="93">
        <f>ROUND((AK29+AL29+AM29+AN29+AO29+AP29+AQ29+AR29+AS29+AT29+AU29+AV29+AW29),2)</f>
        <v>3941.17</v>
      </c>
      <c r="AZ29" s="93">
        <f>ROUND((I29/10/365*31),2)</f>
        <v>233.16</v>
      </c>
      <c r="BA29" s="93">
        <f>ROUND((I29/10/365*28),2)</f>
        <v>210.6</v>
      </c>
      <c r="BB29" s="93">
        <f>ROUND((I29/10/365*31),2)</f>
        <v>233.16</v>
      </c>
      <c r="BC29" s="93">
        <f>ROUND((I29/10/365*30),2)</f>
        <v>225.64</v>
      </c>
      <c r="BD29" s="93">
        <f>ROUND((I29/10/365*31),2)</f>
        <v>233.16</v>
      </c>
      <c r="BE29" s="93">
        <f>ROUND((I29/10/365*30),2)</f>
        <v>225.64</v>
      </c>
      <c r="BF29" s="93">
        <f>ROUND((I29/10/365*31),2)</f>
        <v>233.16</v>
      </c>
      <c r="BG29" s="93">
        <f>ROUND((I29/10/365*31),2)</f>
        <v>233.16</v>
      </c>
      <c r="BH29" s="93">
        <f>ROUND((I29/10/365*30),2)</f>
        <v>225.64</v>
      </c>
      <c r="BI29" s="93">
        <f>ROUND((I29/10/365*31),2)</f>
        <v>233.16</v>
      </c>
      <c r="BJ29" s="93">
        <f>ROUND((I29/10/365*30),2)</f>
        <v>225.64</v>
      </c>
      <c r="BK29" s="93">
        <f>ROUND((I29/10/365*31),2)</f>
        <v>233.16</v>
      </c>
      <c r="BL29" s="93">
        <f>SUM(AZ29:BK29)</f>
        <v>2745.2799999999997</v>
      </c>
      <c r="BM29" s="93">
        <f>ROUND((AY29+BL29),2)</f>
        <v>6686.45</v>
      </c>
      <c r="BN29" s="93">
        <f>ROUND((I29/10/365*31),2)</f>
        <v>233.16</v>
      </c>
      <c r="BO29" s="93">
        <f>ROUND((I29/10/365*28),2)</f>
        <v>210.6</v>
      </c>
      <c r="BP29" s="93">
        <f>ROUND((I29/10/365*31),2)</f>
        <v>233.16</v>
      </c>
      <c r="BQ29" s="93">
        <f>ROUND((I29/10/365*30),2)</f>
        <v>225.64</v>
      </c>
      <c r="BR29" s="93">
        <f>ROUND((I29/10/365*31),2)</f>
        <v>233.16</v>
      </c>
      <c r="BS29" s="93">
        <f>ROUND((I29/10/365*30),2)</f>
        <v>225.64</v>
      </c>
      <c r="BT29" s="93">
        <f>ROUND((I29/10/365*31),2)</f>
        <v>233.16</v>
      </c>
      <c r="BU29" s="93">
        <f>ROUND((I29/10/365*31),2)</f>
        <v>233.16</v>
      </c>
      <c r="BV29" s="93">
        <f>ROUND((I29/10/365*30),2)</f>
        <v>225.64</v>
      </c>
      <c r="BW29" s="93">
        <f>ROUND((I29/10/365*31),2)</f>
        <v>233.16</v>
      </c>
      <c r="BX29" s="93">
        <f>ROUND((I29/10/365*30),2)</f>
        <v>225.64</v>
      </c>
      <c r="BY29" s="93">
        <f>ROUND((I29/10/365*31),2)</f>
        <v>233.16</v>
      </c>
      <c r="BZ29" s="93">
        <f>SUM(BN29:BY29)</f>
        <v>2745.2799999999997</v>
      </c>
      <c r="CA29" s="93">
        <f>ROUND((BM29+BZ29),2)</f>
        <v>9431.73</v>
      </c>
      <c r="CB29" s="93">
        <f>ROUND((I29/10/365*31),2)</f>
        <v>233.16</v>
      </c>
      <c r="CC29" s="93">
        <f>ROUND((I29/10/365*29),2)</f>
        <v>218.12</v>
      </c>
      <c r="CD29" s="93">
        <f>ROUND((I29/10/365*31),2)</f>
        <v>233.16</v>
      </c>
      <c r="CE29" s="93">
        <f>ROUND((I29/10/365*30),2)</f>
        <v>225.64</v>
      </c>
      <c r="CF29" s="93">
        <f>ROUND((I29/10/365*31),2)</f>
        <v>233.16</v>
      </c>
      <c r="CG29" s="93">
        <f>ROUND((I29/10/365*30),2)</f>
        <v>225.64</v>
      </c>
      <c r="CH29" s="93">
        <f>ROUND((I29/10/365*31),2)</f>
        <v>233.16</v>
      </c>
      <c r="CI29" s="93">
        <f>ROUND((I29/10/365*31),2)</f>
        <v>233.16</v>
      </c>
      <c r="CJ29" s="93">
        <f>ROUND((I29/10/365*30),2)</f>
        <v>225.64</v>
      </c>
      <c r="CK29" s="93">
        <f>ROUND((I29/10/365*31),2)</f>
        <v>233.16</v>
      </c>
      <c r="CL29" s="93">
        <f>ROUND((I29/10/365*30),2)</f>
        <v>225.64</v>
      </c>
      <c r="CM29" s="93">
        <f>ROUND((I29/10/365*31),2)</f>
        <v>233.16</v>
      </c>
      <c r="CN29" s="93">
        <f>SUM(CB29:CM29)</f>
        <v>2752.7999999999997</v>
      </c>
      <c r="CO29" s="52">
        <f>ROUND((CA29+CN29),2)</f>
        <v>12184.53</v>
      </c>
      <c r="CP29" s="93">
        <f>ROUND((I29/10/365*31),2)</f>
        <v>233.16</v>
      </c>
      <c r="CQ29" s="93">
        <f>ROUND((I29/10/365*28),2)</f>
        <v>210.6</v>
      </c>
      <c r="CR29" s="93">
        <f>ROUND((I29/10/365*31),2)</f>
        <v>233.16</v>
      </c>
      <c r="CS29" s="93">
        <f>ROUND((I29/10/365*30),2)</f>
        <v>225.64</v>
      </c>
      <c r="CT29" s="95">
        <f>ROUND((I29/10/365*31),2)</f>
        <v>233.16</v>
      </c>
      <c r="CU29" s="93">
        <f>ROUND((I29/10/365*30),2)</f>
        <v>225.64</v>
      </c>
      <c r="CV29" s="93">
        <f>ROUND((I29/10/365*31),2)</f>
        <v>233.16</v>
      </c>
      <c r="CW29" s="93">
        <f>ROUND((I29/10/365*31),2)</f>
        <v>233.16</v>
      </c>
      <c r="CX29" s="93">
        <f>ROUND((I29/10/365*30),2)</f>
        <v>225.64</v>
      </c>
      <c r="CY29" s="93">
        <f>ROUND((I29/10/365*31),2)</f>
        <v>233.16</v>
      </c>
      <c r="CZ29" s="93">
        <f>ROUND((I29/10/365*30),2)</f>
        <v>225.64</v>
      </c>
      <c r="DA29" s="93">
        <f>ROUND((I29/10/365*31),2)</f>
        <v>233.16</v>
      </c>
      <c r="DB29" s="52">
        <f>SUM(CP29:DA29)</f>
        <v>2745.2799999999997</v>
      </c>
      <c r="DC29" s="52">
        <f>ROUND((CO29+DB29),2)</f>
        <v>14929.81</v>
      </c>
      <c r="DD29" s="93">
        <f>ROUND((I29/10/365*31),2)</f>
        <v>233.16</v>
      </c>
      <c r="DE29" s="93">
        <f>ROUND((I29/10/365*28),2)</f>
        <v>210.6</v>
      </c>
      <c r="DF29" s="93">
        <f>ROUND((I29/10/365*31),2)</f>
        <v>233.16</v>
      </c>
      <c r="DG29" s="93">
        <f>ROUND((I29/10/365*30),2)</f>
        <v>225.64</v>
      </c>
      <c r="DH29" s="93">
        <f>ROUND((I29/10/365*31),2)</f>
        <v>233.16</v>
      </c>
      <c r="DI29" s="93">
        <f>ROUND((I29/10/365*30),2)</f>
        <v>225.64</v>
      </c>
      <c r="DJ29" s="93">
        <f>ROUND((I29/10/365*31),2)</f>
        <v>233.16</v>
      </c>
      <c r="DK29" s="93">
        <f>ROUND((I29/10/365*31),2)</f>
        <v>233.16</v>
      </c>
      <c r="DL29" s="93">
        <f>ROUND((I29/10/365*30),2)</f>
        <v>225.64</v>
      </c>
      <c r="DM29" s="93">
        <f>ROUND((I29/10/365*31),2)</f>
        <v>233.16</v>
      </c>
      <c r="DN29" s="93">
        <f t="shared" ref="DN29:DN34" si="129">ROUND((I29/10/365*30),2)</f>
        <v>225.64</v>
      </c>
      <c r="DO29" s="93">
        <f t="shared" ref="DO29:DO34" si="130">ROUND((I29/10/365*31),2)</f>
        <v>233.16</v>
      </c>
      <c r="DP29" s="52">
        <f t="shared" ref="DP29:DP34" si="131">SUM(DD29:DO29)</f>
        <v>2745.2799999999997</v>
      </c>
      <c r="DQ29" s="52">
        <f>ROUND((DC29+DP29),2)</f>
        <v>17675.09</v>
      </c>
      <c r="DR29" s="93">
        <f t="shared" ref="DR29:DR34" si="132">ROUND((I29/10/365*31),2)</f>
        <v>233.16</v>
      </c>
      <c r="DS29" s="93">
        <f t="shared" ref="DS29:DS34" si="133">ROUND((I29/10/365*28),2)</f>
        <v>210.6</v>
      </c>
      <c r="DT29" s="93">
        <f t="shared" ref="DT29:DT34" si="134">ROUND((I29/10/365*31),2)</f>
        <v>233.16</v>
      </c>
      <c r="DU29" s="93">
        <f t="shared" ref="DU29:DU34" si="135">ROUND((I29/10/365*30),2)</f>
        <v>225.64</v>
      </c>
      <c r="DV29" s="96">
        <f t="shared" ref="DV29:DV34" si="136">ROUND((I29/10/365*31),2)</f>
        <v>233.16</v>
      </c>
      <c r="DW29" s="96">
        <f t="shared" ref="DW29:DW34" si="137">ROUND((I29/10/365*30),2)</f>
        <v>225.64</v>
      </c>
      <c r="DX29" s="97">
        <f t="shared" ref="DX29:DX34" si="138">ROUND((I29/10/365*31),2)</f>
        <v>233.16</v>
      </c>
      <c r="DY29" s="97">
        <f t="shared" ref="DY29:DY34" si="139">ROUND((I29/10/365*31),2)</f>
        <v>233.16</v>
      </c>
      <c r="DZ29" s="93">
        <f t="shared" ref="DZ29:DZ34" si="140">ROUND((I29/10/365*30),2)</f>
        <v>225.64</v>
      </c>
      <c r="EA29" s="93">
        <f t="shared" ref="EA29:EA34" si="141">ROUND((I29/10/365*31),2)</f>
        <v>233.16</v>
      </c>
      <c r="EB29" s="93">
        <f t="shared" ref="EB29:EB34" si="142">ROUND((I29/10/365*30),2)</f>
        <v>225.64</v>
      </c>
      <c r="EC29" s="93">
        <f t="shared" ref="EC29:EC34" si="143">ROUND((I29/10/365*31),2)</f>
        <v>233.16</v>
      </c>
      <c r="ED29" s="98">
        <f t="shared" ref="ED29:ED34" si="144">SUM(DR29:EC29)</f>
        <v>2745.2799999999997</v>
      </c>
      <c r="EE29" s="52">
        <f t="shared" ref="EE29:EE34" si="145">ROUND((DQ29+ED29),2)</f>
        <v>20420.37</v>
      </c>
      <c r="EF29" s="93">
        <f t="shared" ref="EF29:EF34" si="146">ROUND((I29/10/365*31),2)</f>
        <v>233.16</v>
      </c>
      <c r="EG29" s="93">
        <f t="shared" ref="EG29:EG34" si="147">ROUND((I29/10/365*29),2)</f>
        <v>218.12</v>
      </c>
      <c r="EH29" s="93">
        <f t="shared" ref="EH29:EH34" si="148">ROUND((I29/10/365*31),2)</f>
        <v>233.16</v>
      </c>
      <c r="EI29" s="93">
        <f>ROUND((I29/10/365*30),2)</f>
        <v>225.64</v>
      </c>
      <c r="EJ29" s="93">
        <f>ROUND((I29/10/365*31),2)</f>
        <v>233.16</v>
      </c>
      <c r="EK29" s="93">
        <f>ROUND((I29/10/365*30),2)</f>
        <v>225.64</v>
      </c>
      <c r="EL29" s="52"/>
      <c r="EM29" s="52"/>
      <c r="EN29" s="52"/>
      <c r="EO29" s="52"/>
      <c r="EP29" s="52"/>
      <c r="EQ29" s="52"/>
      <c r="ER29" s="52">
        <f t="shared" ref="ER29:ER34" si="149">SUM(EF29:EQ29)</f>
        <v>1368.88</v>
      </c>
      <c r="ES29" s="52">
        <f t="shared" ref="ES29:ES34" si="150">ROUND((EE29+ER29),2)</f>
        <v>21789.25</v>
      </c>
      <c r="ET29" s="93">
        <f t="shared" ref="ET29:ET34" si="151">SUM(G29-ES29)</f>
        <v>8714.0499999999993</v>
      </c>
    </row>
    <row r="30" spans="2:157" ht="74.25">
      <c r="B30" s="99">
        <v>41264</v>
      </c>
      <c r="C30" s="100" t="s">
        <v>119</v>
      </c>
      <c r="D30" s="100" t="s">
        <v>120</v>
      </c>
      <c r="E30" s="101" t="s">
        <v>121</v>
      </c>
      <c r="F30" s="101" t="s">
        <v>122</v>
      </c>
      <c r="G30" s="44">
        <v>25786.68</v>
      </c>
      <c r="H30" s="44">
        <f t="shared" si="127"/>
        <v>2578.6680000000001</v>
      </c>
      <c r="I30" s="44">
        <f t="shared" si="128"/>
        <v>23208.012000000002</v>
      </c>
      <c r="J30" s="44"/>
      <c r="K30" s="45"/>
      <c r="L30" s="45"/>
      <c r="M30" s="45"/>
      <c r="N30" s="44"/>
      <c r="O30" s="44"/>
      <c r="P30" s="44"/>
      <c r="Q30" s="44"/>
      <c r="R30" s="44"/>
      <c r="S30" s="44"/>
      <c r="T30" s="44"/>
      <c r="U30" s="44"/>
      <c r="V30" s="44"/>
      <c r="W30" s="44">
        <f>O30+P30+Q30+R30+S30+T30+U30+V30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>
        <f>ROUND((I30/10/365*10),2)</f>
        <v>63.58</v>
      </c>
      <c r="AJ30" s="44">
        <f>SUM(X30:AI30)</f>
        <v>63.58</v>
      </c>
      <c r="AK30" s="44">
        <f>ROUND((W30+X30+Y30+Z30+AA30+AB30+AC30+AD30+AE30+AF30+AG30+AH30+AI30),2)</f>
        <v>63.58</v>
      </c>
      <c r="AL30" s="44">
        <f>ROUND((I30/10/365*31),2)</f>
        <v>197.11</v>
      </c>
      <c r="AM30" s="44">
        <f>ROUND((I30/10/365*28),2)</f>
        <v>178.03</v>
      </c>
      <c r="AN30" s="44">
        <f>ROUND((I30/10/365*31),2)</f>
        <v>197.11</v>
      </c>
      <c r="AO30" s="44">
        <f>ROUND((I30/10/365*30),2)</f>
        <v>190.75</v>
      </c>
      <c r="AP30" s="44">
        <f>ROUND((I30/10/365*31),2)</f>
        <v>197.11</v>
      </c>
      <c r="AQ30" s="44">
        <f>ROUND((I30/10/365*30),2)</f>
        <v>190.75</v>
      </c>
      <c r="AR30" s="44">
        <f>ROUND((I30/10/365*31),2)</f>
        <v>197.11</v>
      </c>
      <c r="AS30" s="44">
        <f>ROUND((I30/10/365*31),2)</f>
        <v>197.11</v>
      </c>
      <c r="AT30" s="44">
        <f>ROUND((I30/10/365*30),2)</f>
        <v>190.75</v>
      </c>
      <c r="AU30" s="44">
        <f>ROUND((I30/10/365*31),2)</f>
        <v>197.11</v>
      </c>
      <c r="AV30" s="44">
        <f>ROUND((I30/10/365*30),2)</f>
        <v>190.75</v>
      </c>
      <c r="AW30" s="44">
        <f>ROUND((I30/10/365*31),2)</f>
        <v>197.11</v>
      </c>
      <c r="AX30" s="44">
        <f>SUM(AL30:AW30)</f>
        <v>2320.8000000000006</v>
      </c>
      <c r="AY30" s="44">
        <f>ROUND((AK30+AL30+AM30+AN30+AO30+AP30+AQ30+AR30+AS30+AT30+AU30+AV30+AW30),2)</f>
        <v>2384.38</v>
      </c>
      <c r="AZ30" s="44">
        <f>ROUND((I30/10/365*31),2)</f>
        <v>197.11</v>
      </c>
      <c r="BA30" s="44">
        <f>ROUND((I30/10/365*28),2)</f>
        <v>178.03</v>
      </c>
      <c r="BB30" s="44">
        <f>ROUND((I30/10/365*31),2)</f>
        <v>197.11</v>
      </c>
      <c r="BC30" s="44">
        <f>ROUND((I30/10/365*30),2)</f>
        <v>190.75</v>
      </c>
      <c r="BD30" s="44">
        <f>ROUND((I30/10/365*31),2)</f>
        <v>197.11</v>
      </c>
      <c r="BE30" s="44">
        <f>ROUND((I30/10/365*30),2)</f>
        <v>190.75</v>
      </c>
      <c r="BF30" s="44">
        <f>ROUND((I30/10/365*31),2)</f>
        <v>197.11</v>
      </c>
      <c r="BG30" s="44">
        <f>ROUND((I30/10/365*31),2)</f>
        <v>197.11</v>
      </c>
      <c r="BH30" s="44">
        <f>ROUND((I30/10/365*30),2)</f>
        <v>190.75</v>
      </c>
      <c r="BI30" s="44">
        <f>ROUND((I30/10/365*31),2)</f>
        <v>197.11</v>
      </c>
      <c r="BJ30" s="44">
        <f>ROUND((I30/10/365*30),2)</f>
        <v>190.75</v>
      </c>
      <c r="BK30" s="44">
        <f>ROUND((I30/10/365*31),2)</f>
        <v>197.11</v>
      </c>
      <c r="BL30" s="44">
        <f>SUM(AZ30:BK30)</f>
        <v>2320.8000000000006</v>
      </c>
      <c r="BM30" s="44">
        <f>ROUND((AY30+BL30),2)</f>
        <v>4705.18</v>
      </c>
      <c r="BN30" s="44">
        <f>ROUND((I30/10/365*31),2)</f>
        <v>197.11</v>
      </c>
      <c r="BO30" s="44">
        <f>ROUND((I30/10/365*28),2)</f>
        <v>178.03</v>
      </c>
      <c r="BP30" s="44">
        <f>ROUND((I30/10/365*31),2)</f>
        <v>197.11</v>
      </c>
      <c r="BQ30" s="44">
        <f>ROUND((I30/10/365*30),2)</f>
        <v>190.75</v>
      </c>
      <c r="BR30" s="44">
        <f>ROUND((I30/10/365*31),2)</f>
        <v>197.11</v>
      </c>
      <c r="BS30" s="44">
        <f>ROUND((I30/10/365*30),2)</f>
        <v>190.75</v>
      </c>
      <c r="BT30" s="44">
        <f>ROUND((I30/10/365*31),2)</f>
        <v>197.11</v>
      </c>
      <c r="BU30" s="44">
        <f>ROUND((I30/10/365*31),2)</f>
        <v>197.11</v>
      </c>
      <c r="BV30" s="44">
        <f>ROUND((I30/10/365*30),2)</f>
        <v>190.75</v>
      </c>
      <c r="BW30" s="44">
        <f>ROUND((I30/10/365*31),2)</f>
        <v>197.11</v>
      </c>
      <c r="BX30" s="44">
        <f>ROUND((I30/10/365*30),2)</f>
        <v>190.75</v>
      </c>
      <c r="BY30" s="44">
        <f>ROUND((I30/10/365*31),2)</f>
        <v>197.11</v>
      </c>
      <c r="BZ30" s="44">
        <f>SUM(BN30:BY30)</f>
        <v>2320.8000000000006</v>
      </c>
      <c r="CA30" s="44">
        <f>ROUND((BM30+BZ30),2)</f>
        <v>7025.98</v>
      </c>
      <c r="CB30" s="44">
        <f>ROUND((I30/10/365*31),2)</f>
        <v>197.11</v>
      </c>
      <c r="CC30" s="44">
        <f>ROUND((I30/10/365*29),2)</f>
        <v>184.39</v>
      </c>
      <c r="CD30" s="44">
        <f>ROUND((I30/10/365*31),2)</f>
        <v>197.11</v>
      </c>
      <c r="CE30" s="44">
        <f>ROUND((I30/10/365*30),2)</f>
        <v>190.75</v>
      </c>
      <c r="CF30" s="44">
        <f>ROUND((I30/10/365*31),2)</f>
        <v>197.11</v>
      </c>
      <c r="CG30" s="44">
        <f>ROUND((I30/10/365*30),2)</f>
        <v>190.75</v>
      </c>
      <c r="CH30" s="44">
        <f>ROUND((I30/10/365*31),2)</f>
        <v>197.11</v>
      </c>
      <c r="CI30" s="44">
        <f>ROUND((I30/10/365*31),2)</f>
        <v>197.11</v>
      </c>
      <c r="CJ30" s="44">
        <f>ROUND((I30/10/365*30),2)</f>
        <v>190.75</v>
      </c>
      <c r="CK30" s="44">
        <f>ROUND((I30/10/365*31),2)</f>
        <v>197.11</v>
      </c>
      <c r="CL30" s="44">
        <f>ROUND((I30/10/365*30),2)</f>
        <v>190.75</v>
      </c>
      <c r="CM30" s="44">
        <f>ROUND((I30/10/365*31),2)</f>
        <v>197.11</v>
      </c>
      <c r="CN30" s="44">
        <f>SUM(CB30:CM30)</f>
        <v>2327.1600000000003</v>
      </c>
      <c r="CO30" s="46">
        <f>ROUND((CA30+CN30),2)</f>
        <v>9353.14</v>
      </c>
      <c r="CP30" s="44">
        <f>ROUND((I30/10/365*31),2)</f>
        <v>197.11</v>
      </c>
      <c r="CQ30" s="44">
        <f>ROUND((I30/10/365*28),2)</f>
        <v>178.03</v>
      </c>
      <c r="CR30" s="44">
        <f>ROUND((I30/10/365*31),2)</f>
        <v>197.11</v>
      </c>
      <c r="CS30" s="44">
        <f>ROUND((I30/10/365*30),2)</f>
        <v>190.75</v>
      </c>
      <c r="CT30" s="47">
        <f>ROUND((I30/10/365*31),2)</f>
        <v>197.11</v>
      </c>
      <c r="CU30" s="44">
        <f>ROUND((I30/10/365*30),2)</f>
        <v>190.75</v>
      </c>
      <c r="CV30" s="44">
        <f>ROUND((I30/10/365*31),2)</f>
        <v>197.11</v>
      </c>
      <c r="CW30" s="44">
        <f>ROUND((I30/10/365*31),2)</f>
        <v>197.11</v>
      </c>
      <c r="CX30" s="44">
        <f>ROUND((I30/10/365*30),2)</f>
        <v>190.75</v>
      </c>
      <c r="CY30" s="44">
        <f>ROUND((I30/10/365*31),2)</f>
        <v>197.11</v>
      </c>
      <c r="CZ30" s="44">
        <f>ROUND((I30/10/365*30),2)</f>
        <v>190.75</v>
      </c>
      <c r="DA30" s="44">
        <f>ROUND((I30/10/365*31),2)</f>
        <v>197.11</v>
      </c>
      <c r="DB30" s="46">
        <f>SUM(CP30:DA30)</f>
        <v>2320.8000000000006</v>
      </c>
      <c r="DC30" s="46">
        <f>ROUND((CO30+DB30),2)</f>
        <v>11673.94</v>
      </c>
      <c r="DD30" s="44">
        <f>ROUND((I30/10/365*31),2)</f>
        <v>197.11</v>
      </c>
      <c r="DE30" s="44">
        <f>ROUND((I30/10/365*28),2)</f>
        <v>178.03</v>
      </c>
      <c r="DF30" s="44">
        <f>ROUND((I30/10/365*31),2)</f>
        <v>197.11</v>
      </c>
      <c r="DG30" s="44">
        <f>ROUND((I30/10/365*30),2)</f>
        <v>190.75</v>
      </c>
      <c r="DH30" s="44">
        <f>ROUND((I30/10/365*31),2)</f>
        <v>197.11</v>
      </c>
      <c r="DI30" s="44">
        <f>ROUND((I30/10/365*30),2)</f>
        <v>190.75</v>
      </c>
      <c r="DJ30" s="44">
        <f>ROUND((I30/10/365*31),2)</f>
        <v>197.11</v>
      </c>
      <c r="DK30" s="44">
        <f>ROUND((I30/10/365*31),2)</f>
        <v>197.11</v>
      </c>
      <c r="DL30" s="44">
        <f>ROUND((I30/10/365*30),2)</f>
        <v>190.75</v>
      </c>
      <c r="DM30" s="44">
        <f>ROUND((I30/10/365*31),2)</f>
        <v>197.11</v>
      </c>
      <c r="DN30" s="44">
        <f t="shared" si="129"/>
        <v>190.75</v>
      </c>
      <c r="DO30" s="44">
        <f t="shared" si="130"/>
        <v>197.11</v>
      </c>
      <c r="DP30" s="46">
        <f t="shared" si="131"/>
        <v>2320.8000000000006</v>
      </c>
      <c r="DQ30" s="46">
        <v>13994.74</v>
      </c>
      <c r="DR30" s="44">
        <f t="shared" si="132"/>
        <v>197.11</v>
      </c>
      <c r="DS30" s="44">
        <f t="shared" si="133"/>
        <v>178.03</v>
      </c>
      <c r="DT30" s="44">
        <f t="shared" si="134"/>
        <v>197.11</v>
      </c>
      <c r="DU30" s="44">
        <f t="shared" si="135"/>
        <v>190.75</v>
      </c>
      <c r="DV30" s="48">
        <f t="shared" si="136"/>
        <v>197.11</v>
      </c>
      <c r="DW30" s="48">
        <f t="shared" si="137"/>
        <v>190.75</v>
      </c>
      <c r="DX30" s="49">
        <f t="shared" si="138"/>
        <v>197.11</v>
      </c>
      <c r="DY30" s="49">
        <f t="shared" si="139"/>
        <v>197.11</v>
      </c>
      <c r="DZ30" s="44">
        <f t="shared" si="140"/>
        <v>190.75</v>
      </c>
      <c r="EA30" s="44">
        <f t="shared" si="141"/>
        <v>197.11</v>
      </c>
      <c r="EB30" s="44">
        <f t="shared" si="142"/>
        <v>190.75</v>
      </c>
      <c r="EC30" s="44">
        <f t="shared" si="143"/>
        <v>197.11</v>
      </c>
      <c r="ED30" s="50">
        <f t="shared" si="144"/>
        <v>2320.8000000000006</v>
      </c>
      <c r="EE30" s="52">
        <f t="shared" si="145"/>
        <v>16315.54</v>
      </c>
      <c r="EF30" s="93">
        <f t="shared" si="146"/>
        <v>197.11</v>
      </c>
      <c r="EG30" s="93">
        <f t="shared" si="147"/>
        <v>184.39</v>
      </c>
      <c r="EH30" s="93">
        <f t="shared" si="148"/>
        <v>197.11</v>
      </c>
      <c r="EI30" s="93">
        <f t="shared" ref="EI30:EI34" si="152">ROUND((I30/10/365*30),2)</f>
        <v>190.75</v>
      </c>
      <c r="EJ30" s="93">
        <f t="shared" ref="EJ30:EJ34" si="153">ROUND((I30/10/365*31),2)</f>
        <v>197.11</v>
      </c>
      <c r="EK30" s="93">
        <f t="shared" ref="EK30:EK34" si="154">ROUND((I30/10/365*30),2)</f>
        <v>190.75</v>
      </c>
      <c r="EL30" s="52"/>
      <c r="EM30" s="52"/>
      <c r="EN30" s="52"/>
      <c r="EO30" s="52"/>
      <c r="EP30" s="52"/>
      <c r="EQ30" s="52"/>
      <c r="ER30" s="52">
        <f t="shared" si="149"/>
        <v>1157.22</v>
      </c>
      <c r="ES30" s="52">
        <f t="shared" si="150"/>
        <v>17472.759999999998</v>
      </c>
      <c r="ET30" s="44">
        <f t="shared" si="151"/>
        <v>8313.9200000000019</v>
      </c>
    </row>
    <row r="31" spans="2:157" ht="49.5">
      <c r="B31" s="99">
        <v>42185</v>
      </c>
      <c r="C31" s="100" t="s">
        <v>123</v>
      </c>
      <c r="D31" s="100" t="s">
        <v>124</v>
      </c>
      <c r="E31" s="101" t="s">
        <v>121</v>
      </c>
      <c r="F31" s="101" t="s">
        <v>125</v>
      </c>
      <c r="G31" s="44">
        <v>19990</v>
      </c>
      <c r="H31" s="44">
        <f t="shared" si="127"/>
        <v>1999</v>
      </c>
      <c r="I31" s="44">
        <f t="shared" si="128"/>
        <v>17991</v>
      </c>
      <c r="J31" s="44"/>
      <c r="K31" s="45"/>
      <c r="L31" s="45"/>
      <c r="M31" s="45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>
        <v>0</v>
      </c>
      <c r="BT31" s="44">
        <f>ROUND((I31/10/365*23),2)</f>
        <v>113.37</v>
      </c>
      <c r="BU31" s="44">
        <f>ROUND((I31/10/365*31),2)</f>
        <v>152.80000000000001</v>
      </c>
      <c r="BV31" s="44">
        <f>ROUND((I31/10/365*30),2)</f>
        <v>147.87</v>
      </c>
      <c r="BW31" s="44">
        <f>ROUND((I31/10/365*31),2)</f>
        <v>152.80000000000001</v>
      </c>
      <c r="BX31" s="44">
        <f>ROUND((I31/10/365*30),2)</f>
        <v>147.87</v>
      </c>
      <c r="BY31" s="44">
        <f>ROUND((I31/10/365*31),2)</f>
        <v>152.80000000000001</v>
      </c>
      <c r="BZ31" s="44">
        <f>SUM(BN31:BY31)</f>
        <v>867.51</v>
      </c>
      <c r="CA31" s="44">
        <f>ROUND((BM31+BZ31),2)</f>
        <v>867.51</v>
      </c>
      <c r="CB31" s="44">
        <f>ROUND((I31/10/365*31),2)</f>
        <v>152.80000000000001</v>
      </c>
      <c r="CC31" s="44">
        <f>ROUND((I31/10/365*29),2)</f>
        <v>142.94</v>
      </c>
      <c r="CD31" s="44">
        <f>ROUND((I31/10/365*31),2)</f>
        <v>152.80000000000001</v>
      </c>
      <c r="CE31" s="44">
        <f>ROUND((I31/10/365*30),2)</f>
        <v>147.87</v>
      </c>
      <c r="CF31" s="44">
        <f>ROUND((I31/10/365*31),2)</f>
        <v>152.80000000000001</v>
      </c>
      <c r="CG31" s="44">
        <f>ROUND((I31/10/365*30),2)</f>
        <v>147.87</v>
      </c>
      <c r="CH31" s="44">
        <f>ROUND((I31/10/365*31),2)</f>
        <v>152.80000000000001</v>
      </c>
      <c r="CI31" s="44">
        <f>ROUND((I31/10/365*31),2)</f>
        <v>152.80000000000001</v>
      </c>
      <c r="CJ31" s="44">
        <f>ROUND((I31/10/365*30),2)</f>
        <v>147.87</v>
      </c>
      <c r="CK31" s="44">
        <f>ROUND((I31/10/365*31),2)</f>
        <v>152.80000000000001</v>
      </c>
      <c r="CL31" s="44">
        <f>ROUND((I31/10/365*30),2)</f>
        <v>147.87</v>
      </c>
      <c r="CM31" s="44">
        <f>ROUND((I31/10/365*31),2)</f>
        <v>152.80000000000001</v>
      </c>
      <c r="CN31" s="44">
        <f>SUM(CB31:CM31)</f>
        <v>1804.0200000000002</v>
      </c>
      <c r="CO31" s="46">
        <f>ROUND((CA31+CN31),2)</f>
        <v>2671.53</v>
      </c>
      <c r="CP31" s="44">
        <f>ROUND((I31/10/365*31),2)</f>
        <v>152.80000000000001</v>
      </c>
      <c r="CQ31" s="44">
        <f>ROUND((I31/10/365*28),2)</f>
        <v>138.01</v>
      </c>
      <c r="CR31" s="44">
        <f>ROUND((I31/10/365*31),2)</f>
        <v>152.80000000000001</v>
      </c>
      <c r="CS31" s="44">
        <f>ROUND((I31/10/365*30),2)</f>
        <v>147.87</v>
      </c>
      <c r="CT31" s="47">
        <f>ROUND((I31/10/365*31),2)</f>
        <v>152.80000000000001</v>
      </c>
      <c r="CU31" s="44">
        <f>ROUND((I31/10/365*30),2)</f>
        <v>147.87</v>
      </c>
      <c r="CV31" s="44">
        <f>ROUND((I31/10/365*31),2)</f>
        <v>152.80000000000001</v>
      </c>
      <c r="CW31" s="44">
        <f>ROUND((I31/10/365*31),2)</f>
        <v>152.80000000000001</v>
      </c>
      <c r="CX31" s="44">
        <f>ROUND((I31/10/365*30),2)</f>
        <v>147.87</v>
      </c>
      <c r="CY31" s="44">
        <f>ROUND((I31/10/365*31),2)</f>
        <v>152.80000000000001</v>
      </c>
      <c r="CZ31" s="44">
        <f>ROUND((I31/10/365*30),2)</f>
        <v>147.87</v>
      </c>
      <c r="DA31" s="44">
        <f>ROUND((I31/10/365*31),2)</f>
        <v>152.80000000000001</v>
      </c>
      <c r="DB31" s="46">
        <f>SUM(CP31:DA31)</f>
        <v>1799.09</v>
      </c>
      <c r="DC31" s="46">
        <f>ROUND((CO31+DB31),2)</f>
        <v>4470.62</v>
      </c>
      <c r="DD31" s="44">
        <f>ROUND((I31/10/365*31),2)</f>
        <v>152.80000000000001</v>
      </c>
      <c r="DE31" s="44">
        <f>ROUND((I31/10/365*28),2)</f>
        <v>138.01</v>
      </c>
      <c r="DF31" s="44">
        <f>ROUND((I31/10/365*31),2)</f>
        <v>152.80000000000001</v>
      </c>
      <c r="DG31" s="44">
        <f>ROUND((I31/10/365*30),2)</f>
        <v>147.87</v>
      </c>
      <c r="DH31" s="44">
        <f>ROUND((I31/10/365*31),2)</f>
        <v>152.80000000000001</v>
      </c>
      <c r="DI31" s="44">
        <f>ROUND((I31/10/365*30),2)</f>
        <v>147.87</v>
      </c>
      <c r="DJ31" s="44">
        <f>ROUND((I31/10/365*31),2)</f>
        <v>152.80000000000001</v>
      </c>
      <c r="DK31" s="44">
        <f>ROUND((I31/10/365*31),2)</f>
        <v>152.80000000000001</v>
      </c>
      <c r="DL31" s="44">
        <f>ROUND((I31/10/365*30),2)</f>
        <v>147.87</v>
      </c>
      <c r="DM31" s="44">
        <f>ROUND((I31/10/365*31),2)</f>
        <v>152.80000000000001</v>
      </c>
      <c r="DN31" s="44">
        <f t="shared" si="129"/>
        <v>147.87</v>
      </c>
      <c r="DO31" s="44">
        <f t="shared" si="130"/>
        <v>152.80000000000001</v>
      </c>
      <c r="DP31" s="46">
        <f t="shared" si="131"/>
        <v>1799.09</v>
      </c>
      <c r="DQ31" s="46">
        <f>ROUND((DC31+DP31),2)</f>
        <v>6269.71</v>
      </c>
      <c r="DR31" s="44">
        <f t="shared" si="132"/>
        <v>152.80000000000001</v>
      </c>
      <c r="DS31" s="44">
        <f t="shared" si="133"/>
        <v>138.01</v>
      </c>
      <c r="DT31" s="44">
        <f t="shared" si="134"/>
        <v>152.80000000000001</v>
      </c>
      <c r="DU31" s="44">
        <f t="shared" si="135"/>
        <v>147.87</v>
      </c>
      <c r="DV31" s="48">
        <f t="shared" si="136"/>
        <v>152.80000000000001</v>
      </c>
      <c r="DW31" s="48">
        <f t="shared" si="137"/>
        <v>147.87</v>
      </c>
      <c r="DX31" s="49">
        <f t="shared" si="138"/>
        <v>152.80000000000001</v>
      </c>
      <c r="DY31" s="49">
        <f t="shared" si="139"/>
        <v>152.80000000000001</v>
      </c>
      <c r="DZ31" s="44">
        <f t="shared" si="140"/>
        <v>147.87</v>
      </c>
      <c r="EA31" s="44">
        <f t="shared" si="141"/>
        <v>152.80000000000001</v>
      </c>
      <c r="EB31" s="44">
        <f t="shared" si="142"/>
        <v>147.87</v>
      </c>
      <c r="EC31" s="44">
        <f t="shared" si="143"/>
        <v>152.80000000000001</v>
      </c>
      <c r="ED31" s="50">
        <f t="shared" si="144"/>
        <v>1799.09</v>
      </c>
      <c r="EE31" s="52">
        <f t="shared" si="145"/>
        <v>8068.8</v>
      </c>
      <c r="EF31" s="93">
        <f t="shared" si="146"/>
        <v>152.80000000000001</v>
      </c>
      <c r="EG31" s="93">
        <f t="shared" si="147"/>
        <v>142.94</v>
      </c>
      <c r="EH31" s="93">
        <f t="shared" si="148"/>
        <v>152.80000000000001</v>
      </c>
      <c r="EI31" s="93">
        <f t="shared" si="152"/>
        <v>147.87</v>
      </c>
      <c r="EJ31" s="93">
        <f t="shared" si="153"/>
        <v>152.80000000000001</v>
      </c>
      <c r="EK31" s="93">
        <f t="shared" si="154"/>
        <v>147.87</v>
      </c>
      <c r="EL31" s="52"/>
      <c r="EM31" s="52"/>
      <c r="EN31" s="52"/>
      <c r="EO31" s="52"/>
      <c r="EP31" s="52"/>
      <c r="EQ31" s="52"/>
      <c r="ER31" s="52">
        <f t="shared" si="149"/>
        <v>897.08</v>
      </c>
      <c r="ES31" s="52">
        <f t="shared" si="150"/>
        <v>8965.8799999999992</v>
      </c>
      <c r="ET31" s="44">
        <f t="shared" si="151"/>
        <v>11024.12</v>
      </c>
    </row>
    <row r="32" spans="2:157" ht="74.25">
      <c r="B32" s="102">
        <v>42620</v>
      </c>
      <c r="C32" s="103" t="s">
        <v>126</v>
      </c>
      <c r="D32" s="103" t="s">
        <v>127</v>
      </c>
      <c r="E32" s="104" t="s">
        <v>103</v>
      </c>
      <c r="F32" s="104" t="s">
        <v>128</v>
      </c>
      <c r="G32" s="105">
        <v>15977.38</v>
      </c>
      <c r="H32" s="44">
        <f t="shared" si="127"/>
        <v>1597.7380000000001</v>
      </c>
      <c r="I32" s="44">
        <f t="shared" si="128"/>
        <v>14379.642</v>
      </c>
      <c r="J32" s="44"/>
      <c r="K32" s="45"/>
      <c r="L32" s="45"/>
      <c r="M32" s="45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>
        <f>ROUND((I32/10/365*23),2)</f>
        <v>90.61</v>
      </c>
      <c r="CK32" s="44">
        <f>ROUND((I32/10/365*31),2)</f>
        <v>122.13</v>
      </c>
      <c r="CL32" s="44">
        <f>ROUND((I32/10/365*30),2)</f>
        <v>118.19</v>
      </c>
      <c r="CM32" s="44">
        <f>ROUND((I32/10/365*31),2)</f>
        <v>122.13</v>
      </c>
      <c r="CN32" s="44">
        <f>SUM(CB32:CM32)</f>
        <v>453.06</v>
      </c>
      <c r="CO32" s="46">
        <f>ROUND((CA32+CN32),2)</f>
        <v>453.06</v>
      </c>
      <c r="CP32" s="44">
        <f>ROUND((I32/10/365*31),2)</f>
        <v>122.13</v>
      </c>
      <c r="CQ32" s="44">
        <f>ROUND((I32/10/365*28),2)</f>
        <v>110.31</v>
      </c>
      <c r="CR32" s="44">
        <f>ROUND((I32/10/365*31),2)</f>
        <v>122.13</v>
      </c>
      <c r="CS32" s="44">
        <f>ROUND((I32/10/365*30),2)</f>
        <v>118.19</v>
      </c>
      <c r="CT32" s="47">
        <f>ROUND((I32/10/365*31),2)</f>
        <v>122.13</v>
      </c>
      <c r="CU32" s="44">
        <f>ROUND((I32/10/365*30),2)</f>
        <v>118.19</v>
      </c>
      <c r="CV32" s="44">
        <f>ROUND((I32/10/365*31),2)</f>
        <v>122.13</v>
      </c>
      <c r="CW32" s="44">
        <f>ROUND((I32/10/365*31),2)</f>
        <v>122.13</v>
      </c>
      <c r="CX32" s="44">
        <f>ROUND((I32/10/365*30),2)</f>
        <v>118.19</v>
      </c>
      <c r="CY32" s="44">
        <f>ROUND((I32/10/365*31),2)</f>
        <v>122.13</v>
      </c>
      <c r="CZ32" s="44">
        <f>ROUND((I32/10/365*30),2)</f>
        <v>118.19</v>
      </c>
      <c r="DA32" s="44">
        <f>ROUND((I32/10/365*31),2)</f>
        <v>122.13</v>
      </c>
      <c r="DB32" s="46">
        <f>SUM(CP32:DA32)</f>
        <v>1437.98</v>
      </c>
      <c r="DC32" s="46">
        <f>ROUND((CO32+DB32),2)</f>
        <v>1891.04</v>
      </c>
      <c r="DD32" s="44">
        <f>ROUND((I32/10/365*31),2)</f>
        <v>122.13</v>
      </c>
      <c r="DE32" s="44">
        <f>ROUND((I32/10/365*28),2)</f>
        <v>110.31</v>
      </c>
      <c r="DF32" s="44">
        <f>ROUND((I32/10/365*31),2)</f>
        <v>122.13</v>
      </c>
      <c r="DG32" s="44">
        <f>ROUND((I32/10/365*30),2)</f>
        <v>118.19</v>
      </c>
      <c r="DH32" s="44">
        <f>ROUND((I32/10/365*31),2)</f>
        <v>122.13</v>
      </c>
      <c r="DI32" s="44">
        <f>ROUND((I32/10/365*30),2)</f>
        <v>118.19</v>
      </c>
      <c r="DJ32" s="44">
        <f>ROUND((I32/10/365*31),2)</f>
        <v>122.13</v>
      </c>
      <c r="DK32" s="44">
        <f>ROUND((I32/10/365*31),2)</f>
        <v>122.13</v>
      </c>
      <c r="DL32" s="44">
        <f>ROUND((I32/10/365*30),2)</f>
        <v>118.19</v>
      </c>
      <c r="DM32" s="44">
        <f>ROUND((I32/10/365*31),2)</f>
        <v>122.13</v>
      </c>
      <c r="DN32" s="44">
        <f t="shared" si="129"/>
        <v>118.19</v>
      </c>
      <c r="DO32" s="44">
        <f t="shared" si="130"/>
        <v>122.13</v>
      </c>
      <c r="DP32" s="46">
        <f t="shared" si="131"/>
        <v>1437.98</v>
      </c>
      <c r="DQ32" s="46">
        <f>ROUND((DC32+DP32),2)</f>
        <v>3329.02</v>
      </c>
      <c r="DR32" s="44">
        <f t="shared" si="132"/>
        <v>122.13</v>
      </c>
      <c r="DS32" s="44">
        <f t="shared" si="133"/>
        <v>110.31</v>
      </c>
      <c r="DT32" s="44">
        <f t="shared" si="134"/>
        <v>122.13</v>
      </c>
      <c r="DU32" s="44">
        <f t="shared" si="135"/>
        <v>118.19</v>
      </c>
      <c r="DV32" s="48">
        <f t="shared" si="136"/>
        <v>122.13</v>
      </c>
      <c r="DW32" s="48">
        <f t="shared" si="137"/>
        <v>118.19</v>
      </c>
      <c r="DX32" s="49">
        <f t="shared" si="138"/>
        <v>122.13</v>
      </c>
      <c r="DY32" s="49">
        <f t="shared" si="139"/>
        <v>122.13</v>
      </c>
      <c r="DZ32" s="44">
        <f t="shared" si="140"/>
        <v>118.19</v>
      </c>
      <c r="EA32" s="44">
        <f t="shared" si="141"/>
        <v>122.13</v>
      </c>
      <c r="EB32" s="44">
        <f t="shared" si="142"/>
        <v>118.19</v>
      </c>
      <c r="EC32" s="44">
        <f t="shared" si="143"/>
        <v>122.13</v>
      </c>
      <c r="ED32" s="50">
        <f t="shared" si="144"/>
        <v>1437.98</v>
      </c>
      <c r="EE32" s="52">
        <f t="shared" si="145"/>
        <v>4767</v>
      </c>
      <c r="EF32" s="93">
        <f t="shared" si="146"/>
        <v>122.13</v>
      </c>
      <c r="EG32" s="93">
        <f t="shared" si="147"/>
        <v>114.25</v>
      </c>
      <c r="EH32" s="93">
        <f t="shared" si="148"/>
        <v>122.13</v>
      </c>
      <c r="EI32" s="93">
        <f t="shared" si="152"/>
        <v>118.19</v>
      </c>
      <c r="EJ32" s="93">
        <f t="shared" si="153"/>
        <v>122.13</v>
      </c>
      <c r="EK32" s="93">
        <f t="shared" si="154"/>
        <v>118.19</v>
      </c>
      <c r="EL32" s="52"/>
      <c r="EM32" s="52"/>
      <c r="EN32" s="52"/>
      <c r="EO32" s="52"/>
      <c r="EP32" s="52"/>
      <c r="EQ32" s="52"/>
      <c r="ER32" s="52">
        <f t="shared" si="149"/>
        <v>717.02</v>
      </c>
      <c r="ES32" s="52">
        <f t="shared" si="150"/>
        <v>5484.02</v>
      </c>
      <c r="ET32" s="44">
        <f t="shared" si="151"/>
        <v>10493.359999999999</v>
      </c>
      <c r="FA32" s="106"/>
    </row>
    <row r="33" spans="2:158" ht="99">
      <c r="B33" s="102">
        <v>43168</v>
      </c>
      <c r="C33" s="103" t="s">
        <v>129</v>
      </c>
      <c r="D33" s="103" t="s">
        <v>130</v>
      </c>
      <c r="E33" s="104" t="s">
        <v>103</v>
      </c>
      <c r="F33" s="104"/>
      <c r="G33" s="105">
        <v>38194</v>
      </c>
      <c r="H33" s="44">
        <f t="shared" si="127"/>
        <v>3819.4</v>
      </c>
      <c r="I33" s="44">
        <f t="shared" si="128"/>
        <v>34374.6</v>
      </c>
      <c r="J33" s="44"/>
      <c r="K33" s="45"/>
      <c r="L33" s="45"/>
      <c r="M33" s="45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6"/>
      <c r="CP33" s="44"/>
      <c r="CQ33" s="44"/>
      <c r="CR33" s="44"/>
      <c r="CS33" s="44"/>
      <c r="CT33" s="47"/>
      <c r="CU33" s="44"/>
      <c r="CV33" s="44"/>
      <c r="CW33" s="44"/>
      <c r="CX33" s="44"/>
      <c r="CY33" s="44"/>
      <c r="CZ33" s="44"/>
      <c r="DA33" s="44"/>
      <c r="DB33" s="46"/>
      <c r="DC33" s="46"/>
      <c r="DD33" s="44"/>
      <c r="DE33" s="44"/>
      <c r="DF33" s="44">
        <f>ROUND((I33/10/365*22),2)</f>
        <v>207.19</v>
      </c>
      <c r="DG33" s="44">
        <f>ROUND((I33/10/365*30),2)</f>
        <v>282.52999999999997</v>
      </c>
      <c r="DH33" s="44">
        <f>ROUND((I33/10/365*31),2)</f>
        <v>291.95</v>
      </c>
      <c r="DI33" s="44">
        <f>ROUND((I33/10/365*30),2)</f>
        <v>282.52999999999997</v>
      </c>
      <c r="DJ33" s="44">
        <f>ROUND((I33/10/365*31),2)</f>
        <v>291.95</v>
      </c>
      <c r="DK33" s="44">
        <f>ROUND((I33/10/365*31),2)</f>
        <v>291.95</v>
      </c>
      <c r="DL33" s="44">
        <f>ROUND((I33/10/365*30),2)</f>
        <v>282.52999999999997</v>
      </c>
      <c r="DM33" s="44">
        <f>ROUND((I33/10/365*31),2)</f>
        <v>291.95</v>
      </c>
      <c r="DN33" s="44">
        <f t="shared" si="129"/>
        <v>282.52999999999997</v>
      </c>
      <c r="DO33" s="44">
        <f t="shared" si="130"/>
        <v>291.95</v>
      </c>
      <c r="DP33" s="46">
        <f t="shared" si="131"/>
        <v>2797.0599999999995</v>
      </c>
      <c r="DQ33" s="46">
        <f>ROUND((DC33+DP33),2)</f>
        <v>2797.06</v>
      </c>
      <c r="DR33" s="44">
        <f t="shared" si="132"/>
        <v>291.95</v>
      </c>
      <c r="DS33" s="44">
        <f t="shared" si="133"/>
        <v>263.7</v>
      </c>
      <c r="DT33" s="44">
        <f t="shared" si="134"/>
        <v>291.95</v>
      </c>
      <c r="DU33" s="44">
        <f t="shared" si="135"/>
        <v>282.52999999999997</v>
      </c>
      <c r="DV33" s="48">
        <f t="shared" si="136"/>
        <v>291.95</v>
      </c>
      <c r="DW33" s="48">
        <f t="shared" si="137"/>
        <v>282.52999999999997</v>
      </c>
      <c r="DX33" s="49">
        <f t="shared" si="138"/>
        <v>291.95</v>
      </c>
      <c r="DY33" s="49">
        <f t="shared" si="139"/>
        <v>291.95</v>
      </c>
      <c r="DZ33" s="44">
        <f t="shared" si="140"/>
        <v>282.52999999999997</v>
      </c>
      <c r="EA33" s="44">
        <f t="shared" si="141"/>
        <v>291.95</v>
      </c>
      <c r="EB33" s="44">
        <f t="shared" si="142"/>
        <v>282.52999999999997</v>
      </c>
      <c r="EC33" s="44">
        <f t="shared" si="143"/>
        <v>291.95</v>
      </c>
      <c r="ED33" s="50">
        <f t="shared" si="144"/>
        <v>3437.4699999999993</v>
      </c>
      <c r="EE33" s="52">
        <f t="shared" si="145"/>
        <v>6234.53</v>
      </c>
      <c r="EF33" s="93">
        <f t="shared" si="146"/>
        <v>291.95</v>
      </c>
      <c r="EG33" s="93">
        <f t="shared" si="147"/>
        <v>273.11</v>
      </c>
      <c r="EH33" s="93">
        <f t="shared" si="148"/>
        <v>291.95</v>
      </c>
      <c r="EI33" s="93">
        <f t="shared" si="152"/>
        <v>282.52999999999997</v>
      </c>
      <c r="EJ33" s="93">
        <f t="shared" si="153"/>
        <v>291.95</v>
      </c>
      <c r="EK33" s="93">
        <f t="shared" si="154"/>
        <v>282.52999999999997</v>
      </c>
      <c r="EL33" s="52"/>
      <c r="EM33" s="52"/>
      <c r="EN33" s="52"/>
      <c r="EO33" s="52"/>
      <c r="EP33" s="52"/>
      <c r="EQ33" s="52"/>
      <c r="ER33" s="52">
        <f t="shared" si="149"/>
        <v>1714.02</v>
      </c>
      <c r="ES33" s="52">
        <f t="shared" si="150"/>
        <v>7948.55</v>
      </c>
      <c r="ET33" s="44">
        <f t="shared" si="151"/>
        <v>30245.45</v>
      </c>
      <c r="FA33" s="106"/>
    </row>
    <row r="34" spans="2:158" ht="108" thickBot="1">
      <c r="B34" s="107">
        <v>43397</v>
      </c>
      <c r="C34" s="108" t="s">
        <v>131</v>
      </c>
      <c r="D34" s="109" t="s">
        <v>132</v>
      </c>
      <c r="E34" s="110" t="s">
        <v>103</v>
      </c>
      <c r="F34" s="111" t="s">
        <v>133</v>
      </c>
      <c r="G34" s="112">
        <v>23272</v>
      </c>
      <c r="H34" s="62">
        <f t="shared" si="127"/>
        <v>2327.2000000000003</v>
      </c>
      <c r="I34" s="62">
        <f t="shared" si="128"/>
        <v>20944.8</v>
      </c>
      <c r="J34" s="62"/>
      <c r="K34" s="113"/>
      <c r="L34" s="113"/>
      <c r="M34" s="113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3"/>
      <c r="CP34" s="62"/>
      <c r="CQ34" s="62"/>
      <c r="CR34" s="62"/>
      <c r="CS34" s="62"/>
      <c r="CT34" s="61"/>
      <c r="CU34" s="62"/>
      <c r="CV34" s="62"/>
      <c r="CW34" s="62"/>
      <c r="CX34" s="62"/>
      <c r="CY34" s="62"/>
      <c r="CZ34" s="62"/>
      <c r="DA34" s="62"/>
      <c r="DB34" s="63"/>
      <c r="DC34" s="63"/>
      <c r="DD34" s="62"/>
      <c r="DE34" s="62"/>
      <c r="DF34" s="62"/>
      <c r="DG34" s="62"/>
      <c r="DH34" s="62"/>
      <c r="DI34" s="62"/>
      <c r="DJ34" s="62"/>
      <c r="DK34" s="62"/>
      <c r="DL34" s="62"/>
      <c r="DM34" s="62">
        <f>ROUND((I34/10/365*7),2)</f>
        <v>40.17</v>
      </c>
      <c r="DN34" s="62">
        <f t="shared" si="129"/>
        <v>172.15</v>
      </c>
      <c r="DO34" s="62">
        <f t="shared" si="130"/>
        <v>177.89</v>
      </c>
      <c r="DP34" s="63">
        <f t="shared" si="131"/>
        <v>390.21</v>
      </c>
      <c r="DQ34" s="63">
        <f>ROUND((DC34+DP34),2)</f>
        <v>390.21</v>
      </c>
      <c r="DR34" s="62">
        <f t="shared" si="132"/>
        <v>177.89</v>
      </c>
      <c r="DS34" s="62">
        <f t="shared" si="133"/>
        <v>160.66999999999999</v>
      </c>
      <c r="DT34" s="62">
        <f t="shared" si="134"/>
        <v>177.89</v>
      </c>
      <c r="DU34" s="62">
        <f t="shared" si="135"/>
        <v>172.15</v>
      </c>
      <c r="DV34" s="64">
        <f t="shared" si="136"/>
        <v>177.89</v>
      </c>
      <c r="DW34" s="64">
        <f t="shared" si="137"/>
        <v>172.15</v>
      </c>
      <c r="DX34" s="65">
        <f t="shared" si="138"/>
        <v>177.89</v>
      </c>
      <c r="DY34" s="65">
        <f t="shared" si="139"/>
        <v>177.89</v>
      </c>
      <c r="DZ34" s="62">
        <f t="shared" si="140"/>
        <v>172.15</v>
      </c>
      <c r="EA34" s="62">
        <f t="shared" si="141"/>
        <v>177.89</v>
      </c>
      <c r="EB34" s="62">
        <f t="shared" si="142"/>
        <v>172.15</v>
      </c>
      <c r="EC34" s="62">
        <f t="shared" si="143"/>
        <v>177.89</v>
      </c>
      <c r="ED34" s="67">
        <f t="shared" si="144"/>
        <v>2094.4999999999995</v>
      </c>
      <c r="EE34" s="52">
        <f t="shared" si="145"/>
        <v>2484.71</v>
      </c>
      <c r="EF34" s="93">
        <f t="shared" si="146"/>
        <v>177.89</v>
      </c>
      <c r="EG34" s="93">
        <f t="shared" si="147"/>
        <v>166.41</v>
      </c>
      <c r="EH34" s="93">
        <f t="shared" si="148"/>
        <v>177.89</v>
      </c>
      <c r="EI34" s="93">
        <f t="shared" si="152"/>
        <v>172.15</v>
      </c>
      <c r="EJ34" s="93">
        <f t="shared" si="153"/>
        <v>177.89</v>
      </c>
      <c r="EK34" s="93">
        <f t="shared" si="154"/>
        <v>172.15</v>
      </c>
      <c r="EL34" s="68"/>
      <c r="EM34" s="68"/>
      <c r="EN34" s="68"/>
      <c r="EO34" s="68"/>
      <c r="EP34" s="68"/>
      <c r="EQ34" s="68"/>
      <c r="ER34" s="52">
        <f t="shared" si="149"/>
        <v>1044.3799999999999</v>
      </c>
      <c r="ES34" s="52">
        <f t="shared" si="150"/>
        <v>3529.09</v>
      </c>
      <c r="ET34" s="62">
        <f t="shared" si="151"/>
        <v>19742.91</v>
      </c>
      <c r="EX34" s="114"/>
      <c r="EY34" s="106"/>
      <c r="EZ34" s="115"/>
      <c r="FA34" s="116"/>
      <c r="FB34" s="117"/>
    </row>
    <row r="35" spans="2:158" s="89" customFormat="1" ht="12.75">
      <c r="B35" s="118" t="s">
        <v>10</v>
      </c>
      <c r="C35" s="119"/>
      <c r="D35" s="119"/>
      <c r="E35" s="120"/>
      <c r="F35" s="120"/>
      <c r="G35" s="121">
        <f t="shared" ref="G35:BR35" si="155">SUM(G29:G34)</f>
        <v>153723.35999999999</v>
      </c>
      <c r="H35" s="121">
        <f t="shared" si="155"/>
        <v>15372.335999999999</v>
      </c>
      <c r="I35" s="121">
        <f t="shared" si="155"/>
        <v>138351.024</v>
      </c>
      <c r="J35" s="121">
        <f t="shared" si="155"/>
        <v>0</v>
      </c>
      <c r="K35" s="121">
        <f t="shared" si="155"/>
        <v>0</v>
      </c>
      <c r="L35" s="121">
        <f t="shared" si="155"/>
        <v>0</v>
      </c>
      <c r="M35" s="121">
        <f t="shared" si="155"/>
        <v>0</v>
      </c>
      <c r="N35" s="121">
        <f t="shared" si="155"/>
        <v>0</v>
      </c>
      <c r="O35" s="121">
        <f t="shared" si="155"/>
        <v>0</v>
      </c>
      <c r="P35" s="121">
        <f t="shared" si="155"/>
        <v>0</v>
      </c>
      <c r="Q35" s="121">
        <f t="shared" si="155"/>
        <v>0</v>
      </c>
      <c r="R35" s="121">
        <f t="shared" si="155"/>
        <v>0</v>
      </c>
      <c r="S35" s="121">
        <f t="shared" si="155"/>
        <v>0</v>
      </c>
      <c r="T35" s="121">
        <f t="shared" si="155"/>
        <v>0</v>
      </c>
      <c r="U35" s="121">
        <f t="shared" si="155"/>
        <v>0</v>
      </c>
      <c r="V35" s="121">
        <f t="shared" si="155"/>
        <v>0</v>
      </c>
      <c r="W35" s="121">
        <f t="shared" si="155"/>
        <v>0</v>
      </c>
      <c r="X35" s="121">
        <f t="shared" si="155"/>
        <v>0</v>
      </c>
      <c r="Y35" s="121">
        <f t="shared" si="155"/>
        <v>0</v>
      </c>
      <c r="Z35" s="121">
        <f t="shared" si="155"/>
        <v>0</v>
      </c>
      <c r="AA35" s="121">
        <f t="shared" si="155"/>
        <v>0</v>
      </c>
      <c r="AB35" s="121">
        <f t="shared" si="155"/>
        <v>0</v>
      </c>
      <c r="AC35" s="121">
        <f t="shared" si="155"/>
        <v>0</v>
      </c>
      <c r="AD35" s="121">
        <f t="shared" si="155"/>
        <v>45.13</v>
      </c>
      <c r="AE35" s="121">
        <f t="shared" si="155"/>
        <v>233.16</v>
      </c>
      <c r="AF35" s="121">
        <f t="shared" si="155"/>
        <v>225.64</v>
      </c>
      <c r="AG35" s="121">
        <f t="shared" si="155"/>
        <v>233.16</v>
      </c>
      <c r="AH35" s="121">
        <f t="shared" si="155"/>
        <v>225.64</v>
      </c>
      <c r="AI35" s="121">
        <f t="shared" si="155"/>
        <v>296.74</v>
      </c>
      <c r="AJ35" s="121">
        <f t="shared" si="155"/>
        <v>1259.47</v>
      </c>
      <c r="AK35" s="121">
        <f t="shared" si="155"/>
        <v>1259.47</v>
      </c>
      <c r="AL35" s="121">
        <f t="shared" si="155"/>
        <v>430.27</v>
      </c>
      <c r="AM35" s="121">
        <f t="shared" si="155"/>
        <v>388.63</v>
      </c>
      <c r="AN35" s="121">
        <f t="shared" si="155"/>
        <v>430.27</v>
      </c>
      <c r="AO35" s="121">
        <f t="shared" si="155"/>
        <v>416.39</v>
      </c>
      <c r="AP35" s="121">
        <f t="shared" si="155"/>
        <v>430.27</v>
      </c>
      <c r="AQ35" s="121">
        <f t="shared" si="155"/>
        <v>416.39</v>
      </c>
      <c r="AR35" s="121">
        <f t="shared" si="155"/>
        <v>430.27</v>
      </c>
      <c r="AS35" s="121">
        <f t="shared" si="155"/>
        <v>430.27</v>
      </c>
      <c r="AT35" s="121">
        <f t="shared" si="155"/>
        <v>416.39</v>
      </c>
      <c r="AU35" s="121">
        <f t="shared" si="155"/>
        <v>430.27</v>
      </c>
      <c r="AV35" s="121">
        <f t="shared" si="155"/>
        <v>416.39</v>
      </c>
      <c r="AW35" s="121">
        <f t="shared" si="155"/>
        <v>430.27</v>
      </c>
      <c r="AX35" s="121">
        <f t="shared" si="155"/>
        <v>5066.08</v>
      </c>
      <c r="AY35" s="121">
        <f t="shared" si="155"/>
        <v>6325.55</v>
      </c>
      <c r="AZ35" s="121">
        <f t="shared" si="155"/>
        <v>430.27</v>
      </c>
      <c r="BA35" s="121">
        <f t="shared" si="155"/>
        <v>388.63</v>
      </c>
      <c r="BB35" s="121">
        <f t="shared" si="155"/>
        <v>430.27</v>
      </c>
      <c r="BC35" s="121">
        <f t="shared" si="155"/>
        <v>416.39</v>
      </c>
      <c r="BD35" s="121">
        <f t="shared" si="155"/>
        <v>430.27</v>
      </c>
      <c r="BE35" s="121">
        <f t="shared" si="155"/>
        <v>416.39</v>
      </c>
      <c r="BF35" s="121">
        <f t="shared" si="155"/>
        <v>430.27</v>
      </c>
      <c r="BG35" s="121">
        <f t="shared" si="155"/>
        <v>430.27</v>
      </c>
      <c r="BH35" s="121">
        <f t="shared" si="155"/>
        <v>416.39</v>
      </c>
      <c r="BI35" s="121">
        <f t="shared" si="155"/>
        <v>430.27</v>
      </c>
      <c r="BJ35" s="121">
        <f t="shared" si="155"/>
        <v>416.39</v>
      </c>
      <c r="BK35" s="121">
        <f t="shared" si="155"/>
        <v>430.27</v>
      </c>
      <c r="BL35" s="121">
        <f t="shared" si="155"/>
        <v>5066.08</v>
      </c>
      <c r="BM35" s="121">
        <f t="shared" si="155"/>
        <v>11391.630000000001</v>
      </c>
      <c r="BN35" s="121">
        <f t="shared" si="155"/>
        <v>430.27</v>
      </c>
      <c r="BO35" s="121">
        <f t="shared" si="155"/>
        <v>388.63</v>
      </c>
      <c r="BP35" s="121">
        <f t="shared" si="155"/>
        <v>430.27</v>
      </c>
      <c r="BQ35" s="121">
        <f t="shared" si="155"/>
        <v>416.39</v>
      </c>
      <c r="BR35" s="121">
        <f t="shared" si="155"/>
        <v>430.27</v>
      </c>
      <c r="BS35" s="121">
        <f t="shared" ref="BS35:ED35" si="156">SUM(BS29:BS34)</f>
        <v>416.39</v>
      </c>
      <c r="BT35" s="121">
        <f t="shared" si="156"/>
        <v>543.64</v>
      </c>
      <c r="BU35" s="121">
        <f t="shared" si="156"/>
        <v>583.06999999999994</v>
      </c>
      <c r="BV35" s="121">
        <f t="shared" si="156"/>
        <v>564.26</v>
      </c>
      <c r="BW35" s="121">
        <f t="shared" si="156"/>
        <v>583.06999999999994</v>
      </c>
      <c r="BX35" s="121">
        <f t="shared" si="156"/>
        <v>564.26</v>
      </c>
      <c r="BY35" s="121">
        <f t="shared" si="156"/>
        <v>583.06999999999994</v>
      </c>
      <c r="BZ35" s="121">
        <f t="shared" si="156"/>
        <v>5933.59</v>
      </c>
      <c r="CA35" s="121">
        <f t="shared" si="156"/>
        <v>17325.219999999998</v>
      </c>
      <c r="CB35" s="121">
        <f t="shared" si="156"/>
        <v>583.06999999999994</v>
      </c>
      <c r="CC35" s="121">
        <f t="shared" si="156"/>
        <v>545.45000000000005</v>
      </c>
      <c r="CD35" s="121">
        <f t="shared" si="156"/>
        <v>583.06999999999994</v>
      </c>
      <c r="CE35" s="121">
        <f t="shared" si="156"/>
        <v>564.26</v>
      </c>
      <c r="CF35" s="121">
        <f t="shared" si="156"/>
        <v>583.06999999999994</v>
      </c>
      <c r="CG35" s="121">
        <f t="shared" si="156"/>
        <v>564.26</v>
      </c>
      <c r="CH35" s="121">
        <f t="shared" si="156"/>
        <v>583.06999999999994</v>
      </c>
      <c r="CI35" s="121">
        <f t="shared" si="156"/>
        <v>583.06999999999994</v>
      </c>
      <c r="CJ35" s="121">
        <f t="shared" si="156"/>
        <v>654.87</v>
      </c>
      <c r="CK35" s="121">
        <f t="shared" si="156"/>
        <v>705.19999999999993</v>
      </c>
      <c r="CL35" s="121">
        <f t="shared" si="156"/>
        <v>682.45</v>
      </c>
      <c r="CM35" s="121">
        <f t="shared" si="156"/>
        <v>705.19999999999993</v>
      </c>
      <c r="CN35" s="121">
        <f t="shared" si="156"/>
        <v>7337.0400000000009</v>
      </c>
      <c r="CO35" s="121">
        <f t="shared" si="156"/>
        <v>24662.26</v>
      </c>
      <c r="CP35" s="121">
        <f t="shared" si="156"/>
        <v>705.19999999999993</v>
      </c>
      <c r="CQ35" s="121">
        <f t="shared" si="156"/>
        <v>636.95000000000005</v>
      </c>
      <c r="CR35" s="121">
        <f t="shared" si="156"/>
        <v>705.19999999999993</v>
      </c>
      <c r="CS35" s="121">
        <f t="shared" si="156"/>
        <v>682.45</v>
      </c>
      <c r="CT35" s="121">
        <f t="shared" si="156"/>
        <v>705.19999999999993</v>
      </c>
      <c r="CU35" s="121">
        <f t="shared" si="156"/>
        <v>682.45</v>
      </c>
      <c r="CV35" s="121">
        <f t="shared" si="156"/>
        <v>705.19999999999993</v>
      </c>
      <c r="CW35" s="121">
        <f t="shared" si="156"/>
        <v>705.19999999999993</v>
      </c>
      <c r="CX35" s="121">
        <f t="shared" si="156"/>
        <v>682.45</v>
      </c>
      <c r="CY35" s="121">
        <f t="shared" si="156"/>
        <v>705.19999999999993</v>
      </c>
      <c r="CZ35" s="121">
        <f t="shared" si="156"/>
        <v>682.45</v>
      </c>
      <c r="DA35" s="121">
        <f t="shared" si="156"/>
        <v>705.19999999999993</v>
      </c>
      <c r="DB35" s="121">
        <f t="shared" si="156"/>
        <v>8303.15</v>
      </c>
      <c r="DC35" s="121">
        <f t="shared" si="156"/>
        <v>32965.409999999996</v>
      </c>
      <c r="DD35" s="121">
        <f t="shared" si="156"/>
        <v>705.19999999999993</v>
      </c>
      <c r="DE35" s="121">
        <f t="shared" si="156"/>
        <v>636.95000000000005</v>
      </c>
      <c r="DF35" s="121">
        <f t="shared" si="156"/>
        <v>912.38999999999987</v>
      </c>
      <c r="DG35" s="121">
        <f t="shared" si="156"/>
        <v>964.98</v>
      </c>
      <c r="DH35" s="121">
        <f t="shared" si="156"/>
        <v>997.14999999999986</v>
      </c>
      <c r="DI35" s="121">
        <f t="shared" si="156"/>
        <v>964.98</v>
      </c>
      <c r="DJ35" s="121">
        <f t="shared" si="156"/>
        <v>997.14999999999986</v>
      </c>
      <c r="DK35" s="121">
        <f t="shared" si="156"/>
        <v>997.14999999999986</v>
      </c>
      <c r="DL35" s="121">
        <f t="shared" si="156"/>
        <v>964.98</v>
      </c>
      <c r="DM35" s="121">
        <f t="shared" si="156"/>
        <v>1037.32</v>
      </c>
      <c r="DN35" s="121">
        <f t="shared" si="156"/>
        <v>1137.1300000000001</v>
      </c>
      <c r="DO35" s="121">
        <f t="shared" si="156"/>
        <v>1175.04</v>
      </c>
      <c r="DP35" s="121">
        <f t="shared" si="156"/>
        <v>11490.419999999998</v>
      </c>
      <c r="DQ35" s="121">
        <f t="shared" si="156"/>
        <v>44455.829999999994</v>
      </c>
      <c r="DR35" s="121">
        <f t="shared" si="156"/>
        <v>1175.04</v>
      </c>
      <c r="DS35" s="121">
        <f t="shared" si="156"/>
        <v>1061.3200000000002</v>
      </c>
      <c r="DT35" s="121">
        <f t="shared" si="156"/>
        <v>1175.04</v>
      </c>
      <c r="DU35" s="121">
        <f t="shared" si="156"/>
        <v>1137.1300000000001</v>
      </c>
      <c r="DV35" s="121">
        <f t="shared" si="156"/>
        <v>1175.04</v>
      </c>
      <c r="DW35" s="121">
        <f t="shared" si="156"/>
        <v>1137.1300000000001</v>
      </c>
      <c r="DX35" s="121">
        <f t="shared" si="156"/>
        <v>1175.04</v>
      </c>
      <c r="DY35" s="121">
        <f t="shared" si="156"/>
        <v>1175.04</v>
      </c>
      <c r="DZ35" s="121">
        <f t="shared" si="156"/>
        <v>1137.1300000000001</v>
      </c>
      <c r="EA35" s="121">
        <f t="shared" si="156"/>
        <v>1175.04</v>
      </c>
      <c r="EB35" s="121">
        <f t="shared" si="156"/>
        <v>1137.1300000000001</v>
      </c>
      <c r="EC35" s="121">
        <f t="shared" si="156"/>
        <v>1175.04</v>
      </c>
      <c r="ED35" s="121">
        <f t="shared" si="156"/>
        <v>13835.119999999999</v>
      </c>
      <c r="EE35" s="121">
        <f t="shared" ref="EE35:ET35" si="157">SUM(EE29:EE34)</f>
        <v>58290.950000000004</v>
      </c>
      <c r="EF35" s="121">
        <f t="shared" si="157"/>
        <v>1175.04</v>
      </c>
      <c r="EG35" s="121">
        <f t="shared" si="157"/>
        <v>1099.22</v>
      </c>
      <c r="EH35" s="121">
        <f t="shared" si="157"/>
        <v>1175.04</v>
      </c>
      <c r="EI35" s="121">
        <f t="shared" si="157"/>
        <v>1137.1300000000001</v>
      </c>
      <c r="EJ35" s="121">
        <f t="shared" si="157"/>
        <v>1175.04</v>
      </c>
      <c r="EK35" s="121">
        <f t="shared" si="157"/>
        <v>1137.1300000000001</v>
      </c>
      <c r="EL35" s="121">
        <f t="shared" si="157"/>
        <v>0</v>
      </c>
      <c r="EM35" s="121">
        <f t="shared" si="157"/>
        <v>0</v>
      </c>
      <c r="EN35" s="121">
        <f t="shared" si="157"/>
        <v>0</v>
      </c>
      <c r="EO35" s="121">
        <f t="shared" si="157"/>
        <v>0</v>
      </c>
      <c r="EP35" s="121">
        <f t="shared" si="157"/>
        <v>0</v>
      </c>
      <c r="EQ35" s="121">
        <f t="shared" si="157"/>
        <v>0</v>
      </c>
      <c r="ER35" s="121">
        <f t="shared" si="157"/>
        <v>6898.6000000000013</v>
      </c>
      <c r="ES35" s="121">
        <f t="shared" si="157"/>
        <v>65189.549999999988</v>
      </c>
      <c r="ET35" s="121">
        <f t="shared" si="157"/>
        <v>88533.810000000012</v>
      </c>
      <c r="EU35" s="88"/>
      <c r="EV35" s="88"/>
      <c r="EW35" s="88"/>
      <c r="EX35" s="88"/>
      <c r="EY35" s="88"/>
      <c r="EZ35" s="88"/>
      <c r="FA35" s="88"/>
    </row>
    <row r="36" spans="2:158" s="89" customFormat="1" ht="13.5" thickBot="1">
      <c r="B36" s="122" t="s">
        <v>134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4"/>
      <c r="EU36" s="88"/>
      <c r="EV36" s="88"/>
      <c r="EW36" s="88"/>
      <c r="EX36" s="88"/>
      <c r="EY36" s="88"/>
      <c r="EZ36" s="88"/>
      <c r="FA36" s="88"/>
    </row>
    <row r="37" spans="2:158" ht="49.5">
      <c r="B37" s="99">
        <v>42279</v>
      </c>
      <c r="C37" s="100" t="s">
        <v>135</v>
      </c>
      <c r="D37" s="125" t="s">
        <v>136</v>
      </c>
      <c r="E37" s="126" t="s">
        <v>117</v>
      </c>
      <c r="F37" s="127" t="s">
        <v>137</v>
      </c>
      <c r="G37" s="44">
        <v>1350</v>
      </c>
      <c r="H37" s="44">
        <f t="shared" ref="H37:H79" si="158">(G37*0.1)</f>
        <v>135</v>
      </c>
      <c r="I37" s="44">
        <f t="shared" ref="I37:I79" si="159">(G37*0.9)</f>
        <v>1215</v>
      </c>
      <c r="J37" s="105"/>
      <c r="K37" s="126"/>
      <c r="L37" s="126"/>
      <c r="M37" s="126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44"/>
      <c r="AZ37" s="105"/>
      <c r="BA37" s="105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>
        <f>ROUND((I37/5/365*29),2)</f>
        <v>19.309999999999999</v>
      </c>
      <c r="BX37" s="44">
        <f>ROUND((I37/5/365*30),2)</f>
        <v>19.97</v>
      </c>
      <c r="BY37" s="44">
        <f>ROUND((I37/5/365*31),2)</f>
        <v>20.64</v>
      </c>
      <c r="BZ37" s="44">
        <f>SUM(BN37:BY37)</f>
        <v>59.92</v>
      </c>
      <c r="CA37" s="44">
        <f>ROUND((BM37+BZ37),2)</f>
        <v>59.92</v>
      </c>
      <c r="CB37" s="44">
        <f>ROUND((I37/5/365*31),2)</f>
        <v>20.64</v>
      </c>
      <c r="CC37" s="44">
        <f>ROUND((I37/5/365*29),2)</f>
        <v>19.309999999999999</v>
      </c>
      <c r="CD37" s="44">
        <f>ROUND((I37/5/365*31),2)</f>
        <v>20.64</v>
      </c>
      <c r="CE37" s="44">
        <f>ROUND((I37/5/365*30),2)</f>
        <v>19.97</v>
      </c>
      <c r="CF37" s="44">
        <f>ROUND((I37/5/365*31),2)</f>
        <v>20.64</v>
      </c>
      <c r="CG37" s="44">
        <f t="shared" ref="CG37:CG46" si="160">ROUND((I37/5/365*30),2)</f>
        <v>19.97</v>
      </c>
      <c r="CH37" s="44">
        <f t="shared" ref="CH37:CH46" si="161">ROUND((I37/5/365*31),2)</f>
        <v>20.64</v>
      </c>
      <c r="CI37" s="44">
        <f t="shared" ref="CI37:CI46" si="162">ROUND((I37/5/365*31),2)</f>
        <v>20.64</v>
      </c>
      <c r="CJ37" s="44">
        <f t="shared" ref="CJ37:CJ50" si="163">ROUND((I37/5/365*30),2)</f>
        <v>19.97</v>
      </c>
      <c r="CK37" s="44">
        <f t="shared" ref="CK37:CK50" si="164">ROUND((I37/5/365*31),2)</f>
        <v>20.64</v>
      </c>
      <c r="CL37" s="44">
        <f t="shared" ref="CL37:CL50" si="165">ROUND((I37/5/365*30),2)</f>
        <v>19.97</v>
      </c>
      <c r="CM37" s="44">
        <f t="shared" ref="CM37:CM50" si="166">ROUND((I37/5/365*31),2)</f>
        <v>20.64</v>
      </c>
      <c r="CN37" s="44">
        <f t="shared" ref="CN37:CN58" si="167">SUM(CB37:CM37)</f>
        <v>243.67000000000002</v>
      </c>
      <c r="CO37" s="46">
        <f t="shared" ref="CO37:CO58" si="168">ROUND((CA37+CN37),2)</f>
        <v>303.58999999999997</v>
      </c>
      <c r="CP37" s="44">
        <f t="shared" ref="CP37:CP58" si="169">ROUND((I37/5/365*31),2)</f>
        <v>20.64</v>
      </c>
      <c r="CQ37" s="44">
        <f t="shared" ref="CQ37:CQ58" si="170">ROUND((I37/5/365*28),2)</f>
        <v>18.64</v>
      </c>
      <c r="CR37" s="44">
        <f t="shared" ref="CR37:CR58" si="171">ROUND((I37/5/365*31),2)</f>
        <v>20.64</v>
      </c>
      <c r="CS37" s="44">
        <f t="shared" ref="CS37:CS58" si="172">ROUND((I37/5/365*30),2)</f>
        <v>19.97</v>
      </c>
      <c r="CT37" s="47">
        <f t="shared" ref="CT37:CT58" si="173">ROUND((I37/5/365*31),2)</f>
        <v>20.64</v>
      </c>
      <c r="CU37" s="44">
        <f t="shared" ref="CU37:CU59" si="174">ROUND((I37/5/365*30),2)</f>
        <v>19.97</v>
      </c>
      <c r="CV37" s="44">
        <f t="shared" ref="CV37:CV59" si="175">ROUND((I37/5/365*31),2)</f>
        <v>20.64</v>
      </c>
      <c r="CW37" s="44">
        <f t="shared" ref="CW37:CW59" si="176">ROUND((I37/5/365*31),2)</f>
        <v>20.64</v>
      </c>
      <c r="CX37" s="44">
        <f t="shared" ref="CX37:CX61" si="177">ROUND((I37/5/365*30),2)</f>
        <v>19.97</v>
      </c>
      <c r="CY37" s="44">
        <f t="shared" ref="CY37:CY61" si="178">ROUND((I37/5/365*31),2)</f>
        <v>20.64</v>
      </c>
      <c r="CZ37" s="44">
        <f t="shared" ref="CZ37:CZ63" si="179">ROUND((I37/5/365*30),2)</f>
        <v>19.97</v>
      </c>
      <c r="DA37" s="44">
        <f t="shared" ref="DA37:DA64" si="180">ROUND((I37/5/365*31),2)</f>
        <v>20.64</v>
      </c>
      <c r="DB37" s="46">
        <f t="shared" ref="DB37:DB64" si="181">SUM(CP37:DA37)</f>
        <v>243</v>
      </c>
      <c r="DC37" s="46">
        <f t="shared" ref="DC37:DC64" si="182">ROUND((CO37+DB37),2)</f>
        <v>546.59</v>
      </c>
      <c r="DD37" s="44">
        <f t="shared" ref="DD37:DD64" si="183">ROUND((I37/5/365*31),2)</f>
        <v>20.64</v>
      </c>
      <c r="DE37" s="44">
        <f t="shared" ref="DE37:DE64" si="184">ROUND((I37/5/365*28),2)</f>
        <v>18.64</v>
      </c>
      <c r="DF37" s="44">
        <f t="shared" ref="DF37:DF64" si="185">ROUND((I37/5/365*31),2)</f>
        <v>20.64</v>
      </c>
      <c r="DG37" s="44">
        <f t="shared" ref="DG37:DG66" si="186">ROUND((I37/5/365*30),2)</f>
        <v>19.97</v>
      </c>
      <c r="DH37" s="44">
        <f t="shared" ref="DH37:DH66" si="187">ROUND((I37/5/365*31),2)</f>
        <v>20.64</v>
      </c>
      <c r="DI37" s="44">
        <f t="shared" ref="DI37:DI66" si="188">ROUND((I37/5/365*30),2)</f>
        <v>19.97</v>
      </c>
      <c r="DJ37" s="44">
        <f t="shared" ref="DJ37:DJ69" si="189">ROUND((I37/5/365*31),2)</f>
        <v>20.64</v>
      </c>
      <c r="DK37" s="44">
        <f t="shared" ref="DK37:DK69" si="190">ROUND((I37/5/365*31),2)</f>
        <v>20.64</v>
      </c>
      <c r="DL37" s="44">
        <f t="shared" ref="DL37:DL69" si="191">ROUND((I37/5/365*30),2)</f>
        <v>19.97</v>
      </c>
      <c r="DM37" s="44">
        <f t="shared" ref="DM37:DM69" si="192">ROUND((I37/5/365*31),2)</f>
        <v>20.64</v>
      </c>
      <c r="DN37" s="44">
        <f t="shared" ref="DN37:DN69" si="193">ROUND((I37/5/365*30),2)</f>
        <v>19.97</v>
      </c>
      <c r="DO37" s="44">
        <f t="shared" ref="DO37:DO69" si="194">ROUND((I37/5/365*31),2)</f>
        <v>20.64</v>
      </c>
      <c r="DP37" s="46">
        <f t="shared" ref="DP37:DP69" si="195">SUM(DD37:DO37)</f>
        <v>243</v>
      </c>
      <c r="DQ37" s="46">
        <f t="shared" ref="DQ37:DQ69" si="196">ROUND((DC37+DP37),2)</f>
        <v>789.59</v>
      </c>
      <c r="DR37" s="44">
        <f t="shared" ref="DR37:DR68" si="197">ROUND((I37/5/365*31),2)</f>
        <v>20.64</v>
      </c>
      <c r="DS37" s="44">
        <f t="shared" ref="DS37:DS69" si="198">ROUND((I37/5/365*28),2)</f>
        <v>18.64</v>
      </c>
      <c r="DT37" s="44">
        <f t="shared" ref="DT37:DT72" si="199">ROUND((I37/5/365*31),2)</f>
        <v>20.64</v>
      </c>
      <c r="DU37" s="44">
        <f t="shared" ref="DU37:DU73" si="200">ROUND((I37/5/365*30),2)</f>
        <v>19.97</v>
      </c>
      <c r="DV37" s="48">
        <f t="shared" ref="DV37:DV73" si="201">ROUND((I37/5/365*31),2)</f>
        <v>20.64</v>
      </c>
      <c r="DW37" s="48">
        <f t="shared" ref="DW37:DW73" si="202">ROUND((I37/5/365*30),2)</f>
        <v>19.97</v>
      </c>
      <c r="DX37" s="49">
        <f t="shared" ref="DX37:DX73" si="203">ROUND((I37/5/365*31),2)</f>
        <v>20.64</v>
      </c>
      <c r="DY37" s="49">
        <f t="shared" ref="DY37:DY73" si="204">ROUND((I37/5/365*31),2)</f>
        <v>20.64</v>
      </c>
      <c r="DZ37" s="44">
        <f t="shared" ref="DZ37:DZ73" si="205">ROUND((I37/5/365*30),2)</f>
        <v>19.97</v>
      </c>
      <c r="EA37" s="44">
        <f t="shared" ref="EA37:EA75" si="206">ROUND((I37/5/365*31),2)</f>
        <v>20.64</v>
      </c>
      <c r="EB37" s="44">
        <f t="shared" ref="EB37:EB75" si="207">ROUND((I37/5/365*30),2)</f>
        <v>19.97</v>
      </c>
      <c r="EC37" s="44">
        <f t="shared" ref="EC37:EC75" si="208">ROUND((I37/5/365*31),2)</f>
        <v>20.64</v>
      </c>
      <c r="ED37" s="50">
        <f t="shared" ref="ED37:ED75" si="209">SUM(DR37:EC37)</f>
        <v>243</v>
      </c>
      <c r="EE37" s="52">
        <f t="shared" ref="EE37:EE75" si="210">ROUND((DQ37+ED37),2)</f>
        <v>1032.5899999999999</v>
      </c>
      <c r="EF37" s="44">
        <f t="shared" ref="EF37:EF75" si="211">ROUND((I37/5/365*31),2)</f>
        <v>20.64</v>
      </c>
      <c r="EG37" s="44">
        <f t="shared" ref="EG37:EG75" si="212">ROUND((I37/5/365*29),2)</f>
        <v>19.309999999999999</v>
      </c>
      <c r="EH37" s="44">
        <f t="shared" ref="EH37:EH79" si="213">ROUND((I37/5/365*31),2)</f>
        <v>20.64</v>
      </c>
      <c r="EI37" s="44">
        <f>ROUND((I37/5/365*30),2)</f>
        <v>19.97</v>
      </c>
      <c r="EJ37" s="44">
        <f>ROUND((I37/5/365*31),2)</f>
        <v>20.64</v>
      </c>
      <c r="EK37" s="93">
        <f>ROUND((I37/5/365*30),2)</f>
        <v>19.97</v>
      </c>
      <c r="EL37" s="52"/>
      <c r="EM37" s="52"/>
      <c r="EN37" s="52"/>
      <c r="EO37" s="52"/>
      <c r="EP37" s="52"/>
      <c r="EQ37" s="52"/>
      <c r="ER37" s="52">
        <f t="shared" ref="ER37:ER79" si="214">SUM(EF37:EQ37)</f>
        <v>121.17</v>
      </c>
      <c r="ES37" s="52">
        <f t="shared" ref="ES37:ES79" si="215">ROUND((EE37+ER37),2)</f>
        <v>1153.76</v>
      </c>
      <c r="ET37" s="44">
        <f t="shared" ref="ET37:ET79" si="216">SUM(G37-ES37)</f>
        <v>196.24</v>
      </c>
    </row>
    <row r="38" spans="2:158" ht="173.25">
      <c r="B38" s="99">
        <v>42326</v>
      </c>
      <c r="C38" s="125" t="s">
        <v>138</v>
      </c>
      <c r="D38" s="125" t="s">
        <v>139</v>
      </c>
      <c r="E38" s="127" t="s">
        <v>140</v>
      </c>
      <c r="F38" s="127" t="s">
        <v>141</v>
      </c>
      <c r="G38" s="44">
        <v>3500</v>
      </c>
      <c r="H38" s="44">
        <f t="shared" si="158"/>
        <v>350</v>
      </c>
      <c r="I38" s="44">
        <f t="shared" si="159"/>
        <v>3150</v>
      </c>
      <c r="J38" s="105"/>
      <c r="K38" s="126"/>
      <c r="L38" s="126"/>
      <c r="M38" s="126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44"/>
      <c r="AZ38" s="105"/>
      <c r="BA38" s="105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>
        <f>ROUND((I38/5/365*12),2)</f>
        <v>20.71</v>
      </c>
      <c r="BY38" s="44">
        <f>ROUND((I38/5/365*31),2)</f>
        <v>53.51</v>
      </c>
      <c r="BZ38" s="44">
        <f>SUM(BN38:BY38)</f>
        <v>74.22</v>
      </c>
      <c r="CA38" s="44">
        <f>ROUND((BM38+BZ38),2)</f>
        <v>74.22</v>
      </c>
      <c r="CB38" s="44">
        <f>ROUND((I38/5/365*31),2)</f>
        <v>53.51</v>
      </c>
      <c r="CC38" s="44">
        <f>ROUND((I38/5/365*29),2)</f>
        <v>50.05</v>
      </c>
      <c r="CD38" s="44">
        <f>ROUND((I38/5/365*31),2)</f>
        <v>53.51</v>
      </c>
      <c r="CE38" s="44">
        <f>ROUND((I38/5/365*30),2)</f>
        <v>51.78</v>
      </c>
      <c r="CF38" s="44">
        <f>ROUND((I38/5/365*31),2)</f>
        <v>53.51</v>
      </c>
      <c r="CG38" s="44">
        <f t="shared" si="160"/>
        <v>51.78</v>
      </c>
      <c r="CH38" s="44">
        <f t="shared" si="161"/>
        <v>53.51</v>
      </c>
      <c r="CI38" s="44">
        <f t="shared" si="162"/>
        <v>53.51</v>
      </c>
      <c r="CJ38" s="44">
        <f t="shared" si="163"/>
        <v>51.78</v>
      </c>
      <c r="CK38" s="44">
        <f t="shared" si="164"/>
        <v>53.51</v>
      </c>
      <c r="CL38" s="44">
        <f t="shared" si="165"/>
        <v>51.78</v>
      </c>
      <c r="CM38" s="44">
        <f t="shared" si="166"/>
        <v>53.51</v>
      </c>
      <c r="CN38" s="44">
        <f t="shared" si="167"/>
        <v>631.7399999999999</v>
      </c>
      <c r="CO38" s="46">
        <f t="shared" si="168"/>
        <v>705.96</v>
      </c>
      <c r="CP38" s="44">
        <f t="shared" si="169"/>
        <v>53.51</v>
      </c>
      <c r="CQ38" s="44">
        <f t="shared" si="170"/>
        <v>48.33</v>
      </c>
      <c r="CR38" s="44">
        <f t="shared" si="171"/>
        <v>53.51</v>
      </c>
      <c r="CS38" s="44">
        <f t="shared" si="172"/>
        <v>51.78</v>
      </c>
      <c r="CT38" s="47">
        <f t="shared" si="173"/>
        <v>53.51</v>
      </c>
      <c r="CU38" s="44">
        <f t="shared" si="174"/>
        <v>51.78</v>
      </c>
      <c r="CV38" s="44">
        <f t="shared" si="175"/>
        <v>53.51</v>
      </c>
      <c r="CW38" s="44">
        <f t="shared" si="176"/>
        <v>53.51</v>
      </c>
      <c r="CX38" s="44">
        <f t="shared" si="177"/>
        <v>51.78</v>
      </c>
      <c r="CY38" s="44">
        <f t="shared" si="178"/>
        <v>53.51</v>
      </c>
      <c r="CZ38" s="44">
        <f t="shared" si="179"/>
        <v>51.78</v>
      </c>
      <c r="DA38" s="44">
        <f t="shared" si="180"/>
        <v>53.51</v>
      </c>
      <c r="DB38" s="46">
        <f t="shared" si="181"/>
        <v>630.01999999999987</v>
      </c>
      <c r="DC38" s="46">
        <f t="shared" si="182"/>
        <v>1335.98</v>
      </c>
      <c r="DD38" s="44">
        <f t="shared" si="183"/>
        <v>53.51</v>
      </c>
      <c r="DE38" s="44">
        <f t="shared" si="184"/>
        <v>48.33</v>
      </c>
      <c r="DF38" s="44">
        <f t="shared" si="185"/>
        <v>53.51</v>
      </c>
      <c r="DG38" s="44">
        <f t="shared" si="186"/>
        <v>51.78</v>
      </c>
      <c r="DH38" s="44">
        <f t="shared" si="187"/>
        <v>53.51</v>
      </c>
      <c r="DI38" s="44">
        <f t="shared" si="188"/>
        <v>51.78</v>
      </c>
      <c r="DJ38" s="44">
        <f t="shared" si="189"/>
        <v>53.51</v>
      </c>
      <c r="DK38" s="44">
        <f t="shared" si="190"/>
        <v>53.51</v>
      </c>
      <c r="DL38" s="44">
        <f t="shared" si="191"/>
        <v>51.78</v>
      </c>
      <c r="DM38" s="44">
        <f t="shared" si="192"/>
        <v>53.51</v>
      </c>
      <c r="DN38" s="44">
        <f t="shared" si="193"/>
        <v>51.78</v>
      </c>
      <c r="DO38" s="44">
        <f t="shared" si="194"/>
        <v>53.51</v>
      </c>
      <c r="DP38" s="46">
        <f t="shared" si="195"/>
        <v>630.01999999999987</v>
      </c>
      <c r="DQ38" s="46">
        <f t="shared" si="196"/>
        <v>1966</v>
      </c>
      <c r="DR38" s="44">
        <f t="shared" si="197"/>
        <v>53.51</v>
      </c>
      <c r="DS38" s="44">
        <f t="shared" si="198"/>
        <v>48.33</v>
      </c>
      <c r="DT38" s="44">
        <f t="shared" si="199"/>
        <v>53.51</v>
      </c>
      <c r="DU38" s="44">
        <f t="shared" si="200"/>
        <v>51.78</v>
      </c>
      <c r="DV38" s="48">
        <f t="shared" si="201"/>
        <v>53.51</v>
      </c>
      <c r="DW38" s="48">
        <f t="shared" si="202"/>
        <v>51.78</v>
      </c>
      <c r="DX38" s="49">
        <f t="shared" si="203"/>
        <v>53.51</v>
      </c>
      <c r="DY38" s="49">
        <f t="shared" si="204"/>
        <v>53.51</v>
      </c>
      <c r="DZ38" s="44">
        <f t="shared" si="205"/>
        <v>51.78</v>
      </c>
      <c r="EA38" s="44">
        <f t="shared" si="206"/>
        <v>53.51</v>
      </c>
      <c r="EB38" s="44">
        <f t="shared" si="207"/>
        <v>51.78</v>
      </c>
      <c r="EC38" s="44">
        <f t="shared" si="208"/>
        <v>53.51</v>
      </c>
      <c r="ED38" s="50">
        <f t="shared" si="209"/>
        <v>630.01999999999987</v>
      </c>
      <c r="EE38" s="52">
        <f t="shared" si="210"/>
        <v>2596.02</v>
      </c>
      <c r="EF38" s="44">
        <f t="shared" si="211"/>
        <v>53.51</v>
      </c>
      <c r="EG38" s="44">
        <f t="shared" si="212"/>
        <v>50.05</v>
      </c>
      <c r="EH38" s="44">
        <f t="shared" si="213"/>
        <v>53.51</v>
      </c>
      <c r="EI38" s="44">
        <f t="shared" ref="EI38:EI79" si="217">ROUND((I38/5/365*30),2)</f>
        <v>51.78</v>
      </c>
      <c r="EJ38" s="44">
        <f t="shared" ref="EJ38:EJ79" si="218">ROUND((I38/5/365*31),2)</f>
        <v>53.51</v>
      </c>
      <c r="EK38" s="93">
        <f t="shared" ref="EK38:EK79" si="219">ROUND((I38/5/365*30),2)</f>
        <v>51.78</v>
      </c>
      <c r="EL38" s="52"/>
      <c r="EM38" s="52"/>
      <c r="EN38" s="52"/>
      <c r="EO38" s="52"/>
      <c r="EP38" s="52"/>
      <c r="EQ38" s="52"/>
      <c r="ER38" s="52">
        <f t="shared" si="214"/>
        <v>314.14</v>
      </c>
      <c r="ES38" s="52">
        <f t="shared" si="215"/>
        <v>2910.16</v>
      </c>
      <c r="ET38" s="44">
        <f t="shared" si="216"/>
        <v>589.84000000000015</v>
      </c>
    </row>
    <row r="39" spans="2:158" ht="24.75">
      <c r="B39" s="99">
        <v>42318</v>
      </c>
      <c r="C39" s="125" t="s">
        <v>142</v>
      </c>
      <c r="D39" s="125" t="s">
        <v>143</v>
      </c>
      <c r="E39" s="127" t="s">
        <v>140</v>
      </c>
      <c r="F39" s="127" t="s">
        <v>144</v>
      </c>
      <c r="G39" s="44">
        <v>779.7</v>
      </c>
      <c r="H39" s="44">
        <f t="shared" si="158"/>
        <v>77.970000000000013</v>
      </c>
      <c r="I39" s="44">
        <f t="shared" si="159"/>
        <v>701.73</v>
      </c>
      <c r="J39" s="105"/>
      <c r="K39" s="126"/>
      <c r="L39" s="126"/>
      <c r="M39" s="126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44"/>
      <c r="AZ39" s="105"/>
      <c r="BA39" s="105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>
        <f>ROUND((I39/5/365*20),2)</f>
        <v>7.69</v>
      </c>
      <c r="BY39" s="44">
        <f>ROUND((I39/5/365*31),2)</f>
        <v>11.92</v>
      </c>
      <c r="BZ39" s="44">
        <f>SUM(BN39:BY39)</f>
        <v>19.61</v>
      </c>
      <c r="CA39" s="44">
        <f>ROUND((BM39+BZ39),2)</f>
        <v>19.61</v>
      </c>
      <c r="CB39" s="44">
        <f>ROUND((I39/5/365*31),2)</f>
        <v>11.92</v>
      </c>
      <c r="CC39" s="44">
        <f>ROUND((I39/5/365*29),2)</f>
        <v>11.15</v>
      </c>
      <c r="CD39" s="44">
        <f>ROUND((I39/5/365*31),2)</f>
        <v>11.92</v>
      </c>
      <c r="CE39" s="44">
        <f>ROUND((I39/5/365*30),2)</f>
        <v>11.54</v>
      </c>
      <c r="CF39" s="44">
        <f>ROUND((I39/5/365*31),2)</f>
        <v>11.92</v>
      </c>
      <c r="CG39" s="44">
        <f t="shared" si="160"/>
        <v>11.54</v>
      </c>
      <c r="CH39" s="44">
        <f t="shared" si="161"/>
        <v>11.92</v>
      </c>
      <c r="CI39" s="44">
        <f t="shared" si="162"/>
        <v>11.92</v>
      </c>
      <c r="CJ39" s="44">
        <f t="shared" si="163"/>
        <v>11.54</v>
      </c>
      <c r="CK39" s="44">
        <f t="shared" si="164"/>
        <v>11.92</v>
      </c>
      <c r="CL39" s="44">
        <f t="shared" si="165"/>
        <v>11.54</v>
      </c>
      <c r="CM39" s="44">
        <f t="shared" si="166"/>
        <v>11.92</v>
      </c>
      <c r="CN39" s="44">
        <f t="shared" si="167"/>
        <v>140.75</v>
      </c>
      <c r="CO39" s="46">
        <f t="shared" si="168"/>
        <v>160.36000000000001</v>
      </c>
      <c r="CP39" s="44">
        <f t="shared" si="169"/>
        <v>11.92</v>
      </c>
      <c r="CQ39" s="44">
        <f t="shared" si="170"/>
        <v>10.77</v>
      </c>
      <c r="CR39" s="44">
        <f t="shared" si="171"/>
        <v>11.92</v>
      </c>
      <c r="CS39" s="44">
        <f t="shared" si="172"/>
        <v>11.54</v>
      </c>
      <c r="CT39" s="47">
        <f t="shared" si="173"/>
        <v>11.92</v>
      </c>
      <c r="CU39" s="44">
        <f t="shared" si="174"/>
        <v>11.54</v>
      </c>
      <c r="CV39" s="44">
        <f t="shared" si="175"/>
        <v>11.92</v>
      </c>
      <c r="CW39" s="44">
        <f t="shared" si="176"/>
        <v>11.92</v>
      </c>
      <c r="CX39" s="44">
        <f t="shared" si="177"/>
        <v>11.54</v>
      </c>
      <c r="CY39" s="44">
        <f t="shared" si="178"/>
        <v>11.92</v>
      </c>
      <c r="CZ39" s="44">
        <f t="shared" si="179"/>
        <v>11.54</v>
      </c>
      <c r="DA39" s="44">
        <f t="shared" si="180"/>
        <v>11.92</v>
      </c>
      <c r="DB39" s="46">
        <f t="shared" si="181"/>
        <v>140.37</v>
      </c>
      <c r="DC39" s="46">
        <f t="shared" si="182"/>
        <v>300.73</v>
      </c>
      <c r="DD39" s="44">
        <f t="shared" si="183"/>
        <v>11.92</v>
      </c>
      <c r="DE39" s="44">
        <f t="shared" si="184"/>
        <v>10.77</v>
      </c>
      <c r="DF39" s="44">
        <f t="shared" si="185"/>
        <v>11.92</v>
      </c>
      <c r="DG39" s="44">
        <f t="shared" si="186"/>
        <v>11.54</v>
      </c>
      <c r="DH39" s="44">
        <f t="shared" si="187"/>
        <v>11.92</v>
      </c>
      <c r="DI39" s="44">
        <f t="shared" si="188"/>
        <v>11.54</v>
      </c>
      <c r="DJ39" s="44">
        <f t="shared" si="189"/>
        <v>11.92</v>
      </c>
      <c r="DK39" s="44">
        <f t="shared" si="190"/>
        <v>11.92</v>
      </c>
      <c r="DL39" s="44">
        <f t="shared" si="191"/>
        <v>11.54</v>
      </c>
      <c r="DM39" s="44">
        <f t="shared" si="192"/>
        <v>11.92</v>
      </c>
      <c r="DN39" s="44">
        <f t="shared" si="193"/>
        <v>11.54</v>
      </c>
      <c r="DO39" s="44">
        <f t="shared" si="194"/>
        <v>11.92</v>
      </c>
      <c r="DP39" s="46">
        <f t="shared" si="195"/>
        <v>140.37</v>
      </c>
      <c r="DQ39" s="46">
        <f t="shared" si="196"/>
        <v>441.1</v>
      </c>
      <c r="DR39" s="44">
        <f t="shared" si="197"/>
        <v>11.92</v>
      </c>
      <c r="DS39" s="44">
        <f t="shared" si="198"/>
        <v>10.77</v>
      </c>
      <c r="DT39" s="44">
        <f t="shared" si="199"/>
        <v>11.92</v>
      </c>
      <c r="DU39" s="44">
        <f t="shared" si="200"/>
        <v>11.54</v>
      </c>
      <c r="DV39" s="48">
        <f t="shared" si="201"/>
        <v>11.92</v>
      </c>
      <c r="DW39" s="48">
        <f t="shared" si="202"/>
        <v>11.54</v>
      </c>
      <c r="DX39" s="49">
        <f t="shared" si="203"/>
        <v>11.92</v>
      </c>
      <c r="DY39" s="49">
        <f t="shared" si="204"/>
        <v>11.92</v>
      </c>
      <c r="DZ39" s="44">
        <f t="shared" si="205"/>
        <v>11.54</v>
      </c>
      <c r="EA39" s="44">
        <f t="shared" si="206"/>
        <v>11.92</v>
      </c>
      <c r="EB39" s="44">
        <f t="shared" si="207"/>
        <v>11.54</v>
      </c>
      <c r="EC39" s="44">
        <f t="shared" si="208"/>
        <v>11.92</v>
      </c>
      <c r="ED39" s="50">
        <f t="shared" si="209"/>
        <v>140.37</v>
      </c>
      <c r="EE39" s="52">
        <f t="shared" si="210"/>
        <v>581.47</v>
      </c>
      <c r="EF39" s="44">
        <f t="shared" si="211"/>
        <v>11.92</v>
      </c>
      <c r="EG39" s="44">
        <f t="shared" si="212"/>
        <v>11.15</v>
      </c>
      <c r="EH39" s="44">
        <f t="shared" si="213"/>
        <v>11.92</v>
      </c>
      <c r="EI39" s="44">
        <f t="shared" si="217"/>
        <v>11.54</v>
      </c>
      <c r="EJ39" s="44">
        <f t="shared" si="218"/>
        <v>11.92</v>
      </c>
      <c r="EK39" s="93">
        <f t="shared" si="219"/>
        <v>11.54</v>
      </c>
      <c r="EL39" s="52"/>
      <c r="EM39" s="52"/>
      <c r="EN39" s="52"/>
      <c r="EO39" s="52"/>
      <c r="EP39" s="52"/>
      <c r="EQ39" s="52"/>
      <c r="ER39" s="52">
        <f t="shared" si="214"/>
        <v>69.990000000000009</v>
      </c>
      <c r="ES39" s="52">
        <f t="shared" si="215"/>
        <v>651.46</v>
      </c>
      <c r="ET39" s="44">
        <f t="shared" si="216"/>
        <v>128.24</v>
      </c>
    </row>
    <row r="40" spans="2:158" ht="49.5">
      <c r="B40" s="99">
        <v>42517</v>
      </c>
      <c r="C40" s="100" t="s">
        <v>145</v>
      </c>
      <c r="D40" s="128" t="s">
        <v>146</v>
      </c>
      <c r="E40" s="126" t="s">
        <v>147</v>
      </c>
      <c r="F40" s="105" t="s">
        <v>148</v>
      </c>
      <c r="G40" s="105">
        <v>3349.42</v>
      </c>
      <c r="H40" s="44">
        <f t="shared" si="158"/>
        <v>334.94200000000001</v>
      </c>
      <c r="I40" s="44">
        <f t="shared" si="159"/>
        <v>3014.4780000000001</v>
      </c>
      <c r="J40" s="105"/>
      <c r="K40" s="126"/>
      <c r="L40" s="126"/>
      <c r="M40" s="126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44"/>
      <c r="AZ40" s="105"/>
      <c r="BA40" s="105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>
        <f t="shared" ref="CF40:CF46" si="220">ROUND((I40/5/365*4),2)</f>
        <v>6.61</v>
      </c>
      <c r="CG40" s="44">
        <f t="shared" si="160"/>
        <v>49.55</v>
      </c>
      <c r="CH40" s="44">
        <f t="shared" si="161"/>
        <v>51.2</v>
      </c>
      <c r="CI40" s="44">
        <f t="shared" si="162"/>
        <v>51.2</v>
      </c>
      <c r="CJ40" s="44">
        <f t="shared" si="163"/>
        <v>49.55</v>
      </c>
      <c r="CK40" s="44">
        <f t="shared" si="164"/>
        <v>51.2</v>
      </c>
      <c r="CL40" s="44">
        <f t="shared" si="165"/>
        <v>49.55</v>
      </c>
      <c r="CM40" s="44">
        <f t="shared" si="166"/>
        <v>51.2</v>
      </c>
      <c r="CN40" s="44">
        <f t="shared" si="167"/>
        <v>360.06</v>
      </c>
      <c r="CO40" s="46">
        <f t="shared" si="168"/>
        <v>360.06</v>
      </c>
      <c r="CP40" s="44">
        <f t="shared" si="169"/>
        <v>51.2</v>
      </c>
      <c r="CQ40" s="44">
        <f t="shared" si="170"/>
        <v>46.25</v>
      </c>
      <c r="CR40" s="44">
        <f t="shared" si="171"/>
        <v>51.2</v>
      </c>
      <c r="CS40" s="44">
        <f t="shared" si="172"/>
        <v>49.55</v>
      </c>
      <c r="CT40" s="47">
        <f t="shared" si="173"/>
        <v>51.2</v>
      </c>
      <c r="CU40" s="44">
        <f t="shared" si="174"/>
        <v>49.55</v>
      </c>
      <c r="CV40" s="44">
        <f t="shared" si="175"/>
        <v>51.2</v>
      </c>
      <c r="CW40" s="44">
        <f t="shared" si="176"/>
        <v>51.2</v>
      </c>
      <c r="CX40" s="44">
        <f t="shared" si="177"/>
        <v>49.55</v>
      </c>
      <c r="CY40" s="44">
        <f t="shared" si="178"/>
        <v>51.2</v>
      </c>
      <c r="CZ40" s="44">
        <f t="shared" si="179"/>
        <v>49.55</v>
      </c>
      <c r="DA40" s="44">
        <f t="shared" si="180"/>
        <v>51.2</v>
      </c>
      <c r="DB40" s="46">
        <f t="shared" si="181"/>
        <v>602.85</v>
      </c>
      <c r="DC40" s="46">
        <f t="shared" si="182"/>
        <v>962.91</v>
      </c>
      <c r="DD40" s="44">
        <f t="shared" si="183"/>
        <v>51.2</v>
      </c>
      <c r="DE40" s="44">
        <f t="shared" si="184"/>
        <v>46.25</v>
      </c>
      <c r="DF40" s="44">
        <f t="shared" si="185"/>
        <v>51.2</v>
      </c>
      <c r="DG40" s="44">
        <f t="shared" si="186"/>
        <v>49.55</v>
      </c>
      <c r="DH40" s="44">
        <f t="shared" si="187"/>
        <v>51.2</v>
      </c>
      <c r="DI40" s="44">
        <f t="shared" si="188"/>
        <v>49.55</v>
      </c>
      <c r="DJ40" s="44">
        <f t="shared" si="189"/>
        <v>51.2</v>
      </c>
      <c r="DK40" s="44">
        <f t="shared" si="190"/>
        <v>51.2</v>
      </c>
      <c r="DL40" s="44">
        <f t="shared" si="191"/>
        <v>49.55</v>
      </c>
      <c r="DM40" s="44">
        <f t="shared" si="192"/>
        <v>51.2</v>
      </c>
      <c r="DN40" s="44">
        <f t="shared" si="193"/>
        <v>49.55</v>
      </c>
      <c r="DO40" s="44">
        <f t="shared" si="194"/>
        <v>51.2</v>
      </c>
      <c r="DP40" s="46">
        <f t="shared" si="195"/>
        <v>602.85</v>
      </c>
      <c r="DQ40" s="46">
        <f t="shared" si="196"/>
        <v>1565.76</v>
      </c>
      <c r="DR40" s="44">
        <f t="shared" si="197"/>
        <v>51.2</v>
      </c>
      <c r="DS40" s="44">
        <f t="shared" si="198"/>
        <v>46.25</v>
      </c>
      <c r="DT40" s="44">
        <f t="shared" si="199"/>
        <v>51.2</v>
      </c>
      <c r="DU40" s="44">
        <f t="shared" si="200"/>
        <v>49.55</v>
      </c>
      <c r="DV40" s="48">
        <f t="shared" si="201"/>
        <v>51.2</v>
      </c>
      <c r="DW40" s="48">
        <f t="shared" si="202"/>
        <v>49.55</v>
      </c>
      <c r="DX40" s="49">
        <f t="shared" si="203"/>
        <v>51.2</v>
      </c>
      <c r="DY40" s="49">
        <f t="shared" si="204"/>
        <v>51.2</v>
      </c>
      <c r="DZ40" s="44">
        <f t="shared" si="205"/>
        <v>49.55</v>
      </c>
      <c r="EA40" s="44">
        <f t="shared" si="206"/>
        <v>51.2</v>
      </c>
      <c r="EB40" s="44">
        <f t="shared" si="207"/>
        <v>49.55</v>
      </c>
      <c r="EC40" s="44">
        <f t="shared" si="208"/>
        <v>51.2</v>
      </c>
      <c r="ED40" s="50">
        <f t="shared" si="209"/>
        <v>602.85</v>
      </c>
      <c r="EE40" s="52">
        <f t="shared" si="210"/>
        <v>2168.61</v>
      </c>
      <c r="EF40" s="44">
        <f t="shared" si="211"/>
        <v>51.2</v>
      </c>
      <c r="EG40" s="44">
        <f t="shared" si="212"/>
        <v>47.9</v>
      </c>
      <c r="EH40" s="44">
        <f t="shared" si="213"/>
        <v>51.2</v>
      </c>
      <c r="EI40" s="44">
        <f t="shared" si="217"/>
        <v>49.55</v>
      </c>
      <c r="EJ40" s="44">
        <f t="shared" si="218"/>
        <v>51.2</v>
      </c>
      <c r="EK40" s="93">
        <f t="shared" si="219"/>
        <v>49.55</v>
      </c>
      <c r="EL40" s="52"/>
      <c r="EM40" s="52"/>
      <c r="EN40" s="52"/>
      <c r="EO40" s="52"/>
      <c r="EP40" s="52"/>
      <c r="EQ40" s="52"/>
      <c r="ER40" s="52">
        <f t="shared" si="214"/>
        <v>300.60000000000002</v>
      </c>
      <c r="ES40" s="52">
        <f t="shared" si="215"/>
        <v>2469.21</v>
      </c>
      <c r="ET40" s="44">
        <f t="shared" si="216"/>
        <v>880.21</v>
      </c>
    </row>
    <row r="41" spans="2:158" ht="49.5">
      <c r="B41" s="99">
        <v>42517</v>
      </c>
      <c r="C41" s="100" t="s">
        <v>145</v>
      </c>
      <c r="D41" s="128" t="s">
        <v>146</v>
      </c>
      <c r="E41" s="126" t="s">
        <v>147</v>
      </c>
      <c r="F41" s="105" t="s">
        <v>149</v>
      </c>
      <c r="G41" s="105">
        <v>3349.42</v>
      </c>
      <c r="H41" s="44">
        <f t="shared" si="158"/>
        <v>334.94200000000001</v>
      </c>
      <c r="I41" s="44">
        <f t="shared" si="159"/>
        <v>3014.4780000000001</v>
      </c>
      <c r="J41" s="105"/>
      <c r="K41" s="126"/>
      <c r="L41" s="126"/>
      <c r="M41" s="126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44"/>
      <c r="AZ41" s="105"/>
      <c r="BA41" s="105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>
        <f t="shared" si="220"/>
        <v>6.61</v>
      </c>
      <c r="CG41" s="44">
        <f t="shared" si="160"/>
        <v>49.55</v>
      </c>
      <c r="CH41" s="44">
        <f t="shared" si="161"/>
        <v>51.2</v>
      </c>
      <c r="CI41" s="44">
        <f t="shared" si="162"/>
        <v>51.2</v>
      </c>
      <c r="CJ41" s="44">
        <f t="shared" si="163"/>
        <v>49.55</v>
      </c>
      <c r="CK41" s="44">
        <f t="shared" si="164"/>
        <v>51.2</v>
      </c>
      <c r="CL41" s="44">
        <f t="shared" si="165"/>
        <v>49.55</v>
      </c>
      <c r="CM41" s="44">
        <f t="shared" si="166"/>
        <v>51.2</v>
      </c>
      <c r="CN41" s="44">
        <f t="shared" si="167"/>
        <v>360.06</v>
      </c>
      <c r="CO41" s="46">
        <f t="shared" si="168"/>
        <v>360.06</v>
      </c>
      <c r="CP41" s="44">
        <f t="shared" si="169"/>
        <v>51.2</v>
      </c>
      <c r="CQ41" s="44">
        <f t="shared" si="170"/>
        <v>46.25</v>
      </c>
      <c r="CR41" s="44">
        <f t="shared" si="171"/>
        <v>51.2</v>
      </c>
      <c r="CS41" s="44">
        <f t="shared" si="172"/>
        <v>49.55</v>
      </c>
      <c r="CT41" s="47">
        <f t="shared" si="173"/>
        <v>51.2</v>
      </c>
      <c r="CU41" s="44">
        <f t="shared" si="174"/>
        <v>49.55</v>
      </c>
      <c r="CV41" s="44">
        <f t="shared" si="175"/>
        <v>51.2</v>
      </c>
      <c r="CW41" s="44">
        <f t="shared" si="176"/>
        <v>51.2</v>
      </c>
      <c r="CX41" s="44">
        <f t="shared" si="177"/>
        <v>49.55</v>
      </c>
      <c r="CY41" s="44">
        <f t="shared" si="178"/>
        <v>51.2</v>
      </c>
      <c r="CZ41" s="44">
        <f t="shared" si="179"/>
        <v>49.55</v>
      </c>
      <c r="DA41" s="44">
        <f t="shared" si="180"/>
        <v>51.2</v>
      </c>
      <c r="DB41" s="46">
        <f t="shared" si="181"/>
        <v>602.85</v>
      </c>
      <c r="DC41" s="46">
        <f t="shared" si="182"/>
        <v>962.91</v>
      </c>
      <c r="DD41" s="44">
        <f t="shared" si="183"/>
        <v>51.2</v>
      </c>
      <c r="DE41" s="44">
        <f t="shared" si="184"/>
        <v>46.25</v>
      </c>
      <c r="DF41" s="44">
        <f t="shared" si="185"/>
        <v>51.2</v>
      </c>
      <c r="DG41" s="44">
        <f t="shared" si="186"/>
        <v>49.55</v>
      </c>
      <c r="DH41" s="44">
        <f t="shared" si="187"/>
        <v>51.2</v>
      </c>
      <c r="DI41" s="44">
        <f t="shared" si="188"/>
        <v>49.55</v>
      </c>
      <c r="DJ41" s="44">
        <f t="shared" si="189"/>
        <v>51.2</v>
      </c>
      <c r="DK41" s="44">
        <f t="shared" si="190"/>
        <v>51.2</v>
      </c>
      <c r="DL41" s="44">
        <f t="shared" si="191"/>
        <v>49.55</v>
      </c>
      <c r="DM41" s="44">
        <f t="shared" si="192"/>
        <v>51.2</v>
      </c>
      <c r="DN41" s="44">
        <f t="shared" si="193"/>
        <v>49.55</v>
      </c>
      <c r="DO41" s="44">
        <f t="shared" si="194"/>
        <v>51.2</v>
      </c>
      <c r="DP41" s="46">
        <f t="shared" si="195"/>
        <v>602.85</v>
      </c>
      <c r="DQ41" s="46">
        <f t="shared" si="196"/>
        <v>1565.76</v>
      </c>
      <c r="DR41" s="44">
        <f t="shared" si="197"/>
        <v>51.2</v>
      </c>
      <c r="DS41" s="44">
        <f t="shared" si="198"/>
        <v>46.25</v>
      </c>
      <c r="DT41" s="44">
        <f t="shared" si="199"/>
        <v>51.2</v>
      </c>
      <c r="DU41" s="44">
        <f t="shared" si="200"/>
        <v>49.55</v>
      </c>
      <c r="DV41" s="48">
        <f t="shared" si="201"/>
        <v>51.2</v>
      </c>
      <c r="DW41" s="48">
        <f t="shared" si="202"/>
        <v>49.55</v>
      </c>
      <c r="DX41" s="49">
        <f t="shared" si="203"/>
        <v>51.2</v>
      </c>
      <c r="DY41" s="49">
        <f t="shared" si="204"/>
        <v>51.2</v>
      </c>
      <c r="DZ41" s="44">
        <f t="shared" si="205"/>
        <v>49.55</v>
      </c>
      <c r="EA41" s="44">
        <f t="shared" si="206"/>
        <v>51.2</v>
      </c>
      <c r="EB41" s="44">
        <f t="shared" si="207"/>
        <v>49.55</v>
      </c>
      <c r="EC41" s="44">
        <f t="shared" si="208"/>
        <v>51.2</v>
      </c>
      <c r="ED41" s="50">
        <f t="shared" si="209"/>
        <v>602.85</v>
      </c>
      <c r="EE41" s="52">
        <f t="shared" si="210"/>
        <v>2168.61</v>
      </c>
      <c r="EF41" s="44">
        <f t="shared" si="211"/>
        <v>51.2</v>
      </c>
      <c r="EG41" s="44">
        <f t="shared" si="212"/>
        <v>47.9</v>
      </c>
      <c r="EH41" s="44">
        <f t="shared" si="213"/>
        <v>51.2</v>
      </c>
      <c r="EI41" s="44">
        <f t="shared" si="217"/>
        <v>49.55</v>
      </c>
      <c r="EJ41" s="44">
        <f t="shared" si="218"/>
        <v>51.2</v>
      </c>
      <c r="EK41" s="93">
        <f t="shared" si="219"/>
        <v>49.55</v>
      </c>
      <c r="EL41" s="52"/>
      <c r="EM41" s="52"/>
      <c r="EN41" s="52"/>
      <c r="EO41" s="52"/>
      <c r="EP41" s="52"/>
      <c r="EQ41" s="52"/>
      <c r="ER41" s="52">
        <f t="shared" si="214"/>
        <v>300.60000000000002</v>
      </c>
      <c r="ES41" s="52">
        <f t="shared" si="215"/>
        <v>2469.21</v>
      </c>
      <c r="ET41" s="44">
        <f t="shared" si="216"/>
        <v>880.21</v>
      </c>
    </row>
    <row r="42" spans="2:158" ht="57.75">
      <c r="B42" s="99">
        <v>42517</v>
      </c>
      <c r="C42" s="100" t="s">
        <v>145</v>
      </c>
      <c r="D42" s="128" t="s">
        <v>150</v>
      </c>
      <c r="E42" s="126" t="s">
        <v>151</v>
      </c>
      <c r="F42" s="105" t="s">
        <v>152</v>
      </c>
      <c r="G42" s="105">
        <v>3698.1</v>
      </c>
      <c r="H42" s="44">
        <f t="shared" si="158"/>
        <v>369.81</v>
      </c>
      <c r="I42" s="44">
        <f t="shared" si="159"/>
        <v>3328.29</v>
      </c>
      <c r="J42" s="105"/>
      <c r="K42" s="126"/>
      <c r="L42" s="126"/>
      <c r="M42" s="126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44"/>
      <c r="AZ42" s="105"/>
      <c r="BA42" s="105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>
        <f t="shared" si="220"/>
        <v>7.29</v>
      </c>
      <c r="CG42" s="44">
        <f t="shared" si="160"/>
        <v>54.71</v>
      </c>
      <c r="CH42" s="44">
        <f t="shared" si="161"/>
        <v>56.54</v>
      </c>
      <c r="CI42" s="44">
        <f t="shared" si="162"/>
        <v>56.54</v>
      </c>
      <c r="CJ42" s="44">
        <f t="shared" si="163"/>
        <v>54.71</v>
      </c>
      <c r="CK42" s="44">
        <f t="shared" si="164"/>
        <v>56.54</v>
      </c>
      <c r="CL42" s="44">
        <f t="shared" si="165"/>
        <v>54.71</v>
      </c>
      <c r="CM42" s="44">
        <f t="shared" si="166"/>
        <v>56.54</v>
      </c>
      <c r="CN42" s="44">
        <f t="shared" si="167"/>
        <v>397.58</v>
      </c>
      <c r="CO42" s="46">
        <f t="shared" si="168"/>
        <v>397.58</v>
      </c>
      <c r="CP42" s="44">
        <f t="shared" si="169"/>
        <v>56.54</v>
      </c>
      <c r="CQ42" s="44">
        <f t="shared" si="170"/>
        <v>51.06</v>
      </c>
      <c r="CR42" s="44">
        <f t="shared" si="171"/>
        <v>56.54</v>
      </c>
      <c r="CS42" s="44">
        <f t="shared" si="172"/>
        <v>54.71</v>
      </c>
      <c r="CT42" s="47">
        <f t="shared" si="173"/>
        <v>56.54</v>
      </c>
      <c r="CU42" s="44">
        <f t="shared" si="174"/>
        <v>54.71</v>
      </c>
      <c r="CV42" s="44">
        <f t="shared" si="175"/>
        <v>56.54</v>
      </c>
      <c r="CW42" s="44">
        <f t="shared" si="176"/>
        <v>56.54</v>
      </c>
      <c r="CX42" s="44">
        <f t="shared" si="177"/>
        <v>54.71</v>
      </c>
      <c r="CY42" s="44">
        <f t="shared" si="178"/>
        <v>56.54</v>
      </c>
      <c r="CZ42" s="44">
        <f t="shared" si="179"/>
        <v>54.71</v>
      </c>
      <c r="DA42" s="44">
        <f t="shared" si="180"/>
        <v>56.54</v>
      </c>
      <c r="DB42" s="46">
        <f t="shared" si="181"/>
        <v>665.68</v>
      </c>
      <c r="DC42" s="46">
        <f t="shared" si="182"/>
        <v>1063.26</v>
      </c>
      <c r="DD42" s="44">
        <f t="shared" si="183"/>
        <v>56.54</v>
      </c>
      <c r="DE42" s="44">
        <f t="shared" si="184"/>
        <v>51.06</v>
      </c>
      <c r="DF42" s="44">
        <f t="shared" si="185"/>
        <v>56.54</v>
      </c>
      <c r="DG42" s="44">
        <f t="shared" si="186"/>
        <v>54.71</v>
      </c>
      <c r="DH42" s="44">
        <f t="shared" si="187"/>
        <v>56.54</v>
      </c>
      <c r="DI42" s="44">
        <f t="shared" si="188"/>
        <v>54.71</v>
      </c>
      <c r="DJ42" s="44">
        <f t="shared" si="189"/>
        <v>56.54</v>
      </c>
      <c r="DK42" s="44">
        <f t="shared" si="190"/>
        <v>56.54</v>
      </c>
      <c r="DL42" s="44">
        <f t="shared" si="191"/>
        <v>54.71</v>
      </c>
      <c r="DM42" s="44">
        <f t="shared" si="192"/>
        <v>56.54</v>
      </c>
      <c r="DN42" s="44">
        <f t="shared" si="193"/>
        <v>54.71</v>
      </c>
      <c r="DO42" s="44">
        <f t="shared" si="194"/>
        <v>56.54</v>
      </c>
      <c r="DP42" s="46">
        <f t="shared" si="195"/>
        <v>665.68</v>
      </c>
      <c r="DQ42" s="46">
        <f t="shared" si="196"/>
        <v>1728.94</v>
      </c>
      <c r="DR42" s="44">
        <f t="shared" si="197"/>
        <v>56.54</v>
      </c>
      <c r="DS42" s="44">
        <f t="shared" si="198"/>
        <v>51.06</v>
      </c>
      <c r="DT42" s="44">
        <f t="shared" si="199"/>
        <v>56.54</v>
      </c>
      <c r="DU42" s="44">
        <f t="shared" si="200"/>
        <v>54.71</v>
      </c>
      <c r="DV42" s="48">
        <f t="shared" si="201"/>
        <v>56.54</v>
      </c>
      <c r="DW42" s="48">
        <f t="shared" si="202"/>
        <v>54.71</v>
      </c>
      <c r="DX42" s="49">
        <f t="shared" si="203"/>
        <v>56.54</v>
      </c>
      <c r="DY42" s="49">
        <f t="shared" si="204"/>
        <v>56.54</v>
      </c>
      <c r="DZ42" s="44">
        <f t="shared" si="205"/>
        <v>54.71</v>
      </c>
      <c r="EA42" s="44">
        <f t="shared" si="206"/>
        <v>56.54</v>
      </c>
      <c r="EB42" s="44">
        <f t="shared" si="207"/>
        <v>54.71</v>
      </c>
      <c r="EC42" s="44">
        <f t="shared" si="208"/>
        <v>56.54</v>
      </c>
      <c r="ED42" s="50">
        <f t="shared" si="209"/>
        <v>665.68</v>
      </c>
      <c r="EE42" s="52">
        <f t="shared" si="210"/>
        <v>2394.62</v>
      </c>
      <c r="EF42" s="44">
        <f t="shared" si="211"/>
        <v>56.54</v>
      </c>
      <c r="EG42" s="44">
        <f t="shared" si="212"/>
        <v>52.89</v>
      </c>
      <c r="EH42" s="44">
        <f t="shared" si="213"/>
        <v>56.54</v>
      </c>
      <c r="EI42" s="44">
        <f t="shared" si="217"/>
        <v>54.71</v>
      </c>
      <c r="EJ42" s="44">
        <f t="shared" si="218"/>
        <v>56.54</v>
      </c>
      <c r="EK42" s="93">
        <f t="shared" si="219"/>
        <v>54.71</v>
      </c>
      <c r="EL42" s="52"/>
      <c r="EM42" s="52"/>
      <c r="EN42" s="52"/>
      <c r="EO42" s="52"/>
      <c r="EP42" s="52"/>
      <c r="EQ42" s="52"/>
      <c r="ER42" s="52">
        <f t="shared" si="214"/>
        <v>331.93</v>
      </c>
      <c r="ES42" s="52">
        <f t="shared" si="215"/>
        <v>2726.55</v>
      </c>
      <c r="ET42" s="44">
        <f t="shared" si="216"/>
        <v>971.54999999999973</v>
      </c>
    </row>
    <row r="43" spans="2:158" ht="57.75">
      <c r="B43" s="99">
        <v>42517</v>
      </c>
      <c r="C43" s="100" t="s">
        <v>145</v>
      </c>
      <c r="D43" s="128" t="s">
        <v>150</v>
      </c>
      <c r="E43" s="126" t="s">
        <v>151</v>
      </c>
      <c r="F43" s="105" t="s">
        <v>153</v>
      </c>
      <c r="G43" s="105">
        <v>3698.1</v>
      </c>
      <c r="H43" s="44">
        <f t="shared" si="158"/>
        <v>369.81</v>
      </c>
      <c r="I43" s="44">
        <f t="shared" si="159"/>
        <v>3328.29</v>
      </c>
      <c r="J43" s="105"/>
      <c r="K43" s="126"/>
      <c r="L43" s="126"/>
      <c r="M43" s="126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44"/>
      <c r="AZ43" s="105"/>
      <c r="BA43" s="105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>
        <f t="shared" si="220"/>
        <v>7.29</v>
      </c>
      <c r="CG43" s="44">
        <f t="shared" si="160"/>
        <v>54.71</v>
      </c>
      <c r="CH43" s="44">
        <f t="shared" si="161"/>
        <v>56.54</v>
      </c>
      <c r="CI43" s="44">
        <f t="shared" si="162"/>
        <v>56.54</v>
      </c>
      <c r="CJ43" s="44">
        <f t="shared" si="163"/>
        <v>54.71</v>
      </c>
      <c r="CK43" s="44">
        <f t="shared" si="164"/>
        <v>56.54</v>
      </c>
      <c r="CL43" s="44">
        <f t="shared" si="165"/>
        <v>54.71</v>
      </c>
      <c r="CM43" s="44">
        <f t="shared" si="166"/>
        <v>56.54</v>
      </c>
      <c r="CN43" s="44">
        <f t="shared" si="167"/>
        <v>397.58</v>
      </c>
      <c r="CO43" s="46">
        <f t="shared" si="168"/>
        <v>397.58</v>
      </c>
      <c r="CP43" s="44">
        <f t="shared" si="169"/>
        <v>56.54</v>
      </c>
      <c r="CQ43" s="44">
        <f t="shared" si="170"/>
        <v>51.06</v>
      </c>
      <c r="CR43" s="44">
        <f t="shared" si="171"/>
        <v>56.54</v>
      </c>
      <c r="CS43" s="44">
        <f t="shared" si="172"/>
        <v>54.71</v>
      </c>
      <c r="CT43" s="47">
        <f t="shared" si="173"/>
        <v>56.54</v>
      </c>
      <c r="CU43" s="44">
        <f t="shared" si="174"/>
        <v>54.71</v>
      </c>
      <c r="CV43" s="44">
        <f t="shared" si="175"/>
        <v>56.54</v>
      </c>
      <c r="CW43" s="44">
        <f t="shared" si="176"/>
        <v>56.54</v>
      </c>
      <c r="CX43" s="44">
        <f t="shared" si="177"/>
        <v>54.71</v>
      </c>
      <c r="CY43" s="44">
        <f t="shared" si="178"/>
        <v>56.54</v>
      </c>
      <c r="CZ43" s="44">
        <f t="shared" si="179"/>
        <v>54.71</v>
      </c>
      <c r="DA43" s="44">
        <f t="shared" si="180"/>
        <v>56.54</v>
      </c>
      <c r="DB43" s="46">
        <f t="shared" si="181"/>
        <v>665.68</v>
      </c>
      <c r="DC43" s="46">
        <f t="shared" si="182"/>
        <v>1063.26</v>
      </c>
      <c r="DD43" s="44">
        <f t="shared" si="183"/>
        <v>56.54</v>
      </c>
      <c r="DE43" s="44">
        <f t="shared" si="184"/>
        <v>51.06</v>
      </c>
      <c r="DF43" s="44">
        <f t="shared" si="185"/>
        <v>56.54</v>
      </c>
      <c r="DG43" s="44">
        <f t="shared" si="186"/>
        <v>54.71</v>
      </c>
      <c r="DH43" s="44">
        <f t="shared" si="187"/>
        <v>56.54</v>
      </c>
      <c r="DI43" s="44">
        <f t="shared" si="188"/>
        <v>54.71</v>
      </c>
      <c r="DJ43" s="44">
        <f t="shared" si="189"/>
        <v>56.54</v>
      </c>
      <c r="DK43" s="44">
        <f t="shared" si="190"/>
        <v>56.54</v>
      </c>
      <c r="DL43" s="44">
        <f t="shared" si="191"/>
        <v>54.71</v>
      </c>
      <c r="DM43" s="44">
        <f t="shared" si="192"/>
        <v>56.54</v>
      </c>
      <c r="DN43" s="44">
        <f t="shared" si="193"/>
        <v>54.71</v>
      </c>
      <c r="DO43" s="44">
        <f t="shared" si="194"/>
        <v>56.54</v>
      </c>
      <c r="DP43" s="46">
        <f t="shared" si="195"/>
        <v>665.68</v>
      </c>
      <c r="DQ43" s="46">
        <f t="shared" si="196"/>
        <v>1728.94</v>
      </c>
      <c r="DR43" s="44">
        <f t="shared" si="197"/>
        <v>56.54</v>
      </c>
      <c r="DS43" s="44">
        <f t="shared" si="198"/>
        <v>51.06</v>
      </c>
      <c r="DT43" s="44">
        <f t="shared" si="199"/>
        <v>56.54</v>
      </c>
      <c r="DU43" s="44">
        <f t="shared" si="200"/>
        <v>54.71</v>
      </c>
      <c r="DV43" s="48">
        <f t="shared" si="201"/>
        <v>56.54</v>
      </c>
      <c r="DW43" s="48">
        <f t="shared" si="202"/>
        <v>54.71</v>
      </c>
      <c r="DX43" s="49">
        <f t="shared" si="203"/>
        <v>56.54</v>
      </c>
      <c r="DY43" s="49">
        <f t="shared" si="204"/>
        <v>56.54</v>
      </c>
      <c r="DZ43" s="44">
        <f t="shared" si="205"/>
        <v>54.71</v>
      </c>
      <c r="EA43" s="44">
        <f t="shared" si="206"/>
        <v>56.54</v>
      </c>
      <c r="EB43" s="44">
        <f t="shared" si="207"/>
        <v>54.71</v>
      </c>
      <c r="EC43" s="44">
        <f t="shared" si="208"/>
        <v>56.54</v>
      </c>
      <c r="ED43" s="50">
        <f t="shared" si="209"/>
        <v>665.68</v>
      </c>
      <c r="EE43" s="52">
        <f t="shared" si="210"/>
        <v>2394.62</v>
      </c>
      <c r="EF43" s="44">
        <f t="shared" si="211"/>
        <v>56.54</v>
      </c>
      <c r="EG43" s="44">
        <f t="shared" si="212"/>
        <v>52.89</v>
      </c>
      <c r="EH43" s="44">
        <f t="shared" si="213"/>
        <v>56.54</v>
      </c>
      <c r="EI43" s="44">
        <f t="shared" si="217"/>
        <v>54.71</v>
      </c>
      <c r="EJ43" s="44">
        <f t="shared" si="218"/>
        <v>56.54</v>
      </c>
      <c r="EK43" s="93">
        <f t="shared" si="219"/>
        <v>54.71</v>
      </c>
      <c r="EL43" s="52"/>
      <c r="EM43" s="52"/>
      <c r="EN43" s="52"/>
      <c r="EO43" s="52"/>
      <c r="EP43" s="52"/>
      <c r="EQ43" s="52"/>
      <c r="ER43" s="52">
        <f t="shared" si="214"/>
        <v>331.93</v>
      </c>
      <c r="ES43" s="52">
        <f t="shared" si="215"/>
        <v>2726.55</v>
      </c>
      <c r="ET43" s="44">
        <f t="shared" si="216"/>
        <v>971.54999999999973</v>
      </c>
    </row>
    <row r="44" spans="2:158" ht="57.75">
      <c r="B44" s="99">
        <v>42517</v>
      </c>
      <c r="C44" s="100" t="s">
        <v>145</v>
      </c>
      <c r="D44" s="128" t="s">
        <v>150</v>
      </c>
      <c r="E44" s="126" t="s">
        <v>151</v>
      </c>
      <c r="F44" s="105" t="s">
        <v>154</v>
      </c>
      <c r="G44" s="105">
        <v>3698.1</v>
      </c>
      <c r="H44" s="44">
        <f t="shared" si="158"/>
        <v>369.81</v>
      </c>
      <c r="I44" s="44">
        <f t="shared" si="159"/>
        <v>3328.29</v>
      </c>
      <c r="J44" s="105"/>
      <c r="K44" s="126"/>
      <c r="L44" s="126"/>
      <c r="M44" s="126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44"/>
      <c r="AZ44" s="105"/>
      <c r="BA44" s="105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>
        <f t="shared" si="220"/>
        <v>7.29</v>
      </c>
      <c r="CG44" s="44">
        <f t="shared" si="160"/>
        <v>54.71</v>
      </c>
      <c r="CH44" s="44">
        <f t="shared" si="161"/>
        <v>56.54</v>
      </c>
      <c r="CI44" s="44">
        <f t="shared" si="162"/>
        <v>56.54</v>
      </c>
      <c r="CJ44" s="44">
        <f t="shared" si="163"/>
        <v>54.71</v>
      </c>
      <c r="CK44" s="44">
        <f t="shared" si="164"/>
        <v>56.54</v>
      </c>
      <c r="CL44" s="44">
        <f t="shared" si="165"/>
        <v>54.71</v>
      </c>
      <c r="CM44" s="44">
        <f t="shared" si="166"/>
        <v>56.54</v>
      </c>
      <c r="CN44" s="44">
        <f t="shared" si="167"/>
        <v>397.58</v>
      </c>
      <c r="CO44" s="46">
        <f t="shared" si="168"/>
        <v>397.58</v>
      </c>
      <c r="CP44" s="44">
        <f t="shared" si="169"/>
        <v>56.54</v>
      </c>
      <c r="CQ44" s="44">
        <f t="shared" si="170"/>
        <v>51.06</v>
      </c>
      <c r="CR44" s="44">
        <f t="shared" si="171"/>
        <v>56.54</v>
      </c>
      <c r="CS44" s="44">
        <f t="shared" si="172"/>
        <v>54.71</v>
      </c>
      <c r="CT44" s="47">
        <f t="shared" si="173"/>
        <v>56.54</v>
      </c>
      <c r="CU44" s="44">
        <f t="shared" si="174"/>
        <v>54.71</v>
      </c>
      <c r="CV44" s="44">
        <f t="shared" si="175"/>
        <v>56.54</v>
      </c>
      <c r="CW44" s="44">
        <f t="shared" si="176"/>
        <v>56.54</v>
      </c>
      <c r="CX44" s="44">
        <f t="shared" si="177"/>
        <v>54.71</v>
      </c>
      <c r="CY44" s="44">
        <f t="shared" si="178"/>
        <v>56.54</v>
      </c>
      <c r="CZ44" s="44">
        <f t="shared" si="179"/>
        <v>54.71</v>
      </c>
      <c r="DA44" s="44">
        <f t="shared" si="180"/>
        <v>56.54</v>
      </c>
      <c r="DB44" s="46">
        <f t="shared" si="181"/>
        <v>665.68</v>
      </c>
      <c r="DC44" s="46">
        <f t="shared" si="182"/>
        <v>1063.26</v>
      </c>
      <c r="DD44" s="44">
        <f t="shared" si="183"/>
        <v>56.54</v>
      </c>
      <c r="DE44" s="44">
        <f t="shared" si="184"/>
        <v>51.06</v>
      </c>
      <c r="DF44" s="44">
        <f t="shared" si="185"/>
        <v>56.54</v>
      </c>
      <c r="DG44" s="44">
        <f t="shared" si="186"/>
        <v>54.71</v>
      </c>
      <c r="DH44" s="44">
        <f t="shared" si="187"/>
        <v>56.54</v>
      </c>
      <c r="DI44" s="44">
        <f t="shared" si="188"/>
        <v>54.71</v>
      </c>
      <c r="DJ44" s="44">
        <f t="shared" si="189"/>
        <v>56.54</v>
      </c>
      <c r="DK44" s="44">
        <f t="shared" si="190"/>
        <v>56.54</v>
      </c>
      <c r="DL44" s="44">
        <f t="shared" si="191"/>
        <v>54.71</v>
      </c>
      <c r="DM44" s="44">
        <f t="shared" si="192"/>
        <v>56.54</v>
      </c>
      <c r="DN44" s="44">
        <f t="shared" si="193"/>
        <v>54.71</v>
      </c>
      <c r="DO44" s="44">
        <f t="shared" si="194"/>
        <v>56.54</v>
      </c>
      <c r="DP44" s="46">
        <f t="shared" si="195"/>
        <v>665.68</v>
      </c>
      <c r="DQ44" s="46">
        <f t="shared" si="196"/>
        <v>1728.94</v>
      </c>
      <c r="DR44" s="44">
        <f t="shared" si="197"/>
        <v>56.54</v>
      </c>
      <c r="DS44" s="44">
        <f t="shared" si="198"/>
        <v>51.06</v>
      </c>
      <c r="DT44" s="44">
        <f t="shared" si="199"/>
        <v>56.54</v>
      </c>
      <c r="DU44" s="44">
        <f t="shared" si="200"/>
        <v>54.71</v>
      </c>
      <c r="DV44" s="48">
        <f t="shared" si="201"/>
        <v>56.54</v>
      </c>
      <c r="DW44" s="48">
        <f t="shared" si="202"/>
        <v>54.71</v>
      </c>
      <c r="DX44" s="49">
        <f t="shared" si="203"/>
        <v>56.54</v>
      </c>
      <c r="DY44" s="49">
        <f t="shared" si="204"/>
        <v>56.54</v>
      </c>
      <c r="DZ44" s="44">
        <f t="shared" si="205"/>
        <v>54.71</v>
      </c>
      <c r="EA44" s="44">
        <f t="shared" si="206"/>
        <v>56.54</v>
      </c>
      <c r="EB44" s="44">
        <f t="shared" si="207"/>
        <v>54.71</v>
      </c>
      <c r="EC44" s="44">
        <f t="shared" si="208"/>
        <v>56.54</v>
      </c>
      <c r="ED44" s="50">
        <f t="shared" si="209"/>
        <v>665.68</v>
      </c>
      <c r="EE44" s="52">
        <f t="shared" si="210"/>
        <v>2394.62</v>
      </c>
      <c r="EF44" s="44">
        <f t="shared" si="211"/>
        <v>56.54</v>
      </c>
      <c r="EG44" s="44">
        <f t="shared" si="212"/>
        <v>52.89</v>
      </c>
      <c r="EH44" s="44">
        <f t="shared" si="213"/>
        <v>56.54</v>
      </c>
      <c r="EI44" s="44">
        <f t="shared" si="217"/>
        <v>54.71</v>
      </c>
      <c r="EJ44" s="44">
        <f t="shared" si="218"/>
        <v>56.54</v>
      </c>
      <c r="EK44" s="93">
        <f t="shared" si="219"/>
        <v>54.71</v>
      </c>
      <c r="EL44" s="52"/>
      <c r="EM44" s="52"/>
      <c r="EN44" s="52"/>
      <c r="EO44" s="52"/>
      <c r="EP44" s="52"/>
      <c r="EQ44" s="52"/>
      <c r="ER44" s="52">
        <f t="shared" si="214"/>
        <v>331.93</v>
      </c>
      <c r="ES44" s="52">
        <f t="shared" si="215"/>
        <v>2726.55</v>
      </c>
      <c r="ET44" s="44">
        <f t="shared" si="216"/>
        <v>971.54999999999973</v>
      </c>
    </row>
    <row r="45" spans="2:158" ht="57.75">
      <c r="B45" s="99">
        <v>42517</v>
      </c>
      <c r="C45" s="100" t="s">
        <v>145</v>
      </c>
      <c r="D45" s="128" t="s">
        <v>150</v>
      </c>
      <c r="E45" s="126" t="s">
        <v>151</v>
      </c>
      <c r="F45" s="105" t="s">
        <v>155</v>
      </c>
      <c r="G45" s="105">
        <v>3698.1</v>
      </c>
      <c r="H45" s="44">
        <f t="shared" si="158"/>
        <v>369.81</v>
      </c>
      <c r="I45" s="44">
        <f t="shared" si="159"/>
        <v>3328.29</v>
      </c>
      <c r="J45" s="105"/>
      <c r="K45" s="126"/>
      <c r="L45" s="126"/>
      <c r="M45" s="126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44"/>
      <c r="AZ45" s="105"/>
      <c r="BA45" s="105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>
        <f t="shared" si="220"/>
        <v>7.29</v>
      </c>
      <c r="CG45" s="44">
        <f t="shared" si="160"/>
        <v>54.71</v>
      </c>
      <c r="CH45" s="44">
        <f t="shared" si="161"/>
        <v>56.54</v>
      </c>
      <c r="CI45" s="44">
        <f t="shared" si="162"/>
        <v>56.54</v>
      </c>
      <c r="CJ45" s="44">
        <f t="shared" si="163"/>
        <v>54.71</v>
      </c>
      <c r="CK45" s="44">
        <f t="shared" si="164"/>
        <v>56.54</v>
      </c>
      <c r="CL45" s="44">
        <f t="shared" si="165"/>
        <v>54.71</v>
      </c>
      <c r="CM45" s="44">
        <f t="shared" si="166"/>
        <v>56.54</v>
      </c>
      <c r="CN45" s="44">
        <f t="shared" si="167"/>
        <v>397.58</v>
      </c>
      <c r="CO45" s="46">
        <f t="shared" si="168"/>
        <v>397.58</v>
      </c>
      <c r="CP45" s="44">
        <f t="shared" si="169"/>
        <v>56.54</v>
      </c>
      <c r="CQ45" s="44">
        <f t="shared" si="170"/>
        <v>51.06</v>
      </c>
      <c r="CR45" s="44">
        <f t="shared" si="171"/>
        <v>56.54</v>
      </c>
      <c r="CS45" s="44">
        <f t="shared" si="172"/>
        <v>54.71</v>
      </c>
      <c r="CT45" s="47">
        <f t="shared" si="173"/>
        <v>56.54</v>
      </c>
      <c r="CU45" s="44">
        <f t="shared" si="174"/>
        <v>54.71</v>
      </c>
      <c r="CV45" s="44">
        <f t="shared" si="175"/>
        <v>56.54</v>
      </c>
      <c r="CW45" s="44">
        <f t="shared" si="176"/>
        <v>56.54</v>
      </c>
      <c r="CX45" s="44">
        <f t="shared" si="177"/>
        <v>54.71</v>
      </c>
      <c r="CY45" s="44">
        <f t="shared" si="178"/>
        <v>56.54</v>
      </c>
      <c r="CZ45" s="44">
        <f t="shared" si="179"/>
        <v>54.71</v>
      </c>
      <c r="DA45" s="44">
        <f t="shared" si="180"/>
        <v>56.54</v>
      </c>
      <c r="DB45" s="46">
        <f t="shared" si="181"/>
        <v>665.68</v>
      </c>
      <c r="DC45" s="46">
        <f t="shared" si="182"/>
        <v>1063.26</v>
      </c>
      <c r="DD45" s="44">
        <f t="shared" si="183"/>
        <v>56.54</v>
      </c>
      <c r="DE45" s="44">
        <f t="shared" si="184"/>
        <v>51.06</v>
      </c>
      <c r="DF45" s="44">
        <f t="shared" si="185"/>
        <v>56.54</v>
      </c>
      <c r="DG45" s="44">
        <f t="shared" si="186"/>
        <v>54.71</v>
      </c>
      <c r="DH45" s="44">
        <f t="shared" si="187"/>
        <v>56.54</v>
      </c>
      <c r="DI45" s="44">
        <f t="shared" si="188"/>
        <v>54.71</v>
      </c>
      <c r="DJ45" s="44">
        <f t="shared" si="189"/>
        <v>56.54</v>
      </c>
      <c r="DK45" s="44">
        <f t="shared" si="190"/>
        <v>56.54</v>
      </c>
      <c r="DL45" s="44">
        <f t="shared" si="191"/>
        <v>54.71</v>
      </c>
      <c r="DM45" s="44">
        <f t="shared" si="192"/>
        <v>56.54</v>
      </c>
      <c r="DN45" s="44">
        <f t="shared" si="193"/>
        <v>54.71</v>
      </c>
      <c r="DO45" s="44">
        <f t="shared" si="194"/>
        <v>56.54</v>
      </c>
      <c r="DP45" s="46">
        <f t="shared" si="195"/>
        <v>665.68</v>
      </c>
      <c r="DQ45" s="46">
        <f t="shared" si="196"/>
        <v>1728.94</v>
      </c>
      <c r="DR45" s="44">
        <f t="shared" si="197"/>
        <v>56.54</v>
      </c>
      <c r="DS45" s="44">
        <f t="shared" si="198"/>
        <v>51.06</v>
      </c>
      <c r="DT45" s="44">
        <f t="shared" si="199"/>
        <v>56.54</v>
      </c>
      <c r="DU45" s="44">
        <f t="shared" si="200"/>
        <v>54.71</v>
      </c>
      <c r="DV45" s="48">
        <f t="shared" si="201"/>
        <v>56.54</v>
      </c>
      <c r="DW45" s="48">
        <f t="shared" si="202"/>
        <v>54.71</v>
      </c>
      <c r="DX45" s="49">
        <f t="shared" si="203"/>
        <v>56.54</v>
      </c>
      <c r="DY45" s="49">
        <f t="shared" si="204"/>
        <v>56.54</v>
      </c>
      <c r="DZ45" s="44">
        <f t="shared" si="205"/>
        <v>54.71</v>
      </c>
      <c r="EA45" s="44">
        <f t="shared" si="206"/>
        <v>56.54</v>
      </c>
      <c r="EB45" s="44">
        <f t="shared" si="207"/>
        <v>54.71</v>
      </c>
      <c r="EC45" s="44">
        <f t="shared" si="208"/>
        <v>56.54</v>
      </c>
      <c r="ED45" s="50">
        <f t="shared" si="209"/>
        <v>665.68</v>
      </c>
      <c r="EE45" s="52">
        <f t="shared" si="210"/>
        <v>2394.62</v>
      </c>
      <c r="EF45" s="44">
        <f t="shared" si="211"/>
        <v>56.54</v>
      </c>
      <c r="EG45" s="44">
        <f t="shared" si="212"/>
        <v>52.89</v>
      </c>
      <c r="EH45" s="44">
        <f t="shared" si="213"/>
        <v>56.54</v>
      </c>
      <c r="EI45" s="44">
        <f t="shared" si="217"/>
        <v>54.71</v>
      </c>
      <c r="EJ45" s="44">
        <f t="shared" si="218"/>
        <v>56.54</v>
      </c>
      <c r="EK45" s="93">
        <f t="shared" si="219"/>
        <v>54.71</v>
      </c>
      <c r="EL45" s="52"/>
      <c r="EM45" s="52"/>
      <c r="EN45" s="52"/>
      <c r="EO45" s="52"/>
      <c r="EP45" s="52"/>
      <c r="EQ45" s="52"/>
      <c r="ER45" s="52">
        <f t="shared" si="214"/>
        <v>331.93</v>
      </c>
      <c r="ES45" s="52">
        <f t="shared" si="215"/>
        <v>2726.55</v>
      </c>
      <c r="ET45" s="44">
        <f t="shared" si="216"/>
        <v>971.54999999999973</v>
      </c>
    </row>
    <row r="46" spans="2:158" ht="57.75">
      <c r="B46" s="99">
        <v>42517</v>
      </c>
      <c r="C46" s="100" t="s">
        <v>145</v>
      </c>
      <c r="D46" s="128" t="s">
        <v>150</v>
      </c>
      <c r="E46" s="126" t="s">
        <v>151</v>
      </c>
      <c r="F46" s="105" t="s">
        <v>156</v>
      </c>
      <c r="G46" s="105">
        <v>3698.1</v>
      </c>
      <c r="H46" s="44">
        <f t="shared" si="158"/>
        <v>369.81</v>
      </c>
      <c r="I46" s="44">
        <f t="shared" si="159"/>
        <v>3328.29</v>
      </c>
      <c r="J46" s="105"/>
      <c r="K46" s="126"/>
      <c r="L46" s="126"/>
      <c r="M46" s="126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44"/>
      <c r="AZ46" s="105"/>
      <c r="BA46" s="105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>
        <f t="shared" si="220"/>
        <v>7.29</v>
      </c>
      <c r="CG46" s="44">
        <f t="shared" si="160"/>
        <v>54.71</v>
      </c>
      <c r="CH46" s="44">
        <f t="shared" si="161"/>
        <v>56.54</v>
      </c>
      <c r="CI46" s="44">
        <f t="shared" si="162"/>
        <v>56.54</v>
      </c>
      <c r="CJ46" s="44">
        <f t="shared" si="163"/>
        <v>54.71</v>
      </c>
      <c r="CK46" s="44">
        <f t="shared" si="164"/>
        <v>56.54</v>
      </c>
      <c r="CL46" s="44">
        <f t="shared" si="165"/>
        <v>54.71</v>
      </c>
      <c r="CM46" s="44">
        <f t="shared" si="166"/>
        <v>56.54</v>
      </c>
      <c r="CN46" s="44">
        <f t="shared" si="167"/>
        <v>397.58</v>
      </c>
      <c r="CO46" s="46">
        <f t="shared" si="168"/>
        <v>397.58</v>
      </c>
      <c r="CP46" s="44">
        <f t="shared" si="169"/>
        <v>56.54</v>
      </c>
      <c r="CQ46" s="44">
        <f t="shared" si="170"/>
        <v>51.06</v>
      </c>
      <c r="CR46" s="44">
        <f t="shared" si="171"/>
        <v>56.54</v>
      </c>
      <c r="CS46" s="44">
        <f t="shared" si="172"/>
        <v>54.71</v>
      </c>
      <c r="CT46" s="47">
        <f t="shared" si="173"/>
        <v>56.54</v>
      </c>
      <c r="CU46" s="44">
        <f t="shared" si="174"/>
        <v>54.71</v>
      </c>
      <c r="CV46" s="44">
        <f t="shared" si="175"/>
        <v>56.54</v>
      </c>
      <c r="CW46" s="44">
        <f t="shared" si="176"/>
        <v>56.54</v>
      </c>
      <c r="CX46" s="44">
        <f t="shared" si="177"/>
        <v>54.71</v>
      </c>
      <c r="CY46" s="44">
        <f t="shared" si="178"/>
        <v>56.54</v>
      </c>
      <c r="CZ46" s="44">
        <f t="shared" si="179"/>
        <v>54.71</v>
      </c>
      <c r="DA46" s="44">
        <f t="shared" si="180"/>
        <v>56.54</v>
      </c>
      <c r="DB46" s="46">
        <f t="shared" si="181"/>
        <v>665.68</v>
      </c>
      <c r="DC46" s="46">
        <f t="shared" si="182"/>
        <v>1063.26</v>
      </c>
      <c r="DD46" s="44">
        <f t="shared" si="183"/>
        <v>56.54</v>
      </c>
      <c r="DE46" s="44">
        <f t="shared" si="184"/>
        <v>51.06</v>
      </c>
      <c r="DF46" s="44">
        <f t="shared" si="185"/>
        <v>56.54</v>
      </c>
      <c r="DG46" s="44">
        <f t="shared" si="186"/>
        <v>54.71</v>
      </c>
      <c r="DH46" s="44">
        <f t="shared" si="187"/>
        <v>56.54</v>
      </c>
      <c r="DI46" s="44">
        <f t="shared" si="188"/>
        <v>54.71</v>
      </c>
      <c r="DJ46" s="44">
        <f t="shared" si="189"/>
        <v>56.54</v>
      </c>
      <c r="DK46" s="44">
        <f t="shared" si="190"/>
        <v>56.54</v>
      </c>
      <c r="DL46" s="44">
        <f t="shared" si="191"/>
        <v>54.71</v>
      </c>
      <c r="DM46" s="44">
        <f t="shared" si="192"/>
        <v>56.54</v>
      </c>
      <c r="DN46" s="44">
        <f t="shared" si="193"/>
        <v>54.71</v>
      </c>
      <c r="DO46" s="44">
        <f t="shared" si="194"/>
        <v>56.54</v>
      </c>
      <c r="DP46" s="46">
        <f t="shared" si="195"/>
        <v>665.68</v>
      </c>
      <c r="DQ46" s="46">
        <f t="shared" si="196"/>
        <v>1728.94</v>
      </c>
      <c r="DR46" s="44">
        <f t="shared" si="197"/>
        <v>56.54</v>
      </c>
      <c r="DS46" s="44">
        <f t="shared" si="198"/>
        <v>51.06</v>
      </c>
      <c r="DT46" s="44">
        <f t="shared" si="199"/>
        <v>56.54</v>
      </c>
      <c r="DU46" s="44">
        <f t="shared" si="200"/>
        <v>54.71</v>
      </c>
      <c r="DV46" s="48">
        <f t="shared" si="201"/>
        <v>56.54</v>
      </c>
      <c r="DW46" s="48">
        <f t="shared" si="202"/>
        <v>54.71</v>
      </c>
      <c r="DX46" s="49">
        <f t="shared" si="203"/>
        <v>56.54</v>
      </c>
      <c r="DY46" s="49">
        <f t="shared" si="204"/>
        <v>56.54</v>
      </c>
      <c r="DZ46" s="44">
        <f t="shared" si="205"/>
        <v>54.71</v>
      </c>
      <c r="EA46" s="44">
        <f t="shared" si="206"/>
        <v>56.54</v>
      </c>
      <c r="EB46" s="44">
        <f t="shared" si="207"/>
        <v>54.71</v>
      </c>
      <c r="EC46" s="44">
        <f t="shared" si="208"/>
        <v>56.54</v>
      </c>
      <c r="ED46" s="50">
        <f t="shared" si="209"/>
        <v>665.68</v>
      </c>
      <c r="EE46" s="52">
        <f t="shared" si="210"/>
        <v>2394.62</v>
      </c>
      <c r="EF46" s="44">
        <f t="shared" si="211"/>
        <v>56.54</v>
      </c>
      <c r="EG46" s="44">
        <f t="shared" si="212"/>
        <v>52.89</v>
      </c>
      <c r="EH46" s="44">
        <f t="shared" si="213"/>
        <v>56.54</v>
      </c>
      <c r="EI46" s="44">
        <f t="shared" si="217"/>
        <v>54.71</v>
      </c>
      <c r="EJ46" s="44">
        <f t="shared" si="218"/>
        <v>56.54</v>
      </c>
      <c r="EK46" s="93">
        <f t="shared" si="219"/>
        <v>54.71</v>
      </c>
      <c r="EL46" s="52"/>
      <c r="EM46" s="52"/>
      <c r="EN46" s="52"/>
      <c r="EO46" s="52"/>
      <c r="EP46" s="52"/>
      <c r="EQ46" s="52"/>
      <c r="ER46" s="52">
        <f t="shared" si="214"/>
        <v>331.93</v>
      </c>
      <c r="ES46" s="52">
        <f t="shared" si="215"/>
        <v>2726.55</v>
      </c>
      <c r="ET46" s="44">
        <f t="shared" si="216"/>
        <v>971.54999999999973</v>
      </c>
    </row>
    <row r="47" spans="2:158" ht="33">
      <c r="B47" s="99">
        <v>42576</v>
      </c>
      <c r="C47" s="100" t="s">
        <v>157</v>
      </c>
      <c r="D47" s="128" t="s">
        <v>158</v>
      </c>
      <c r="E47" s="126" t="s">
        <v>159</v>
      </c>
      <c r="F47" s="127" t="s">
        <v>160</v>
      </c>
      <c r="G47" s="105">
        <v>845</v>
      </c>
      <c r="H47" s="44">
        <f t="shared" si="158"/>
        <v>84.5</v>
      </c>
      <c r="I47" s="44">
        <f t="shared" si="159"/>
        <v>760.5</v>
      </c>
      <c r="J47" s="54"/>
      <c r="K47" s="55"/>
      <c r="L47" s="55"/>
      <c r="M47" s="55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44">
        <v>0</v>
      </c>
      <c r="CI47" s="44">
        <f>ROUND((I47/5/365*37),2)</f>
        <v>15.42</v>
      </c>
      <c r="CJ47" s="44">
        <f t="shared" si="163"/>
        <v>12.5</v>
      </c>
      <c r="CK47" s="44">
        <f t="shared" si="164"/>
        <v>12.92</v>
      </c>
      <c r="CL47" s="44">
        <f t="shared" si="165"/>
        <v>12.5</v>
      </c>
      <c r="CM47" s="44">
        <f t="shared" si="166"/>
        <v>12.92</v>
      </c>
      <c r="CN47" s="44">
        <f t="shared" si="167"/>
        <v>66.260000000000005</v>
      </c>
      <c r="CO47" s="46">
        <f t="shared" si="168"/>
        <v>66.260000000000005</v>
      </c>
      <c r="CP47" s="44">
        <f t="shared" si="169"/>
        <v>12.92</v>
      </c>
      <c r="CQ47" s="44">
        <f t="shared" si="170"/>
        <v>11.67</v>
      </c>
      <c r="CR47" s="44">
        <f t="shared" si="171"/>
        <v>12.92</v>
      </c>
      <c r="CS47" s="44">
        <f t="shared" si="172"/>
        <v>12.5</v>
      </c>
      <c r="CT47" s="47">
        <f t="shared" si="173"/>
        <v>12.92</v>
      </c>
      <c r="CU47" s="44">
        <f t="shared" si="174"/>
        <v>12.5</v>
      </c>
      <c r="CV47" s="44">
        <f t="shared" si="175"/>
        <v>12.92</v>
      </c>
      <c r="CW47" s="44">
        <f t="shared" si="176"/>
        <v>12.92</v>
      </c>
      <c r="CX47" s="44">
        <f t="shared" si="177"/>
        <v>12.5</v>
      </c>
      <c r="CY47" s="44">
        <f t="shared" si="178"/>
        <v>12.92</v>
      </c>
      <c r="CZ47" s="44">
        <f t="shared" si="179"/>
        <v>12.5</v>
      </c>
      <c r="DA47" s="44">
        <f t="shared" si="180"/>
        <v>12.92</v>
      </c>
      <c r="DB47" s="46">
        <f t="shared" si="181"/>
        <v>152.10999999999999</v>
      </c>
      <c r="DC47" s="46">
        <f t="shared" si="182"/>
        <v>218.37</v>
      </c>
      <c r="DD47" s="44">
        <f t="shared" si="183"/>
        <v>12.92</v>
      </c>
      <c r="DE47" s="44">
        <f t="shared" si="184"/>
        <v>11.67</v>
      </c>
      <c r="DF47" s="44">
        <f t="shared" si="185"/>
        <v>12.92</v>
      </c>
      <c r="DG47" s="44">
        <f t="shared" si="186"/>
        <v>12.5</v>
      </c>
      <c r="DH47" s="44">
        <f t="shared" si="187"/>
        <v>12.92</v>
      </c>
      <c r="DI47" s="44">
        <f t="shared" si="188"/>
        <v>12.5</v>
      </c>
      <c r="DJ47" s="44">
        <f t="shared" si="189"/>
        <v>12.92</v>
      </c>
      <c r="DK47" s="44">
        <f t="shared" si="190"/>
        <v>12.92</v>
      </c>
      <c r="DL47" s="44">
        <f t="shared" si="191"/>
        <v>12.5</v>
      </c>
      <c r="DM47" s="44">
        <f t="shared" si="192"/>
        <v>12.92</v>
      </c>
      <c r="DN47" s="44">
        <f t="shared" si="193"/>
        <v>12.5</v>
      </c>
      <c r="DO47" s="44">
        <f t="shared" si="194"/>
        <v>12.92</v>
      </c>
      <c r="DP47" s="46">
        <f t="shared" si="195"/>
        <v>152.10999999999999</v>
      </c>
      <c r="DQ47" s="46">
        <f t="shared" si="196"/>
        <v>370.48</v>
      </c>
      <c r="DR47" s="44">
        <f t="shared" si="197"/>
        <v>12.92</v>
      </c>
      <c r="DS47" s="44">
        <f t="shared" si="198"/>
        <v>11.67</v>
      </c>
      <c r="DT47" s="44">
        <f t="shared" si="199"/>
        <v>12.92</v>
      </c>
      <c r="DU47" s="44">
        <f t="shared" si="200"/>
        <v>12.5</v>
      </c>
      <c r="DV47" s="48">
        <f t="shared" si="201"/>
        <v>12.92</v>
      </c>
      <c r="DW47" s="48">
        <f t="shared" si="202"/>
        <v>12.5</v>
      </c>
      <c r="DX47" s="49">
        <f t="shared" si="203"/>
        <v>12.92</v>
      </c>
      <c r="DY47" s="49">
        <f t="shared" si="204"/>
        <v>12.92</v>
      </c>
      <c r="DZ47" s="44">
        <f t="shared" si="205"/>
        <v>12.5</v>
      </c>
      <c r="EA47" s="44">
        <f t="shared" si="206"/>
        <v>12.92</v>
      </c>
      <c r="EB47" s="44">
        <f t="shared" si="207"/>
        <v>12.5</v>
      </c>
      <c r="EC47" s="44">
        <f t="shared" si="208"/>
        <v>12.92</v>
      </c>
      <c r="ED47" s="50">
        <f t="shared" si="209"/>
        <v>152.10999999999999</v>
      </c>
      <c r="EE47" s="52">
        <f t="shared" si="210"/>
        <v>522.59</v>
      </c>
      <c r="EF47" s="44">
        <f t="shared" si="211"/>
        <v>12.92</v>
      </c>
      <c r="EG47" s="44">
        <f t="shared" si="212"/>
        <v>12.08</v>
      </c>
      <c r="EH47" s="44">
        <f t="shared" si="213"/>
        <v>12.92</v>
      </c>
      <c r="EI47" s="44">
        <f t="shared" si="217"/>
        <v>12.5</v>
      </c>
      <c r="EJ47" s="44">
        <f t="shared" si="218"/>
        <v>12.92</v>
      </c>
      <c r="EK47" s="93">
        <f t="shared" si="219"/>
        <v>12.5</v>
      </c>
      <c r="EL47" s="52"/>
      <c r="EM47" s="52"/>
      <c r="EN47" s="52"/>
      <c r="EO47" s="52"/>
      <c r="EP47" s="52"/>
      <c r="EQ47" s="52"/>
      <c r="ER47" s="52">
        <f t="shared" si="214"/>
        <v>75.84</v>
      </c>
      <c r="ES47" s="52">
        <f t="shared" si="215"/>
        <v>598.42999999999995</v>
      </c>
      <c r="ET47" s="44">
        <f t="shared" si="216"/>
        <v>246.57000000000005</v>
      </c>
      <c r="EU47" s="129"/>
    </row>
    <row r="48" spans="2:158" ht="33">
      <c r="B48" s="99">
        <v>42576</v>
      </c>
      <c r="C48" s="100" t="s">
        <v>157</v>
      </c>
      <c r="D48" s="128" t="s">
        <v>161</v>
      </c>
      <c r="E48" s="126" t="s">
        <v>162</v>
      </c>
      <c r="F48" s="127" t="s">
        <v>163</v>
      </c>
      <c r="G48" s="105">
        <v>750</v>
      </c>
      <c r="H48" s="44">
        <f t="shared" si="158"/>
        <v>75</v>
      </c>
      <c r="I48" s="44">
        <f t="shared" si="159"/>
        <v>675</v>
      </c>
      <c r="J48" s="54"/>
      <c r="K48" s="55"/>
      <c r="L48" s="55"/>
      <c r="M48" s="55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44">
        <v>0</v>
      </c>
      <c r="CI48" s="44">
        <f>ROUND((I48/5/365*37),2)</f>
        <v>13.68</v>
      </c>
      <c r="CJ48" s="44">
        <f t="shared" si="163"/>
        <v>11.1</v>
      </c>
      <c r="CK48" s="44">
        <f t="shared" si="164"/>
        <v>11.47</v>
      </c>
      <c r="CL48" s="44">
        <f t="shared" si="165"/>
        <v>11.1</v>
      </c>
      <c r="CM48" s="44">
        <f t="shared" si="166"/>
        <v>11.47</v>
      </c>
      <c r="CN48" s="44">
        <f t="shared" si="167"/>
        <v>58.82</v>
      </c>
      <c r="CO48" s="46">
        <f t="shared" si="168"/>
        <v>58.82</v>
      </c>
      <c r="CP48" s="44">
        <f t="shared" si="169"/>
        <v>11.47</v>
      </c>
      <c r="CQ48" s="44">
        <f t="shared" si="170"/>
        <v>10.36</v>
      </c>
      <c r="CR48" s="44">
        <f t="shared" si="171"/>
        <v>11.47</v>
      </c>
      <c r="CS48" s="44">
        <f t="shared" si="172"/>
        <v>11.1</v>
      </c>
      <c r="CT48" s="47">
        <f t="shared" si="173"/>
        <v>11.47</v>
      </c>
      <c r="CU48" s="44">
        <f t="shared" si="174"/>
        <v>11.1</v>
      </c>
      <c r="CV48" s="44">
        <f t="shared" si="175"/>
        <v>11.47</v>
      </c>
      <c r="CW48" s="44">
        <f t="shared" si="176"/>
        <v>11.47</v>
      </c>
      <c r="CX48" s="44">
        <f t="shared" si="177"/>
        <v>11.1</v>
      </c>
      <c r="CY48" s="44">
        <f t="shared" si="178"/>
        <v>11.47</v>
      </c>
      <c r="CZ48" s="44">
        <f t="shared" si="179"/>
        <v>11.1</v>
      </c>
      <c r="DA48" s="44">
        <f t="shared" si="180"/>
        <v>11.47</v>
      </c>
      <c r="DB48" s="46">
        <f t="shared" si="181"/>
        <v>135.04999999999998</v>
      </c>
      <c r="DC48" s="46">
        <f t="shared" si="182"/>
        <v>193.87</v>
      </c>
      <c r="DD48" s="44">
        <f t="shared" si="183"/>
        <v>11.47</v>
      </c>
      <c r="DE48" s="44">
        <f t="shared" si="184"/>
        <v>10.36</v>
      </c>
      <c r="DF48" s="44">
        <f t="shared" si="185"/>
        <v>11.47</v>
      </c>
      <c r="DG48" s="44">
        <f t="shared" si="186"/>
        <v>11.1</v>
      </c>
      <c r="DH48" s="44">
        <f t="shared" si="187"/>
        <v>11.47</v>
      </c>
      <c r="DI48" s="44">
        <f t="shared" si="188"/>
        <v>11.1</v>
      </c>
      <c r="DJ48" s="44">
        <f t="shared" si="189"/>
        <v>11.47</v>
      </c>
      <c r="DK48" s="44">
        <f t="shared" si="190"/>
        <v>11.47</v>
      </c>
      <c r="DL48" s="44">
        <f t="shared" si="191"/>
        <v>11.1</v>
      </c>
      <c r="DM48" s="44">
        <f t="shared" si="192"/>
        <v>11.47</v>
      </c>
      <c r="DN48" s="44">
        <f t="shared" si="193"/>
        <v>11.1</v>
      </c>
      <c r="DO48" s="44">
        <f t="shared" si="194"/>
        <v>11.47</v>
      </c>
      <c r="DP48" s="46">
        <f t="shared" si="195"/>
        <v>135.04999999999998</v>
      </c>
      <c r="DQ48" s="46">
        <f t="shared" si="196"/>
        <v>328.92</v>
      </c>
      <c r="DR48" s="44">
        <f t="shared" si="197"/>
        <v>11.47</v>
      </c>
      <c r="DS48" s="44">
        <f t="shared" si="198"/>
        <v>10.36</v>
      </c>
      <c r="DT48" s="44">
        <f t="shared" si="199"/>
        <v>11.47</v>
      </c>
      <c r="DU48" s="44">
        <f t="shared" si="200"/>
        <v>11.1</v>
      </c>
      <c r="DV48" s="48">
        <f t="shared" si="201"/>
        <v>11.47</v>
      </c>
      <c r="DW48" s="48">
        <f t="shared" si="202"/>
        <v>11.1</v>
      </c>
      <c r="DX48" s="49">
        <f t="shared" si="203"/>
        <v>11.47</v>
      </c>
      <c r="DY48" s="49">
        <f t="shared" si="204"/>
        <v>11.47</v>
      </c>
      <c r="DZ48" s="44">
        <f t="shared" si="205"/>
        <v>11.1</v>
      </c>
      <c r="EA48" s="44">
        <f t="shared" si="206"/>
        <v>11.47</v>
      </c>
      <c r="EB48" s="44">
        <f t="shared" si="207"/>
        <v>11.1</v>
      </c>
      <c r="EC48" s="44">
        <f t="shared" si="208"/>
        <v>11.47</v>
      </c>
      <c r="ED48" s="50">
        <f t="shared" si="209"/>
        <v>135.04999999999998</v>
      </c>
      <c r="EE48" s="52">
        <f t="shared" si="210"/>
        <v>463.97</v>
      </c>
      <c r="EF48" s="44">
        <f t="shared" si="211"/>
        <v>11.47</v>
      </c>
      <c r="EG48" s="44">
        <f t="shared" si="212"/>
        <v>10.73</v>
      </c>
      <c r="EH48" s="44">
        <f t="shared" si="213"/>
        <v>11.47</v>
      </c>
      <c r="EI48" s="44">
        <f t="shared" si="217"/>
        <v>11.1</v>
      </c>
      <c r="EJ48" s="44">
        <f t="shared" si="218"/>
        <v>11.47</v>
      </c>
      <c r="EK48" s="93">
        <f t="shared" si="219"/>
        <v>11.1</v>
      </c>
      <c r="EL48" s="52"/>
      <c r="EM48" s="52"/>
      <c r="EN48" s="52"/>
      <c r="EO48" s="52"/>
      <c r="EP48" s="52"/>
      <c r="EQ48" s="52"/>
      <c r="ER48" s="52">
        <f t="shared" si="214"/>
        <v>67.34</v>
      </c>
      <c r="ES48" s="52">
        <f t="shared" si="215"/>
        <v>531.30999999999995</v>
      </c>
      <c r="ET48" s="44">
        <f t="shared" si="216"/>
        <v>218.69000000000005</v>
      </c>
      <c r="EU48" s="129"/>
    </row>
    <row r="49" spans="2:157" ht="24.75">
      <c r="B49" s="102">
        <v>42600</v>
      </c>
      <c r="C49" s="130" t="s">
        <v>164</v>
      </c>
      <c r="D49" s="130" t="s">
        <v>165</v>
      </c>
      <c r="E49" s="131" t="s">
        <v>140</v>
      </c>
      <c r="F49" s="104" t="s">
        <v>166</v>
      </c>
      <c r="G49" s="131">
        <v>3110</v>
      </c>
      <c r="H49" s="44">
        <f t="shared" si="158"/>
        <v>311</v>
      </c>
      <c r="I49" s="44">
        <f t="shared" si="159"/>
        <v>2799</v>
      </c>
      <c r="J49" s="105"/>
      <c r="K49" s="126"/>
      <c r="L49" s="126"/>
      <c r="M49" s="126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44"/>
      <c r="AZ49" s="105"/>
      <c r="BA49" s="105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>
        <f>ROUND((I49/5/365*13),2)</f>
        <v>19.940000000000001</v>
      </c>
      <c r="CJ49" s="44">
        <f t="shared" si="163"/>
        <v>46.01</v>
      </c>
      <c r="CK49" s="44">
        <f t="shared" si="164"/>
        <v>47.54</v>
      </c>
      <c r="CL49" s="44">
        <f t="shared" si="165"/>
        <v>46.01</v>
      </c>
      <c r="CM49" s="44">
        <f t="shared" si="166"/>
        <v>47.54</v>
      </c>
      <c r="CN49" s="44">
        <f t="shared" si="167"/>
        <v>207.04</v>
      </c>
      <c r="CO49" s="46">
        <f t="shared" si="168"/>
        <v>207.04</v>
      </c>
      <c r="CP49" s="44">
        <f t="shared" si="169"/>
        <v>47.54</v>
      </c>
      <c r="CQ49" s="44">
        <f t="shared" si="170"/>
        <v>42.94</v>
      </c>
      <c r="CR49" s="44">
        <f t="shared" si="171"/>
        <v>47.54</v>
      </c>
      <c r="CS49" s="44">
        <f t="shared" si="172"/>
        <v>46.01</v>
      </c>
      <c r="CT49" s="47">
        <f t="shared" si="173"/>
        <v>47.54</v>
      </c>
      <c r="CU49" s="44">
        <f t="shared" si="174"/>
        <v>46.01</v>
      </c>
      <c r="CV49" s="44">
        <f t="shared" si="175"/>
        <v>47.54</v>
      </c>
      <c r="CW49" s="44">
        <f t="shared" si="176"/>
        <v>47.54</v>
      </c>
      <c r="CX49" s="44">
        <f t="shared" si="177"/>
        <v>46.01</v>
      </c>
      <c r="CY49" s="44">
        <f t="shared" si="178"/>
        <v>47.54</v>
      </c>
      <c r="CZ49" s="44">
        <f t="shared" si="179"/>
        <v>46.01</v>
      </c>
      <c r="DA49" s="44">
        <f t="shared" si="180"/>
        <v>47.54</v>
      </c>
      <c r="DB49" s="46">
        <f t="shared" si="181"/>
        <v>559.76</v>
      </c>
      <c r="DC49" s="46">
        <f t="shared" si="182"/>
        <v>766.8</v>
      </c>
      <c r="DD49" s="44">
        <f t="shared" si="183"/>
        <v>47.54</v>
      </c>
      <c r="DE49" s="44">
        <f t="shared" si="184"/>
        <v>42.94</v>
      </c>
      <c r="DF49" s="44">
        <f t="shared" si="185"/>
        <v>47.54</v>
      </c>
      <c r="DG49" s="44">
        <f t="shared" si="186"/>
        <v>46.01</v>
      </c>
      <c r="DH49" s="44">
        <f t="shared" si="187"/>
        <v>47.54</v>
      </c>
      <c r="DI49" s="44">
        <f t="shared" si="188"/>
        <v>46.01</v>
      </c>
      <c r="DJ49" s="44">
        <f t="shared" si="189"/>
        <v>47.54</v>
      </c>
      <c r="DK49" s="44">
        <f t="shared" si="190"/>
        <v>47.54</v>
      </c>
      <c r="DL49" s="44">
        <f t="shared" si="191"/>
        <v>46.01</v>
      </c>
      <c r="DM49" s="44">
        <f t="shared" si="192"/>
        <v>47.54</v>
      </c>
      <c r="DN49" s="44">
        <f t="shared" si="193"/>
        <v>46.01</v>
      </c>
      <c r="DO49" s="44">
        <f t="shared" si="194"/>
        <v>47.54</v>
      </c>
      <c r="DP49" s="46">
        <f t="shared" si="195"/>
        <v>559.76</v>
      </c>
      <c r="DQ49" s="46">
        <f t="shared" si="196"/>
        <v>1326.56</v>
      </c>
      <c r="DR49" s="44">
        <f t="shared" si="197"/>
        <v>47.54</v>
      </c>
      <c r="DS49" s="44">
        <f t="shared" si="198"/>
        <v>42.94</v>
      </c>
      <c r="DT49" s="44">
        <f t="shared" si="199"/>
        <v>47.54</v>
      </c>
      <c r="DU49" s="44">
        <f t="shared" si="200"/>
        <v>46.01</v>
      </c>
      <c r="DV49" s="48">
        <f t="shared" si="201"/>
        <v>47.54</v>
      </c>
      <c r="DW49" s="48">
        <f t="shared" si="202"/>
        <v>46.01</v>
      </c>
      <c r="DX49" s="49">
        <f t="shared" si="203"/>
        <v>47.54</v>
      </c>
      <c r="DY49" s="49">
        <f t="shared" si="204"/>
        <v>47.54</v>
      </c>
      <c r="DZ49" s="44">
        <f t="shared" si="205"/>
        <v>46.01</v>
      </c>
      <c r="EA49" s="44">
        <f t="shared" si="206"/>
        <v>47.54</v>
      </c>
      <c r="EB49" s="44">
        <f t="shared" si="207"/>
        <v>46.01</v>
      </c>
      <c r="EC49" s="44">
        <f t="shared" si="208"/>
        <v>47.54</v>
      </c>
      <c r="ED49" s="50">
        <f t="shared" si="209"/>
        <v>559.76</v>
      </c>
      <c r="EE49" s="52">
        <f t="shared" si="210"/>
        <v>1886.32</v>
      </c>
      <c r="EF49" s="44">
        <f t="shared" si="211"/>
        <v>47.54</v>
      </c>
      <c r="EG49" s="44">
        <f t="shared" si="212"/>
        <v>44.48</v>
      </c>
      <c r="EH49" s="44">
        <f t="shared" si="213"/>
        <v>47.54</v>
      </c>
      <c r="EI49" s="44">
        <f t="shared" si="217"/>
        <v>46.01</v>
      </c>
      <c r="EJ49" s="44">
        <f t="shared" si="218"/>
        <v>47.54</v>
      </c>
      <c r="EK49" s="93">
        <f t="shared" si="219"/>
        <v>46.01</v>
      </c>
      <c r="EL49" s="52"/>
      <c r="EM49" s="52"/>
      <c r="EN49" s="52"/>
      <c r="EO49" s="52"/>
      <c r="EP49" s="52"/>
      <c r="EQ49" s="52"/>
      <c r="ER49" s="52">
        <f t="shared" si="214"/>
        <v>279.12</v>
      </c>
      <c r="ES49" s="52">
        <f t="shared" si="215"/>
        <v>2165.44</v>
      </c>
      <c r="ET49" s="44">
        <f t="shared" si="216"/>
        <v>944.56</v>
      </c>
      <c r="EU49" s="129"/>
    </row>
    <row r="50" spans="2:157" ht="33">
      <c r="B50" s="102">
        <v>42600</v>
      </c>
      <c r="C50" s="103" t="s">
        <v>167</v>
      </c>
      <c r="D50" s="103" t="s">
        <v>168</v>
      </c>
      <c r="E50" s="104" t="s">
        <v>140</v>
      </c>
      <c r="F50" s="104" t="s">
        <v>169</v>
      </c>
      <c r="G50" s="105">
        <v>640</v>
      </c>
      <c r="H50" s="44">
        <f t="shared" si="158"/>
        <v>64</v>
      </c>
      <c r="I50" s="44">
        <f t="shared" si="159"/>
        <v>576</v>
      </c>
      <c r="J50" s="105"/>
      <c r="K50" s="126"/>
      <c r="L50" s="126"/>
      <c r="M50" s="126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44"/>
      <c r="AZ50" s="105"/>
      <c r="BA50" s="105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>
        <f>ROUND((I50/5/365*13),2)</f>
        <v>4.0999999999999996</v>
      </c>
      <c r="CJ50" s="44">
        <f t="shared" si="163"/>
        <v>9.4700000000000006</v>
      </c>
      <c r="CK50" s="44">
        <f t="shared" si="164"/>
        <v>9.7799999999999994</v>
      </c>
      <c r="CL50" s="44">
        <f t="shared" si="165"/>
        <v>9.4700000000000006</v>
      </c>
      <c r="CM50" s="44">
        <f t="shared" si="166"/>
        <v>9.7799999999999994</v>
      </c>
      <c r="CN50" s="44">
        <f t="shared" si="167"/>
        <v>42.6</v>
      </c>
      <c r="CO50" s="46">
        <f t="shared" si="168"/>
        <v>42.6</v>
      </c>
      <c r="CP50" s="44">
        <f t="shared" si="169"/>
        <v>9.7799999999999994</v>
      </c>
      <c r="CQ50" s="44">
        <f t="shared" si="170"/>
        <v>8.84</v>
      </c>
      <c r="CR50" s="44">
        <f t="shared" si="171"/>
        <v>9.7799999999999994</v>
      </c>
      <c r="CS50" s="44">
        <f t="shared" si="172"/>
        <v>9.4700000000000006</v>
      </c>
      <c r="CT50" s="47">
        <f t="shared" si="173"/>
        <v>9.7799999999999994</v>
      </c>
      <c r="CU50" s="44">
        <f t="shared" si="174"/>
        <v>9.4700000000000006</v>
      </c>
      <c r="CV50" s="44">
        <f t="shared" si="175"/>
        <v>9.7799999999999994</v>
      </c>
      <c r="CW50" s="44">
        <f t="shared" si="176"/>
        <v>9.7799999999999994</v>
      </c>
      <c r="CX50" s="44">
        <f t="shared" si="177"/>
        <v>9.4700000000000006</v>
      </c>
      <c r="CY50" s="44">
        <f t="shared" si="178"/>
        <v>9.7799999999999994</v>
      </c>
      <c r="CZ50" s="44">
        <f t="shared" si="179"/>
        <v>9.4700000000000006</v>
      </c>
      <c r="DA50" s="44">
        <f t="shared" si="180"/>
        <v>9.7799999999999994</v>
      </c>
      <c r="DB50" s="46">
        <f t="shared" si="181"/>
        <v>115.17999999999999</v>
      </c>
      <c r="DC50" s="46">
        <f t="shared" si="182"/>
        <v>157.78</v>
      </c>
      <c r="DD50" s="44">
        <f t="shared" si="183"/>
        <v>9.7799999999999994</v>
      </c>
      <c r="DE50" s="44">
        <f t="shared" si="184"/>
        <v>8.84</v>
      </c>
      <c r="DF50" s="44">
        <f t="shared" si="185"/>
        <v>9.7799999999999994</v>
      </c>
      <c r="DG50" s="44">
        <f t="shared" si="186"/>
        <v>9.4700000000000006</v>
      </c>
      <c r="DH50" s="44">
        <f t="shared" si="187"/>
        <v>9.7799999999999994</v>
      </c>
      <c r="DI50" s="44">
        <f t="shared" si="188"/>
        <v>9.4700000000000006</v>
      </c>
      <c r="DJ50" s="44">
        <f t="shared" si="189"/>
        <v>9.7799999999999994</v>
      </c>
      <c r="DK50" s="44">
        <f t="shared" si="190"/>
        <v>9.7799999999999994</v>
      </c>
      <c r="DL50" s="44">
        <f t="shared" si="191"/>
        <v>9.4700000000000006</v>
      </c>
      <c r="DM50" s="44">
        <f t="shared" si="192"/>
        <v>9.7799999999999994</v>
      </c>
      <c r="DN50" s="44">
        <f t="shared" si="193"/>
        <v>9.4700000000000006</v>
      </c>
      <c r="DO50" s="44">
        <f t="shared" si="194"/>
        <v>9.7799999999999994</v>
      </c>
      <c r="DP50" s="46">
        <f t="shared" si="195"/>
        <v>115.17999999999999</v>
      </c>
      <c r="DQ50" s="46">
        <f t="shared" si="196"/>
        <v>272.95999999999998</v>
      </c>
      <c r="DR50" s="44">
        <f t="shared" si="197"/>
        <v>9.7799999999999994</v>
      </c>
      <c r="DS50" s="44">
        <f t="shared" si="198"/>
        <v>8.84</v>
      </c>
      <c r="DT50" s="44">
        <f t="shared" si="199"/>
        <v>9.7799999999999994</v>
      </c>
      <c r="DU50" s="44">
        <f t="shared" si="200"/>
        <v>9.4700000000000006</v>
      </c>
      <c r="DV50" s="48">
        <f t="shared" si="201"/>
        <v>9.7799999999999994</v>
      </c>
      <c r="DW50" s="48">
        <f t="shared" si="202"/>
        <v>9.4700000000000006</v>
      </c>
      <c r="DX50" s="49">
        <f t="shared" si="203"/>
        <v>9.7799999999999994</v>
      </c>
      <c r="DY50" s="49">
        <f t="shared" si="204"/>
        <v>9.7799999999999994</v>
      </c>
      <c r="DZ50" s="44">
        <f t="shared" si="205"/>
        <v>9.4700000000000006</v>
      </c>
      <c r="EA50" s="44">
        <f t="shared" si="206"/>
        <v>9.7799999999999994</v>
      </c>
      <c r="EB50" s="44">
        <f t="shared" si="207"/>
        <v>9.4700000000000006</v>
      </c>
      <c r="EC50" s="44">
        <f t="shared" si="208"/>
        <v>9.7799999999999994</v>
      </c>
      <c r="ED50" s="50">
        <f t="shared" si="209"/>
        <v>115.17999999999999</v>
      </c>
      <c r="EE50" s="52">
        <f t="shared" si="210"/>
        <v>388.14</v>
      </c>
      <c r="EF50" s="44">
        <f t="shared" si="211"/>
        <v>9.7799999999999994</v>
      </c>
      <c r="EG50" s="44">
        <f t="shared" si="212"/>
        <v>9.15</v>
      </c>
      <c r="EH50" s="44">
        <f t="shared" si="213"/>
        <v>9.7799999999999994</v>
      </c>
      <c r="EI50" s="44">
        <f t="shared" si="217"/>
        <v>9.4700000000000006</v>
      </c>
      <c r="EJ50" s="44">
        <f t="shared" si="218"/>
        <v>9.7799999999999994</v>
      </c>
      <c r="EK50" s="93">
        <f t="shared" si="219"/>
        <v>9.4700000000000006</v>
      </c>
      <c r="EL50" s="52"/>
      <c r="EM50" s="52"/>
      <c r="EN50" s="52"/>
      <c r="EO50" s="52"/>
      <c r="EP50" s="52"/>
      <c r="EQ50" s="52"/>
      <c r="ER50" s="52">
        <f t="shared" si="214"/>
        <v>57.43</v>
      </c>
      <c r="ES50" s="52">
        <f t="shared" si="215"/>
        <v>445.57</v>
      </c>
      <c r="ET50" s="44">
        <f t="shared" si="216"/>
        <v>194.43</v>
      </c>
      <c r="EU50" s="129"/>
    </row>
    <row r="51" spans="2:157" ht="66">
      <c r="B51" s="102">
        <v>42713</v>
      </c>
      <c r="C51" s="103" t="s">
        <v>135</v>
      </c>
      <c r="D51" s="128" t="s">
        <v>170</v>
      </c>
      <c r="E51" s="132" t="s">
        <v>171</v>
      </c>
      <c r="F51" s="104" t="s">
        <v>172</v>
      </c>
      <c r="G51" s="131">
        <v>1150</v>
      </c>
      <c r="H51" s="44">
        <f t="shared" si="158"/>
        <v>115</v>
      </c>
      <c r="I51" s="44">
        <f t="shared" si="159"/>
        <v>1035</v>
      </c>
      <c r="J51" s="105"/>
      <c r="K51" s="126"/>
      <c r="L51" s="126"/>
      <c r="M51" s="126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44"/>
      <c r="AZ51" s="105"/>
      <c r="BA51" s="105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>
        <f>ROUND((I51/5/365*22),2)</f>
        <v>12.48</v>
      </c>
      <c r="CN51" s="44">
        <f t="shared" si="167"/>
        <v>12.48</v>
      </c>
      <c r="CO51" s="46">
        <f t="shared" si="168"/>
        <v>12.48</v>
      </c>
      <c r="CP51" s="44">
        <f t="shared" si="169"/>
        <v>17.579999999999998</v>
      </c>
      <c r="CQ51" s="44">
        <f t="shared" si="170"/>
        <v>15.88</v>
      </c>
      <c r="CR51" s="44">
        <f t="shared" si="171"/>
        <v>17.579999999999998</v>
      </c>
      <c r="CS51" s="44">
        <f t="shared" si="172"/>
        <v>17.010000000000002</v>
      </c>
      <c r="CT51" s="47">
        <f t="shared" si="173"/>
        <v>17.579999999999998</v>
      </c>
      <c r="CU51" s="44">
        <f t="shared" si="174"/>
        <v>17.010000000000002</v>
      </c>
      <c r="CV51" s="44">
        <f t="shared" si="175"/>
        <v>17.579999999999998</v>
      </c>
      <c r="CW51" s="44">
        <f t="shared" si="176"/>
        <v>17.579999999999998</v>
      </c>
      <c r="CX51" s="44">
        <f t="shared" si="177"/>
        <v>17.010000000000002</v>
      </c>
      <c r="CY51" s="44">
        <f t="shared" si="178"/>
        <v>17.579999999999998</v>
      </c>
      <c r="CZ51" s="44">
        <f t="shared" si="179"/>
        <v>17.010000000000002</v>
      </c>
      <c r="DA51" s="44">
        <f t="shared" si="180"/>
        <v>17.579999999999998</v>
      </c>
      <c r="DB51" s="46">
        <f t="shared" si="181"/>
        <v>206.97999999999996</v>
      </c>
      <c r="DC51" s="46">
        <f t="shared" si="182"/>
        <v>219.46</v>
      </c>
      <c r="DD51" s="44">
        <f t="shared" si="183"/>
        <v>17.579999999999998</v>
      </c>
      <c r="DE51" s="44">
        <f t="shared" si="184"/>
        <v>15.88</v>
      </c>
      <c r="DF51" s="44">
        <f t="shared" si="185"/>
        <v>17.579999999999998</v>
      </c>
      <c r="DG51" s="44">
        <f t="shared" si="186"/>
        <v>17.010000000000002</v>
      </c>
      <c r="DH51" s="44">
        <f t="shared" si="187"/>
        <v>17.579999999999998</v>
      </c>
      <c r="DI51" s="44">
        <f t="shared" si="188"/>
        <v>17.010000000000002</v>
      </c>
      <c r="DJ51" s="44">
        <f t="shared" si="189"/>
        <v>17.579999999999998</v>
      </c>
      <c r="DK51" s="44">
        <f t="shared" si="190"/>
        <v>17.579999999999998</v>
      </c>
      <c r="DL51" s="44">
        <f t="shared" si="191"/>
        <v>17.010000000000002</v>
      </c>
      <c r="DM51" s="44">
        <f t="shared" si="192"/>
        <v>17.579999999999998</v>
      </c>
      <c r="DN51" s="44">
        <f t="shared" si="193"/>
        <v>17.010000000000002</v>
      </c>
      <c r="DO51" s="44">
        <f t="shared" si="194"/>
        <v>17.579999999999998</v>
      </c>
      <c r="DP51" s="46">
        <f t="shared" si="195"/>
        <v>206.97999999999996</v>
      </c>
      <c r="DQ51" s="46">
        <f t="shared" si="196"/>
        <v>426.44</v>
      </c>
      <c r="DR51" s="44">
        <f t="shared" si="197"/>
        <v>17.579999999999998</v>
      </c>
      <c r="DS51" s="44">
        <f t="shared" si="198"/>
        <v>15.88</v>
      </c>
      <c r="DT51" s="44">
        <f t="shared" si="199"/>
        <v>17.579999999999998</v>
      </c>
      <c r="DU51" s="44">
        <f t="shared" si="200"/>
        <v>17.010000000000002</v>
      </c>
      <c r="DV51" s="48">
        <f t="shared" si="201"/>
        <v>17.579999999999998</v>
      </c>
      <c r="DW51" s="48">
        <f t="shared" si="202"/>
        <v>17.010000000000002</v>
      </c>
      <c r="DX51" s="49">
        <f t="shared" si="203"/>
        <v>17.579999999999998</v>
      </c>
      <c r="DY51" s="49">
        <f t="shared" si="204"/>
        <v>17.579999999999998</v>
      </c>
      <c r="DZ51" s="44">
        <f t="shared" si="205"/>
        <v>17.010000000000002</v>
      </c>
      <c r="EA51" s="44">
        <f t="shared" si="206"/>
        <v>17.579999999999998</v>
      </c>
      <c r="EB51" s="44">
        <f t="shared" si="207"/>
        <v>17.010000000000002</v>
      </c>
      <c r="EC51" s="44">
        <f t="shared" si="208"/>
        <v>17.579999999999998</v>
      </c>
      <c r="ED51" s="50">
        <f t="shared" si="209"/>
        <v>206.97999999999996</v>
      </c>
      <c r="EE51" s="52">
        <f t="shared" si="210"/>
        <v>633.41999999999996</v>
      </c>
      <c r="EF51" s="44">
        <f t="shared" si="211"/>
        <v>17.579999999999998</v>
      </c>
      <c r="EG51" s="44">
        <f t="shared" si="212"/>
        <v>16.45</v>
      </c>
      <c r="EH51" s="44">
        <f t="shared" si="213"/>
        <v>17.579999999999998</v>
      </c>
      <c r="EI51" s="44">
        <f t="shared" si="217"/>
        <v>17.010000000000002</v>
      </c>
      <c r="EJ51" s="44">
        <f t="shared" si="218"/>
        <v>17.579999999999998</v>
      </c>
      <c r="EK51" s="93">
        <f t="shared" si="219"/>
        <v>17.010000000000002</v>
      </c>
      <c r="EL51" s="52"/>
      <c r="EM51" s="52"/>
      <c r="EN51" s="52"/>
      <c r="EO51" s="52"/>
      <c r="EP51" s="52"/>
      <c r="EQ51" s="52"/>
      <c r="ER51" s="52">
        <f t="shared" si="214"/>
        <v>103.21000000000001</v>
      </c>
      <c r="ES51" s="52">
        <f t="shared" si="215"/>
        <v>736.63</v>
      </c>
      <c r="ET51" s="44">
        <f t="shared" si="216"/>
        <v>413.37</v>
      </c>
      <c r="EU51" s="129"/>
    </row>
    <row r="52" spans="2:157" ht="66">
      <c r="B52" s="102">
        <v>42716</v>
      </c>
      <c r="C52" s="103" t="s">
        <v>135</v>
      </c>
      <c r="D52" s="128" t="s">
        <v>173</v>
      </c>
      <c r="E52" s="132" t="s">
        <v>121</v>
      </c>
      <c r="F52" s="104" t="s">
        <v>174</v>
      </c>
      <c r="G52" s="131">
        <v>805</v>
      </c>
      <c r="H52" s="44">
        <f t="shared" si="158"/>
        <v>80.5</v>
      </c>
      <c r="I52" s="44">
        <f t="shared" si="159"/>
        <v>724.5</v>
      </c>
      <c r="J52" s="105"/>
      <c r="K52" s="126"/>
      <c r="L52" s="126"/>
      <c r="M52" s="126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44"/>
      <c r="AZ52" s="105"/>
      <c r="BA52" s="105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>
        <f>ROUND((I52/5/365*19),2)</f>
        <v>7.54</v>
      </c>
      <c r="CN52" s="44">
        <f t="shared" si="167"/>
        <v>7.54</v>
      </c>
      <c r="CO52" s="46">
        <f t="shared" si="168"/>
        <v>7.54</v>
      </c>
      <c r="CP52" s="44">
        <f t="shared" si="169"/>
        <v>12.31</v>
      </c>
      <c r="CQ52" s="44">
        <f t="shared" si="170"/>
        <v>11.12</v>
      </c>
      <c r="CR52" s="44">
        <f t="shared" si="171"/>
        <v>12.31</v>
      </c>
      <c r="CS52" s="44">
        <f t="shared" si="172"/>
        <v>11.91</v>
      </c>
      <c r="CT52" s="47">
        <f t="shared" si="173"/>
        <v>12.31</v>
      </c>
      <c r="CU52" s="44">
        <f t="shared" si="174"/>
        <v>11.91</v>
      </c>
      <c r="CV52" s="44">
        <f t="shared" si="175"/>
        <v>12.31</v>
      </c>
      <c r="CW52" s="44">
        <f t="shared" si="176"/>
        <v>12.31</v>
      </c>
      <c r="CX52" s="44">
        <f t="shared" si="177"/>
        <v>11.91</v>
      </c>
      <c r="CY52" s="44">
        <f t="shared" si="178"/>
        <v>12.31</v>
      </c>
      <c r="CZ52" s="44">
        <f t="shared" si="179"/>
        <v>11.91</v>
      </c>
      <c r="DA52" s="44">
        <f t="shared" si="180"/>
        <v>12.31</v>
      </c>
      <c r="DB52" s="46">
        <f t="shared" si="181"/>
        <v>144.93</v>
      </c>
      <c r="DC52" s="46">
        <f t="shared" si="182"/>
        <v>152.47</v>
      </c>
      <c r="DD52" s="44">
        <f t="shared" si="183"/>
        <v>12.31</v>
      </c>
      <c r="DE52" s="44">
        <f t="shared" si="184"/>
        <v>11.12</v>
      </c>
      <c r="DF52" s="44">
        <f t="shared" si="185"/>
        <v>12.31</v>
      </c>
      <c r="DG52" s="44">
        <f t="shared" si="186"/>
        <v>11.91</v>
      </c>
      <c r="DH52" s="44">
        <f t="shared" si="187"/>
        <v>12.31</v>
      </c>
      <c r="DI52" s="44">
        <f t="shared" si="188"/>
        <v>11.91</v>
      </c>
      <c r="DJ52" s="44">
        <f t="shared" si="189"/>
        <v>12.31</v>
      </c>
      <c r="DK52" s="44">
        <f t="shared" si="190"/>
        <v>12.31</v>
      </c>
      <c r="DL52" s="44">
        <f t="shared" si="191"/>
        <v>11.91</v>
      </c>
      <c r="DM52" s="44">
        <f t="shared" si="192"/>
        <v>12.31</v>
      </c>
      <c r="DN52" s="44">
        <f t="shared" si="193"/>
        <v>11.91</v>
      </c>
      <c r="DO52" s="44">
        <f t="shared" si="194"/>
        <v>12.31</v>
      </c>
      <c r="DP52" s="46">
        <f t="shared" si="195"/>
        <v>144.93</v>
      </c>
      <c r="DQ52" s="46">
        <f t="shared" si="196"/>
        <v>297.39999999999998</v>
      </c>
      <c r="DR52" s="44">
        <f t="shared" si="197"/>
        <v>12.31</v>
      </c>
      <c r="DS52" s="44">
        <f t="shared" si="198"/>
        <v>11.12</v>
      </c>
      <c r="DT52" s="44">
        <f t="shared" si="199"/>
        <v>12.31</v>
      </c>
      <c r="DU52" s="44">
        <f t="shared" si="200"/>
        <v>11.91</v>
      </c>
      <c r="DV52" s="48">
        <f t="shared" si="201"/>
        <v>12.31</v>
      </c>
      <c r="DW52" s="48">
        <f t="shared" si="202"/>
        <v>11.91</v>
      </c>
      <c r="DX52" s="49">
        <f t="shared" si="203"/>
        <v>12.31</v>
      </c>
      <c r="DY52" s="49">
        <f t="shared" si="204"/>
        <v>12.31</v>
      </c>
      <c r="DZ52" s="44">
        <f t="shared" si="205"/>
        <v>11.91</v>
      </c>
      <c r="EA52" s="44">
        <f t="shared" si="206"/>
        <v>12.31</v>
      </c>
      <c r="EB52" s="44">
        <f t="shared" si="207"/>
        <v>11.91</v>
      </c>
      <c r="EC52" s="44">
        <f t="shared" si="208"/>
        <v>12.31</v>
      </c>
      <c r="ED52" s="50">
        <f t="shared" si="209"/>
        <v>144.93</v>
      </c>
      <c r="EE52" s="52">
        <f t="shared" si="210"/>
        <v>442.33</v>
      </c>
      <c r="EF52" s="44">
        <f t="shared" si="211"/>
        <v>12.31</v>
      </c>
      <c r="EG52" s="44">
        <f t="shared" si="212"/>
        <v>11.51</v>
      </c>
      <c r="EH52" s="44">
        <f t="shared" si="213"/>
        <v>12.31</v>
      </c>
      <c r="EI52" s="44">
        <f t="shared" si="217"/>
        <v>11.91</v>
      </c>
      <c r="EJ52" s="44">
        <f t="shared" si="218"/>
        <v>12.31</v>
      </c>
      <c r="EK52" s="93">
        <f t="shared" si="219"/>
        <v>11.91</v>
      </c>
      <c r="EL52" s="52"/>
      <c r="EM52" s="52"/>
      <c r="EN52" s="52"/>
      <c r="EO52" s="52"/>
      <c r="EP52" s="52"/>
      <c r="EQ52" s="52"/>
      <c r="ER52" s="52">
        <f t="shared" si="214"/>
        <v>72.260000000000005</v>
      </c>
      <c r="ES52" s="52">
        <f t="shared" si="215"/>
        <v>514.59</v>
      </c>
      <c r="ET52" s="44">
        <f t="shared" si="216"/>
        <v>290.40999999999997</v>
      </c>
      <c r="EU52" s="129"/>
    </row>
    <row r="53" spans="2:157" ht="66">
      <c r="B53" s="102">
        <v>42716</v>
      </c>
      <c r="C53" s="103" t="s">
        <v>135</v>
      </c>
      <c r="D53" s="128" t="s">
        <v>175</v>
      </c>
      <c r="E53" s="132" t="s">
        <v>176</v>
      </c>
      <c r="F53" s="104" t="s">
        <v>177</v>
      </c>
      <c r="G53" s="131">
        <v>805</v>
      </c>
      <c r="H53" s="44">
        <f t="shared" si="158"/>
        <v>80.5</v>
      </c>
      <c r="I53" s="44">
        <f t="shared" si="159"/>
        <v>724.5</v>
      </c>
      <c r="J53" s="105"/>
      <c r="K53" s="126"/>
      <c r="L53" s="126"/>
      <c r="M53" s="126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44"/>
      <c r="AZ53" s="105"/>
      <c r="BA53" s="105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>
        <f>ROUND((I53/5/365*19),2)</f>
        <v>7.54</v>
      </c>
      <c r="CN53" s="44">
        <f t="shared" si="167"/>
        <v>7.54</v>
      </c>
      <c r="CO53" s="46">
        <f t="shared" si="168"/>
        <v>7.54</v>
      </c>
      <c r="CP53" s="44">
        <f t="shared" si="169"/>
        <v>12.31</v>
      </c>
      <c r="CQ53" s="44">
        <f t="shared" si="170"/>
        <v>11.12</v>
      </c>
      <c r="CR53" s="44">
        <f t="shared" si="171"/>
        <v>12.31</v>
      </c>
      <c r="CS53" s="44">
        <f t="shared" si="172"/>
        <v>11.91</v>
      </c>
      <c r="CT53" s="47">
        <f t="shared" si="173"/>
        <v>12.31</v>
      </c>
      <c r="CU53" s="44">
        <f t="shared" si="174"/>
        <v>11.91</v>
      </c>
      <c r="CV53" s="44">
        <f t="shared" si="175"/>
        <v>12.31</v>
      </c>
      <c r="CW53" s="44">
        <f t="shared" si="176"/>
        <v>12.31</v>
      </c>
      <c r="CX53" s="44">
        <f t="shared" si="177"/>
        <v>11.91</v>
      </c>
      <c r="CY53" s="44">
        <f t="shared" si="178"/>
        <v>12.31</v>
      </c>
      <c r="CZ53" s="44">
        <f t="shared" si="179"/>
        <v>11.91</v>
      </c>
      <c r="DA53" s="44">
        <f t="shared" si="180"/>
        <v>12.31</v>
      </c>
      <c r="DB53" s="46">
        <f t="shared" si="181"/>
        <v>144.93</v>
      </c>
      <c r="DC53" s="46">
        <f t="shared" si="182"/>
        <v>152.47</v>
      </c>
      <c r="DD53" s="44">
        <f t="shared" si="183"/>
        <v>12.31</v>
      </c>
      <c r="DE53" s="44">
        <f t="shared" si="184"/>
        <v>11.12</v>
      </c>
      <c r="DF53" s="44">
        <f t="shared" si="185"/>
        <v>12.31</v>
      </c>
      <c r="DG53" s="44">
        <f t="shared" si="186"/>
        <v>11.91</v>
      </c>
      <c r="DH53" s="44">
        <f t="shared" si="187"/>
        <v>12.31</v>
      </c>
      <c r="DI53" s="44">
        <f t="shared" si="188"/>
        <v>11.91</v>
      </c>
      <c r="DJ53" s="44">
        <f t="shared" si="189"/>
        <v>12.31</v>
      </c>
      <c r="DK53" s="44">
        <f t="shared" si="190"/>
        <v>12.31</v>
      </c>
      <c r="DL53" s="44">
        <f t="shared" si="191"/>
        <v>11.91</v>
      </c>
      <c r="DM53" s="44">
        <f t="shared" si="192"/>
        <v>12.31</v>
      </c>
      <c r="DN53" s="44">
        <f t="shared" si="193"/>
        <v>11.91</v>
      </c>
      <c r="DO53" s="44">
        <f t="shared" si="194"/>
        <v>12.31</v>
      </c>
      <c r="DP53" s="46">
        <f t="shared" si="195"/>
        <v>144.93</v>
      </c>
      <c r="DQ53" s="46">
        <f t="shared" si="196"/>
        <v>297.39999999999998</v>
      </c>
      <c r="DR53" s="44">
        <f t="shared" si="197"/>
        <v>12.31</v>
      </c>
      <c r="DS53" s="44">
        <f t="shared" si="198"/>
        <v>11.12</v>
      </c>
      <c r="DT53" s="44">
        <f t="shared" si="199"/>
        <v>12.31</v>
      </c>
      <c r="DU53" s="44">
        <f t="shared" si="200"/>
        <v>11.91</v>
      </c>
      <c r="DV53" s="48">
        <f t="shared" si="201"/>
        <v>12.31</v>
      </c>
      <c r="DW53" s="48">
        <f t="shared" si="202"/>
        <v>11.91</v>
      </c>
      <c r="DX53" s="49">
        <f t="shared" si="203"/>
        <v>12.31</v>
      </c>
      <c r="DY53" s="49">
        <f t="shared" si="204"/>
        <v>12.31</v>
      </c>
      <c r="DZ53" s="44">
        <f t="shared" si="205"/>
        <v>11.91</v>
      </c>
      <c r="EA53" s="44">
        <f t="shared" si="206"/>
        <v>12.31</v>
      </c>
      <c r="EB53" s="44">
        <f t="shared" si="207"/>
        <v>11.91</v>
      </c>
      <c r="EC53" s="44">
        <f t="shared" si="208"/>
        <v>12.31</v>
      </c>
      <c r="ED53" s="50">
        <f t="shared" si="209"/>
        <v>144.93</v>
      </c>
      <c r="EE53" s="52">
        <f t="shared" si="210"/>
        <v>442.33</v>
      </c>
      <c r="EF53" s="44">
        <f t="shared" si="211"/>
        <v>12.31</v>
      </c>
      <c r="EG53" s="44">
        <f t="shared" si="212"/>
        <v>11.51</v>
      </c>
      <c r="EH53" s="44">
        <f t="shared" si="213"/>
        <v>12.31</v>
      </c>
      <c r="EI53" s="44">
        <f t="shared" si="217"/>
        <v>11.91</v>
      </c>
      <c r="EJ53" s="44">
        <f t="shared" si="218"/>
        <v>12.31</v>
      </c>
      <c r="EK53" s="93">
        <f t="shared" si="219"/>
        <v>11.91</v>
      </c>
      <c r="EL53" s="52"/>
      <c r="EM53" s="52"/>
      <c r="EN53" s="52"/>
      <c r="EO53" s="52"/>
      <c r="EP53" s="52"/>
      <c r="EQ53" s="52"/>
      <c r="ER53" s="52">
        <f t="shared" si="214"/>
        <v>72.260000000000005</v>
      </c>
      <c r="ES53" s="52">
        <f t="shared" si="215"/>
        <v>514.59</v>
      </c>
      <c r="ET53" s="44">
        <f t="shared" si="216"/>
        <v>290.40999999999997</v>
      </c>
      <c r="EU53" s="129"/>
    </row>
    <row r="54" spans="2:157" ht="66">
      <c r="B54" s="102">
        <v>42716</v>
      </c>
      <c r="C54" s="103" t="s">
        <v>135</v>
      </c>
      <c r="D54" s="128" t="s">
        <v>178</v>
      </c>
      <c r="E54" s="132" t="s">
        <v>179</v>
      </c>
      <c r="F54" s="104" t="s">
        <v>180</v>
      </c>
      <c r="G54" s="131">
        <v>805</v>
      </c>
      <c r="H54" s="44">
        <f t="shared" si="158"/>
        <v>80.5</v>
      </c>
      <c r="I54" s="44">
        <f t="shared" si="159"/>
        <v>724.5</v>
      </c>
      <c r="J54" s="105"/>
      <c r="K54" s="126"/>
      <c r="L54" s="126"/>
      <c r="M54" s="126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44"/>
      <c r="AZ54" s="105"/>
      <c r="BA54" s="105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>
        <f>ROUND((I54/5/365*19),2)</f>
        <v>7.54</v>
      </c>
      <c r="CN54" s="44">
        <f t="shared" si="167"/>
        <v>7.54</v>
      </c>
      <c r="CO54" s="46">
        <f t="shared" si="168"/>
        <v>7.54</v>
      </c>
      <c r="CP54" s="44">
        <f t="shared" si="169"/>
        <v>12.31</v>
      </c>
      <c r="CQ54" s="44">
        <f t="shared" si="170"/>
        <v>11.12</v>
      </c>
      <c r="CR54" s="44">
        <f t="shared" si="171"/>
        <v>12.31</v>
      </c>
      <c r="CS54" s="44">
        <f t="shared" si="172"/>
        <v>11.91</v>
      </c>
      <c r="CT54" s="47">
        <f t="shared" si="173"/>
        <v>12.31</v>
      </c>
      <c r="CU54" s="44">
        <f t="shared" si="174"/>
        <v>11.91</v>
      </c>
      <c r="CV54" s="44">
        <f t="shared" si="175"/>
        <v>12.31</v>
      </c>
      <c r="CW54" s="44">
        <f t="shared" si="176"/>
        <v>12.31</v>
      </c>
      <c r="CX54" s="44">
        <f t="shared" si="177"/>
        <v>11.91</v>
      </c>
      <c r="CY54" s="44">
        <f t="shared" si="178"/>
        <v>12.31</v>
      </c>
      <c r="CZ54" s="44">
        <f t="shared" si="179"/>
        <v>11.91</v>
      </c>
      <c r="DA54" s="44">
        <f t="shared" si="180"/>
        <v>12.31</v>
      </c>
      <c r="DB54" s="46">
        <f t="shared" si="181"/>
        <v>144.93</v>
      </c>
      <c r="DC54" s="46">
        <f t="shared" si="182"/>
        <v>152.47</v>
      </c>
      <c r="DD54" s="44">
        <f t="shared" si="183"/>
        <v>12.31</v>
      </c>
      <c r="DE54" s="44">
        <f t="shared" si="184"/>
        <v>11.12</v>
      </c>
      <c r="DF54" s="44">
        <f t="shared" si="185"/>
        <v>12.31</v>
      </c>
      <c r="DG54" s="44">
        <f t="shared" si="186"/>
        <v>11.91</v>
      </c>
      <c r="DH54" s="44">
        <f t="shared" si="187"/>
        <v>12.31</v>
      </c>
      <c r="DI54" s="44">
        <f t="shared" si="188"/>
        <v>11.91</v>
      </c>
      <c r="DJ54" s="44">
        <f t="shared" si="189"/>
        <v>12.31</v>
      </c>
      <c r="DK54" s="44">
        <f t="shared" si="190"/>
        <v>12.31</v>
      </c>
      <c r="DL54" s="44">
        <f t="shared" si="191"/>
        <v>11.91</v>
      </c>
      <c r="DM54" s="44">
        <f t="shared" si="192"/>
        <v>12.31</v>
      </c>
      <c r="DN54" s="44">
        <f t="shared" si="193"/>
        <v>11.91</v>
      </c>
      <c r="DO54" s="44">
        <f t="shared" si="194"/>
        <v>12.31</v>
      </c>
      <c r="DP54" s="46">
        <f t="shared" si="195"/>
        <v>144.93</v>
      </c>
      <c r="DQ54" s="46">
        <f t="shared" si="196"/>
        <v>297.39999999999998</v>
      </c>
      <c r="DR54" s="44">
        <f t="shared" si="197"/>
        <v>12.31</v>
      </c>
      <c r="DS54" s="44">
        <f t="shared" si="198"/>
        <v>11.12</v>
      </c>
      <c r="DT54" s="44">
        <f t="shared" si="199"/>
        <v>12.31</v>
      </c>
      <c r="DU54" s="44">
        <f t="shared" si="200"/>
        <v>11.91</v>
      </c>
      <c r="DV54" s="48">
        <f t="shared" si="201"/>
        <v>12.31</v>
      </c>
      <c r="DW54" s="48">
        <f t="shared" si="202"/>
        <v>11.91</v>
      </c>
      <c r="DX54" s="49">
        <f t="shared" si="203"/>
        <v>12.31</v>
      </c>
      <c r="DY54" s="49">
        <f t="shared" si="204"/>
        <v>12.31</v>
      </c>
      <c r="DZ54" s="44">
        <f t="shared" si="205"/>
        <v>11.91</v>
      </c>
      <c r="EA54" s="44">
        <f t="shared" si="206"/>
        <v>12.31</v>
      </c>
      <c r="EB54" s="44">
        <f t="shared" si="207"/>
        <v>11.91</v>
      </c>
      <c r="EC54" s="44">
        <f t="shared" si="208"/>
        <v>12.31</v>
      </c>
      <c r="ED54" s="50">
        <f t="shared" si="209"/>
        <v>144.93</v>
      </c>
      <c r="EE54" s="52">
        <f t="shared" si="210"/>
        <v>442.33</v>
      </c>
      <c r="EF54" s="44">
        <f t="shared" si="211"/>
        <v>12.31</v>
      </c>
      <c r="EG54" s="44">
        <f t="shared" si="212"/>
        <v>11.51</v>
      </c>
      <c r="EH54" s="44">
        <f t="shared" si="213"/>
        <v>12.31</v>
      </c>
      <c r="EI54" s="44">
        <f t="shared" si="217"/>
        <v>11.91</v>
      </c>
      <c r="EJ54" s="44">
        <f t="shared" si="218"/>
        <v>12.31</v>
      </c>
      <c r="EK54" s="93">
        <f t="shared" si="219"/>
        <v>11.91</v>
      </c>
      <c r="EL54" s="52"/>
      <c r="EM54" s="52"/>
      <c r="EN54" s="52"/>
      <c r="EO54" s="52"/>
      <c r="EP54" s="52"/>
      <c r="EQ54" s="52"/>
      <c r="ER54" s="52">
        <f t="shared" si="214"/>
        <v>72.260000000000005</v>
      </c>
      <c r="ES54" s="52">
        <f t="shared" si="215"/>
        <v>514.59</v>
      </c>
      <c r="ET54" s="44">
        <f t="shared" si="216"/>
        <v>290.40999999999997</v>
      </c>
      <c r="EU54" s="129"/>
    </row>
    <row r="55" spans="2:157" ht="66">
      <c r="B55" s="102">
        <v>42716</v>
      </c>
      <c r="C55" s="103" t="s">
        <v>135</v>
      </c>
      <c r="D55" s="128" t="s">
        <v>181</v>
      </c>
      <c r="E55" s="132" t="s">
        <v>182</v>
      </c>
      <c r="F55" s="104" t="s">
        <v>183</v>
      </c>
      <c r="G55" s="131">
        <v>805</v>
      </c>
      <c r="H55" s="44">
        <f t="shared" si="158"/>
        <v>80.5</v>
      </c>
      <c r="I55" s="44">
        <f t="shared" si="159"/>
        <v>724.5</v>
      </c>
      <c r="J55" s="105"/>
      <c r="K55" s="126"/>
      <c r="L55" s="126"/>
      <c r="M55" s="126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44"/>
      <c r="AZ55" s="105"/>
      <c r="BA55" s="105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>
        <f>ROUND((I55/5/365*19),2)</f>
        <v>7.54</v>
      </c>
      <c r="CN55" s="44">
        <f t="shared" si="167"/>
        <v>7.54</v>
      </c>
      <c r="CO55" s="46">
        <f t="shared" si="168"/>
        <v>7.54</v>
      </c>
      <c r="CP55" s="44">
        <f t="shared" si="169"/>
        <v>12.31</v>
      </c>
      <c r="CQ55" s="44">
        <f t="shared" si="170"/>
        <v>11.12</v>
      </c>
      <c r="CR55" s="44">
        <f t="shared" si="171"/>
        <v>12.31</v>
      </c>
      <c r="CS55" s="44">
        <f t="shared" si="172"/>
        <v>11.91</v>
      </c>
      <c r="CT55" s="47">
        <f t="shared" si="173"/>
        <v>12.31</v>
      </c>
      <c r="CU55" s="44">
        <f t="shared" si="174"/>
        <v>11.91</v>
      </c>
      <c r="CV55" s="44">
        <f t="shared" si="175"/>
        <v>12.31</v>
      </c>
      <c r="CW55" s="44">
        <f t="shared" si="176"/>
        <v>12.31</v>
      </c>
      <c r="CX55" s="44">
        <f t="shared" si="177"/>
        <v>11.91</v>
      </c>
      <c r="CY55" s="44">
        <f t="shared" si="178"/>
        <v>12.31</v>
      </c>
      <c r="CZ55" s="44">
        <f t="shared" si="179"/>
        <v>11.91</v>
      </c>
      <c r="DA55" s="44">
        <f t="shared" si="180"/>
        <v>12.31</v>
      </c>
      <c r="DB55" s="46">
        <f t="shared" si="181"/>
        <v>144.93</v>
      </c>
      <c r="DC55" s="46">
        <f t="shared" si="182"/>
        <v>152.47</v>
      </c>
      <c r="DD55" s="44">
        <f t="shared" si="183"/>
        <v>12.31</v>
      </c>
      <c r="DE55" s="44">
        <f t="shared" si="184"/>
        <v>11.12</v>
      </c>
      <c r="DF55" s="44">
        <f t="shared" si="185"/>
        <v>12.31</v>
      </c>
      <c r="DG55" s="44">
        <f t="shared" si="186"/>
        <v>11.91</v>
      </c>
      <c r="DH55" s="44">
        <f t="shared" si="187"/>
        <v>12.31</v>
      </c>
      <c r="DI55" s="44">
        <f t="shared" si="188"/>
        <v>11.91</v>
      </c>
      <c r="DJ55" s="44">
        <f t="shared" si="189"/>
        <v>12.31</v>
      </c>
      <c r="DK55" s="44">
        <f t="shared" si="190"/>
        <v>12.31</v>
      </c>
      <c r="DL55" s="44">
        <f t="shared" si="191"/>
        <v>11.91</v>
      </c>
      <c r="DM55" s="44">
        <f t="shared" si="192"/>
        <v>12.31</v>
      </c>
      <c r="DN55" s="44">
        <f t="shared" si="193"/>
        <v>11.91</v>
      </c>
      <c r="DO55" s="44">
        <f t="shared" si="194"/>
        <v>12.31</v>
      </c>
      <c r="DP55" s="46">
        <f t="shared" si="195"/>
        <v>144.93</v>
      </c>
      <c r="DQ55" s="46">
        <f t="shared" si="196"/>
        <v>297.39999999999998</v>
      </c>
      <c r="DR55" s="44">
        <f t="shared" si="197"/>
        <v>12.31</v>
      </c>
      <c r="DS55" s="44">
        <f t="shared" si="198"/>
        <v>11.12</v>
      </c>
      <c r="DT55" s="44">
        <f t="shared" si="199"/>
        <v>12.31</v>
      </c>
      <c r="DU55" s="44">
        <f t="shared" si="200"/>
        <v>11.91</v>
      </c>
      <c r="DV55" s="48">
        <f t="shared" si="201"/>
        <v>12.31</v>
      </c>
      <c r="DW55" s="48">
        <f t="shared" si="202"/>
        <v>11.91</v>
      </c>
      <c r="DX55" s="49">
        <f t="shared" si="203"/>
        <v>12.31</v>
      </c>
      <c r="DY55" s="49">
        <f t="shared" si="204"/>
        <v>12.31</v>
      </c>
      <c r="DZ55" s="44">
        <f t="shared" si="205"/>
        <v>11.91</v>
      </c>
      <c r="EA55" s="44">
        <f t="shared" si="206"/>
        <v>12.31</v>
      </c>
      <c r="EB55" s="44">
        <f t="shared" si="207"/>
        <v>11.91</v>
      </c>
      <c r="EC55" s="44">
        <f t="shared" si="208"/>
        <v>12.31</v>
      </c>
      <c r="ED55" s="50">
        <f t="shared" si="209"/>
        <v>144.93</v>
      </c>
      <c r="EE55" s="52">
        <f t="shared" si="210"/>
        <v>442.33</v>
      </c>
      <c r="EF55" s="44">
        <f t="shared" si="211"/>
        <v>12.31</v>
      </c>
      <c r="EG55" s="44">
        <f t="shared" si="212"/>
        <v>11.51</v>
      </c>
      <c r="EH55" s="44">
        <f t="shared" si="213"/>
        <v>12.31</v>
      </c>
      <c r="EI55" s="44">
        <f t="shared" si="217"/>
        <v>11.91</v>
      </c>
      <c r="EJ55" s="44">
        <f t="shared" si="218"/>
        <v>12.31</v>
      </c>
      <c r="EK55" s="93">
        <f t="shared" si="219"/>
        <v>11.91</v>
      </c>
      <c r="EL55" s="52"/>
      <c r="EM55" s="52"/>
      <c r="EN55" s="52"/>
      <c r="EO55" s="52"/>
      <c r="EP55" s="52"/>
      <c r="EQ55" s="52"/>
      <c r="ER55" s="52">
        <f t="shared" si="214"/>
        <v>72.260000000000005</v>
      </c>
      <c r="ES55" s="52">
        <f t="shared" si="215"/>
        <v>514.59</v>
      </c>
      <c r="ET55" s="44">
        <f t="shared" si="216"/>
        <v>290.40999999999997</v>
      </c>
      <c r="EU55" s="129"/>
    </row>
    <row r="56" spans="2:157" ht="41.25">
      <c r="B56" s="102">
        <v>42724</v>
      </c>
      <c r="C56" s="103" t="s">
        <v>184</v>
      </c>
      <c r="D56" s="103" t="s">
        <v>185</v>
      </c>
      <c r="E56" s="104" t="s">
        <v>186</v>
      </c>
      <c r="F56" s="133" t="s">
        <v>187</v>
      </c>
      <c r="G56" s="131">
        <v>683.85</v>
      </c>
      <c r="H56" s="44">
        <f t="shared" si="158"/>
        <v>68.385000000000005</v>
      </c>
      <c r="I56" s="44">
        <f t="shared" si="159"/>
        <v>615.46500000000003</v>
      </c>
      <c r="J56" s="105"/>
      <c r="K56" s="126"/>
      <c r="L56" s="126"/>
      <c r="M56" s="126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44"/>
      <c r="AZ56" s="105"/>
      <c r="BA56" s="105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>
        <f>ROUND((I56/5/365*11),2)</f>
        <v>3.71</v>
      </c>
      <c r="CN56" s="44">
        <f t="shared" si="167"/>
        <v>3.71</v>
      </c>
      <c r="CO56" s="46">
        <f t="shared" si="168"/>
        <v>3.71</v>
      </c>
      <c r="CP56" s="44">
        <f t="shared" si="169"/>
        <v>10.45</v>
      </c>
      <c r="CQ56" s="44">
        <f t="shared" si="170"/>
        <v>9.44</v>
      </c>
      <c r="CR56" s="44">
        <f t="shared" si="171"/>
        <v>10.45</v>
      </c>
      <c r="CS56" s="44">
        <f t="shared" si="172"/>
        <v>10.119999999999999</v>
      </c>
      <c r="CT56" s="47">
        <f t="shared" si="173"/>
        <v>10.45</v>
      </c>
      <c r="CU56" s="44">
        <f t="shared" si="174"/>
        <v>10.119999999999999</v>
      </c>
      <c r="CV56" s="44">
        <f t="shared" si="175"/>
        <v>10.45</v>
      </c>
      <c r="CW56" s="44">
        <f t="shared" si="176"/>
        <v>10.45</v>
      </c>
      <c r="CX56" s="44">
        <f t="shared" si="177"/>
        <v>10.119999999999999</v>
      </c>
      <c r="CY56" s="44">
        <f t="shared" si="178"/>
        <v>10.45</v>
      </c>
      <c r="CZ56" s="44">
        <f t="shared" si="179"/>
        <v>10.119999999999999</v>
      </c>
      <c r="DA56" s="44">
        <f t="shared" si="180"/>
        <v>10.45</v>
      </c>
      <c r="DB56" s="46">
        <f t="shared" si="181"/>
        <v>123.07000000000001</v>
      </c>
      <c r="DC56" s="46">
        <f t="shared" si="182"/>
        <v>126.78</v>
      </c>
      <c r="DD56" s="44">
        <f t="shared" si="183"/>
        <v>10.45</v>
      </c>
      <c r="DE56" s="44">
        <f t="shared" si="184"/>
        <v>9.44</v>
      </c>
      <c r="DF56" s="44">
        <f t="shared" si="185"/>
        <v>10.45</v>
      </c>
      <c r="DG56" s="44">
        <f t="shared" si="186"/>
        <v>10.119999999999999</v>
      </c>
      <c r="DH56" s="44">
        <f t="shared" si="187"/>
        <v>10.45</v>
      </c>
      <c r="DI56" s="44">
        <f t="shared" si="188"/>
        <v>10.119999999999999</v>
      </c>
      <c r="DJ56" s="44">
        <f t="shared" si="189"/>
        <v>10.45</v>
      </c>
      <c r="DK56" s="44">
        <f t="shared" si="190"/>
        <v>10.45</v>
      </c>
      <c r="DL56" s="44">
        <f t="shared" si="191"/>
        <v>10.119999999999999</v>
      </c>
      <c r="DM56" s="44">
        <f t="shared" si="192"/>
        <v>10.45</v>
      </c>
      <c r="DN56" s="44">
        <f t="shared" si="193"/>
        <v>10.119999999999999</v>
      </c>
      <c r="DO56" s="44">
        <f t="shared" si="194"/>
        <v>10.45</v>
      </c>
      <c r="DP56" s="46">
        <f t="shared" si="195"/>
        <v>123.07000000000001</v>
      </c>
      <c r="DQ56" s="46">
        <f t="shared" si="196"/>
        <v>249.85</v>
      </c>
      <c r="DR56" s="44">
        <f t="shared" si="197"/>
        <v>10.45</v>
      </c>
      <c r="DS56" s="44">
        <f t="shared" si="198"/>
        <v>9.44</v>
      </c>
      <c r="DT56" s="44">
        <f t="shared" si="199"/>
        <v>10.45</v>
      </c>
      <c r="DU56" s="44">
        <f t="shared" si="200"/>
        <v>10.119999999999999</v>
      </c>
      <c r="DV56" s="48">
        <f t="shared" si="201"/>
        <v>10.45</v>
      </c>
      <c r="DW56" s="48">
        <f t="shared" si="202"/>
        <v>10.119999999999999</v>
      </c>
      <c r="DX56" s="49">
        <f t="shared" si="203"/>
        <v>10.45</v>
      </c>
      <c r="DY56" s="49">
        <f t="shared" si="204"/>
        <v>10.45</v>
      </c>
      <c r="DZ56" s="44">
        <f t="shared" si="205"/>
        <v>10.119999999999999</v>
      </c>
      <c r="EA56" s="44">
        <f t="shared" si="206"/>
        <v>10.45</v>
      </c>
      <c r="EB56" s="44">
        <f t="shared" si="207"/>
        <v>10.119999999999999</v>
      </c>
      <c r="EC56" s="44">
        <f t="shared" si="208"/>
        <v>10.45</v>
      </c>
      <c r="ED56" s="50">
        <f t="shared" si="209"/>
        <v>123.07000000000001</v>
      </c>
      <c r="EE56" s="52">
        <f t="shared" si="210"/>
        <v>372.92</v>
      </c>
      <c r="EF56" s="44">
        <f t="shared" si="211"/>
        <v>10.45</v>
      </c>
      <c r="EG56" s="44">
        <f t="shared" si="212"/>
        <v>9.7799999999999994</v>
      </c>
      <c r="EH56" s="44">
        <f t="shared" si="213"/>
        <v>10.45</v>
      </c>
      <c r="EI56" s="44">
        <f t="shared" si="217"/>
        <v>10.119999999999999</v>
      </c>
      <c r="EJ56" s="44">
        <f t="shared" si="218"/>
        <v>10.45</v>
      </c>
      <c r="EK56" s="93">
        <f t="shared" si="219"/>
        <v>10.119999999999999</v>
      </c>
      <c r="EL56" s="52"/>
      <c r="EM56" s="52"/>
      <c r="EN56" s="52"/>
      <c r="EO56" s="52"/>
      <c r="EP56" s="52"/>
      <c r="EQ56" s="52"/>
      <c r="ER56" s="52">
        <f t="shared" si="214"/>
        <v>61.37</v>
      </c>
      <c r="ES56" s="52">
        <f t="shared" si="215"/>
        <v>434.29</v>
      </c>
      <c r="ET56" s="44">
        <f t="shared" si="216"/>
        <v>249.56</v>
      </c>
      <c r="EU56" s="129"/>
    </row>
    <row r="57" spans="2:157" ht="41.25">
      <c r="B57" s="102">
        <v>42724</v>
      </c>
      <c r="C57" s="103" t="s">
        <v>184</v>
      </c>
      <c r="D57" s="103" t="s">
        <v>185</v>
      </c>
      <c r="E57" s="104" t="s">
        <v>186</v>
      </c>
      <c r="F57" s="133" t="s">
        <v>188</v>
      </c>
      <c r="G57" s="131">
        <v>683.85</v>
      </c>
      <c r="H57" s="44">
        <f t="shared" si="158"/>
        <v>68.385000000000005</v>
      </c>
      <c r="I57" s="44">
        <f t="shared" si="159"/>
        <v>615.46500000000003</v>
      </c>
      <c r="J57" s="105"/>
      <c r="K57" s="126"/>
      <c r="L57" s="126"/>
      <c r="M57" s="126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44"/>
      <c r="AZ57" s="105"/>
      <c r="BA57" s="105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>
        <f>ROUND((I57/5/365*11),2)</f>
        <v>3.71</v>
      </c>
      <c r="CN57" s="44">
        <f t="shared" si="167"/>
        <v>3.71</v>
      </c>
      <c r="CO57" s="46">
        <f t="shared" si="168"/>
        <v>3.71</v>
      </c>
      <c r="CP57" s="44">
        <f t="shared" si="169"/>
        <v>10.45</v>
      </c>
      <c r="CQ57" s="44">
        <f t="shared" si="170"/>
        <v>9.44</v>
      </c>
      <c r="CR57" s="44">
        <f t="shared" si="171"/>
        <v>10.45</v>
      </c>
      <c r="CS57" s="44">
        <f t="shared" si="172"/>
        <v>10.119999999999999</v>
      </c>
      <c r="CT57" s="47">
        <f t="shared" si="173"/>
        <v>10.45</v>
      </c>
      <c r="CU57" s="44">
        <f t="shared" si="174"/>
        <v>10.119999999999999</v>
      </c>
      <c r="CV57" s="44">
        <f t="shared" si="175"/>
        <v>10.45</v>
      </c>
      <c r="CW57" s="44">
        <f t="shared" si="176"/>
        <v>10.45</v>
      </c>
      <c r="CX57" s="44">
        <f t="shared" si="177"/>
        <v>10.119999999999999</v>
      </c>
      <c r="CY57" s="44">
        <f t="shared" si="178"/>
        <v>10.45</v>
      </c>
      <c r="CZ57" s="44">
        <f t="shared" si="179"/>
        <v>10.119999999999999</v>
      </c>
      <c r="DA57" s="44">
        <f t="shared" si="180"/>
        <v>10.45</v>
      </c>
      <c r="DB57" s="46">
        <f t="shared" si="181"/>
        <v>123.07000000000001</v>
      </c>
      <c r="DC57" s="46">
        <f t="shared" si="182"/>
        <v>126.78</v>
      </c>
      <c r="DD57" s="44">
        <f t="shared" si="183"/>
        <v>10.45</v>
      </c>
      <c r="DE57" s="44">
        <f t="shared" si="184"/>
        <v>9.44</v>
      </c>
      <c r="DF57" s="44">
        <f t="shared" si="185"/>
        <v>10.45</v>
      </c>
      <c r="DG57" s="44">
        <f t="shared" si="186"/>
        <v>10.119999999999999</v>
      </c>
      <c r="DH57" s="44">
        <f t="shared" si="187"/>
        <v>10.45</v>
      </c>
      <c r="DI57" s="44">
        <f t="shared" si="188"/>
        <v>10.119999999999999</v>
      </c>
      <c r="DJ57" s="44">
        <f t="shared" si="189"/>
        <v>10.45</v>
      </c>
      <c r="DK57" s="44">
        <f t="shared" si="190"/>
        <v>10.45</v>
      </c>
      <c r="DL57" s="44">
        <f t="shared" si="191"/>
        <v>10.119999999999999</v>
      </c>
      <c r="DM57" s="44">
        <f t="shared" si="192"/>
        <v>10.45</v>
      </c>
      <c r="DN57" s="44">
        <f t="shared" si="193"/>
        <v>10.119999999999999</v>
      </c>
      <c r="DO57" s="44">
        <f t="shared" si="194"/>
        <v>10.45</v>
      </c>
      <c r="DP57" s="46">
        <f t="shared" si="195"/>
        <v>123.07000000000001</v>
      </c>
      <c r="DQ57" s="46">
        <f t="shared" si="196"/>
        <v>249.85</v>
      </c>
      <c r="DR57" s="44">
        <f t="shared" si="197"/>
        <v>10.45</v>
      </c>
      <c r="DS57" s="44">
        <f t="shared" si="198"/>
        <v>9.44</v>
      </c>
      <c r="DT57" s="44">
        <f t="shared" si="199"/>
        <v>10.45</v>
      </c>
      <c r="DU57" s="44">
        <f t="shared" si="200"/>
        <v>10.119999999999999</v>
      </c>
      <c r="DV57" s="48">
        <f t="shared" si="201"/>
        <v>10.45</v>
      </c>
      <c r="DW57" s="48">
        <f t="shared" si="202"/>
        <v>10.119999999999999</v>
      </c>
      <c r="DX57" s="49">
        <f t="shared" si="203"/>
        <v>10.45</v>
      </c>
      <c r="DY57" s="49">
        <f t="shared" si="204"/>
        <v>10.45</v>
      </c>
      <c r="DZ57" s="44">
        <f t="shared" si="205"/>
        <v>10.119999999999999</v>
      </c>
      <c r="EA57" s="44">
        <f t="shared" si="206"/>
        <v>10.45</v>
      </c>
      <c r="EB57" s="44">
        <f t="shared" si="207"/>
        <v>10.119999999999999</v>
      </c>
      <c r="EC57" s="44">
        <f t="shared" si="208"/>
        <v>10.45</v>
      </c>
      <c r="ED57" s="50">
        <f t="shared" si="209"/>
        <v>123.07000000000001</v>
      </c>
      <c r="EE57" s="52">
        <f t="shared" si="210"/>
        <v>372.92</v>
      </c>
      <c r="EF57" s="44">
        <f t="shared" si="211"/>
        <v>10.45</v>
      </c>
      <c r="EG57" s="44">
        <f t="shared" si="212"/>
        <v>9.7799999999999994</v>
      </c>
      <c r="EH57" s="44">
        <f t="shared" si="213"/>
        <v>10.45</v>
      </c>
      <c r="EI57" s="44">
        <f t="shared" si="217"/>
        <v>10.119999999999999</v>
      </c>
      <c r="EJ57" s="44">
        <f t="shared" si="218"/>
        <v>10.45</v>
      </c>
      <c r="EK57" s="93">
        <f t="shared" si="219"/>
        <v>10.119999999999999</v>
      </c>
      <c r="EL57" s="52"/>
      <c r="EM57" s="52"/>
      <c r="EN57" s="52"/>
      <c r="EO57" s="52"/>
      <c r="EP57" s="52"/>
      <c r="EQ57" s="52"/>
      <c r="ER57" s="52">
        <f t="shared" si="214"/>
        <v>61.37</v>
      </c>
      <c r="ES57" s="52">
        <f t="shared" si="215"/>
        <v>434.29</v>
      </c>
      <c r="ET57" s="44">
        <f t="shared" si="216"/>
        <v>249.56</v>
      </c>
      <c r="EU57" s="129"/>
    </row>
    <row r="58" spans="2:157" ht="24.75">
      <c r="B58" s="102">
        <v>42727</v>
      </c>
      <c r="C58" s="130" t="s">
        <v>189</v>
      </c>
      <c r="D58" s="130" t="s">
        <v>190</v>
      </c>
      <c r="E58" s="104" t="s">
        <v>140</v>
      </c>
      <c r="F58" s="104" t="s">
        <v>191</v>
      </c>
      <c r="G58" s="131">
        <v>865</v>
      </c>
      <c r="H58" s="44">
        <f t="shared" si="158"/>
        <v>86.5</v>
      </c>
      <c r="I58" s="44">
        <f t="shared" si="159"/>
        <v>778.5</v>
      </c>
      <c r="J58" s="105"/>
      <c r="K58" s="126"/>
      <c r="L58" s="126"/>
      <c r="M58" s="126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44"/>
      <c r="AZ58" s="105"/>
      <c r="BA58" s="105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>
        <f>ROUND((I58/5/365*8),2)</f>
        <v>3.41</v>
      </c>
      <c r="CN58" s="44">
        <f t="shared" si="167"/>
        <v>3.41</v>
      </c>
      <c r="CO58" s="46">
        <f t="shared" si="168"/>
        <v>3.41</v>
      </c>
      <c r="CP58" s="44">
        <f t="shared" si="169"/>
        <v>13.22</v>
      </c>
      <c r="CQ58" s="44">
        <f t="shared" si="170"/>
        <v>11.94</v>
      </c>
      <c r="CR58" s="44">
        <f t="shared" si="171"/>
        <v>13.22</v>
      </c>
      <c r="CS58" s="44">
        <f t="shared" si="172"/>
        <v>12.8</v>
      </c>
      <c r="CT58" s="47">
        <f t="shared" si="173"/>
        <v>13.22</v>
      </c>
      <c r="CU58" s="44">
        <f t="shared" si="174"/>
        <v>12.8</v>
      </c>
      <c r="CV58" s="44">
        <f t="shared" si="175"/>
        <v>13.22</v>
      </c>
      <c r="CW58" s="44">
        <f t="shared" si="176"/>
        <v>13.22</v>
      </c>
      <c r="CX58" s="44">
        <f t="shared" si="177"/>
        <v>12.8</v>
      </c>
      <c r="CY58" s="44">
        <f t="shared" si="178"/>
        <v>13.22</v>
      </c>
      <c r="CZ58" s="44">
        <f t="shared" si="179"/>
        <v>12.8</v>
      </c>
      <c r="DA58" s="44">
        <f t="shared" si="180"/>
        <v>13.22</v>
      </c>
      <c r="DB58" s="46">
        <f t="shared" si="181"/>
        <v>155.68</v>
      </c>
      <c r="DC58" s="46">
        <f t="shared" si="182"/>
        <v>159.09</v>
      </c>
      <c r="DD58" s="44">
        <f t="shared" si="183"/>
        <v>13.22</v>
      </c>
      <c r="DE58" s="44">
        <f t="shared" si="184"/>
        <v>11.94</v>
      </c>
      <c r="DF58" s="44">
        <f t="shared" si="185"/>
        <v>13.22</v>
      </c>
      <c r="DG58" s="44">
        <f t="shared" si="186"/>
        <v>12.8</v>
      </c>
      <c r="DH58" s="44">
        <f t="shared" si="187"/>
        <v>13.22</v>
      </c>
      <c r="DI58" s="44">
        <f t="shared" si="188"/>
        <v>12.8</v>
      </c>
      <c r="DJ58" s="44">
        <f t="shared" si="189"/>
        <v>13.22</v>
      </c>
      <c r="DK58" s="44">
        <f t="shared" si="190"/>
        <v>13.22</v>
      </c>
      <c r="DL58" s="44">
        <f t="shared" si="191"/>
        <v>12.8</v>
      </c>
      <c r="DM58" s="44">
        <f t="shared" si="192"/>
        <v>13.22</v>
      </c>
      <c r="DN58" s="44">
        <f t="shared" si="193"/>
        <v>12.8</v>
      </c>
      <c r="DO58" s="44">
        <f t="shared" si="194"/>
        <v>13.22</v>
      </c>
      <c r="DP58" s="46">
        <f t="shared" si="195"/>
        <v>155.68</v>
      </c>
      <c r="DQ58" s="46">
        <f t="shared" si="196"/>
        <v>314.77</v>
      </c>
      <c r="DR58" s="44">
        <f t="shared" si="197"/>
        <v>13.22</v>
      </c>
      <c r="DS58" s="44">
        <f t="shared" si="198"/>
        <v>11.94</v>
      </c>
      <c r="DT58" s="44">
        <f t="shared" si="199"/>
        <v>13.22</v>
      </c>
      <c r="DU58" s="44">
        <f t="shared" si="200"/>
        <v>12.8</v>
      </c>
      <c r="DV58" s="48">
        <f t="shared" si="201"/>
        <v>13.22</v>
      </c>
      <c r="DW58" s="48">
        <f t="shared" si="202"/>
        <v>12.8</v>
      </c>
      <c r="DX58" s="49">
        <f t="shared" si="203"/>
        <v>13.22</v>
      </c>
      <c r="DY58" s="49">
        <f t="shared" si="204"/>
        <v>13.22</v>
      </c>
      <c r="DZ58" s="44">
        <f t="shared" si="205"/>
        <v>12.8</v>
      </c>
      <c r="EA58" s="44">
        <f t="shared" si="206"/>
        <v>13.22</v>
      </c>
      <c r="EB58" s="44">
        <f t="shared" si="207"/>
        <v>12.8</v>
      </c>
      <c r="EC58" s="44">
        <f t="shared" si="208"/>
        <v>13.22</v>
      </c>
      <c r="ED58" s="50">
        <f t="shared" si="209"/>
        <v>155.68</v>
      </c>
      <c r="EE58" s="52">
        <f t="shared" si="210"/>
        <v>470.45</v>
      </c>
      <c r="EF58" s="44">
        <f t="shared" si="211"/>
        <v>13.22</v>
      </c>
      <c r="EG58" s="44">
        <f t="shared" si="212"/>
        <v>12.37</v>
      </c>
      <c r="EH58" s="44">
        <f t="shared" si="213"/>
        <v>13.22</v>
      </c>
      <c r="EI58" s="44">
        <f t="shared" si="217"/>
        <v>12.8</v>
      </c>
      <c r="EJ58" s="44">
        <f t="shared" si="218"/>
        <v>13.22</v>
      </c>
      <c r="EK58" s="93">
        <f t="shared" si="219"/>
        <v>12.8</v>
      </c>
      <c r="EL58" s="52"/>
      <c r="EM58" s="52"/>
      <c r="EN58" s="52"/>
      <c r="EO58" s="52"/>
      <c r="EP58" s="52"/>
      <c r="EQ58" s="52"/>
      <c r="ER58" s="52">
        <f t="shared" si="214"/>
        <v>77.63</v>
      </c>
      <c r="ES58" s="52">
        <f t="shared" si="215"/>
        <v>548.08000000000004</v>
      </c>
      <c r="ET58" s="44">
        <f t="shared" si="216"/>
        <v>316.91999999999996</v>
      </c>
      <c r="EU58" s="129"/>
    </row>
    <row r="59" spans="2:157" ht="33">
      <c r="B59" s="102">
        <v>42860</v>
      </c>
      <c r="C59" s="103" t="s">
        <v>135</v>
      </c>
      <c r="D59" s="103" t="s">
        <v>192</v>
      </c>
      <c r="E59" s="132" t="s">
        <v>193</v>
      </c>
      <c r="F59" s="104" t="s">
        <v>194</v>
      </c>
      <c r="G59" s="131">
        <v>805</v>
      </c>
      <c r="H59" s="44">
        <f t="shared" si="158"/>
        <v>80.5</v>
      </c>
      <c r="I59" s="44">
        <f t="shared" si="159"/>
        <v>724.5</v>
      </c>
      <c r="J59" s="105"/>
      <c r="K59" s="126"/>
      <c r="L59" s="126"/>
      <c r="M59" s="126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44"/>
      <c r="AZ59" s="105"/>
      <c r="BA59" s="105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6"/>
      <c r="CP59" s="44"/>
      <c r="CQ59" s="44"/>
      <c r="CR59" s="44"/>
      <c r="CS59" s="44"/>
      <c r="CT59" s="47">
        <f>ROUND((I59/5/365*26),2)</f>
        <v>10.32</v>
      </c>
      <c r="CU59" s="44">
        <f t="shared" si="174"/>
        <v>11.91</v>
      </c>
      <c r="CV59" s="44">
        <f t="shared" si="175"/>
        <v>12.31</v>
      </c>
      <c r="CW59" s="44">
        <f t="shared" si="176"/>
        <v>12.31</v>
      </c>
      <c r="CX59" s="44">
        <f t="shared" si="177"/>
        <v>11.91</v>
      </c>
      <c r="CY59" s="44">
        <f t="shared" si="178"/>
        <v>12.31</v>
      </c>
      <c r="CZ59" s="44">
        <f t="shared" si="179"/>
        <v>11.91</v>
      </c>
      <c r="DA59" s="44">
        <f t="shared" si="180"/>
        <v>12.31</v>
      </c>
      <c r="DB59" s="46">
        <f t="shared" si="181"/>
        <v>95.29</v>
      </c>
      <c r="DC59" s="46">
        <f t="shared" si="182"/>
        <v>95.29</v>
      </c>
      <c r="DD59" s="44">
        <f t="shared" si="183"/>
        <v>12.31</v>
      </c>
      <c r="DE59" s="44">
        <f t="shared" si="184"/>
        <v>11.12</v>
      </c>
      <c r="DF59" s="44">
        <f t="shared" si="185"/>
        <v>12.31</v>
      </c>
      <c r="DG59" s="44">
        <f t="shared" si="186"/>
        <v>11.91</v>
      </c>
      <c r="DH59" s="44">
        <f t="shared" si="187"/>
        <v>12.31</v>
      </c>
      <c r="DI59" s="44">
        <f t="shared" si="188"/>
        <v>11.91</v>
      </c>
      <c r="DJ59" s="44">
        <f t="shared" si="189"/>
        <v>12.31</v>
      </c>
      <c r="DK59" s="44">
        <f t="shared" si="190"/>
        <v>12.31</v>
      </c>
      <c r="DL59" s="44">
        <f t="shared" si="191"/>
        <v>11.91</v>
      </c>
      <c r="DM59" s="44">
        <f t="shared" si="192"/>
        <v>12.31</v>
      </c>
      <c r="DN59" s="44">
        <f t="shared" si="193"/>
        <v>11.91</v>
      </c>
      <c r="DO59" s="44">
        <f t="shared" si="194"/>
        <v>12.31</v>
      </c>
      <c r="DP59" s="46">
        <f t="shared" si="195"/>
        <v>144.93</v>
      </c>
      <c r="DQ59" s="46">
        <f t="shared" si="196"/>
        <v>240.22</v>
      </c>
      <c r="DR59" s="44">
        <f t="shared" si="197"/>
        <v>12.31</v>
      </c>
      <c r="DS59" s="44">
        <f t="shared" si="198"/>
        <v>11.12</v>
      </c>
      <c r="DT59" s="44">
        <f t="shared" si="199"/>
        <v>12.31</v>
      </c>
      <c r="DU59" s="44">
        <f t="shared" si="200"/>
        <v>11.91</v>
      </c>
      <c r="DV59" s="48">
        <f t="shared" si="201"/>
        <v>12.31</v>
      </c>
      <c r="DW59" s="48">
        <f t="shared" si="202"/>
        <v>11.91</v>
      </c>
      <c r="DX59" s="49">
        <f t="shared" si="203"/>
        <v>12.31</v>
      </c>
      <c r="DY59" s="49">
        <f t="shared" si="204"/>
        <v>12.31</v>
      </c>
      <c r="DZ59" s="44">
        <f t="shared" si="205"/>
        <v>11.91</v>
      </c>
      <c r="EA59" s="44">
        <f t="shared" si="206"/>
        <v>12.31</v>
      </c>
      <c r="EB59" s="44">
        <f t="shared" si="207"/>
        <v>11.91</v>
      </c>
      <c r="EC59" s="44">
        <f t="shared" si="208"/>
        <v>12.31</v>
      </c>
      <c r="ED59" s="50">
        <f t="shared" si="209"/>
        <v>144.93</v>
      </c>
      <c r="EE59" s="52">
        <f t="shared" si="210"/>
        <v>385.15</v>
      </c>
      <c r="EF59" s="44">
        <f t="shared" si="211"/>
        <v>12.31</v>
      </c>
      <c r="EG59" s="44">
        <f t="shared" si="212"/>
        <v>11.51</v>
      </c>
      <c r="EH59" s="44">
        <f t="shared" si="213"/>
        <v>12.31</v>
      </c>
      <c r="EI59" s="44">
        <f t="shared" si="217"/>
        <v>11.91</v>
      </c>
      <c r="EJ59" s="44">
        <f t="shared" si="218"/>
        <v>12.31</v>
      </c>
      <c r="EK59" s="93">
        <f t="shared" si="219"/>
        <v>11.91</v>
      </c>
      <c r="EL59" s="52"/>
      <c r="EM59" s="52"/>
      <c r="EN59" s="52"/>
      <c r="EO59" s="52"/>
      <c r="EP59" s="52"/>
      <c r="EQ59" s="52"/>
      <c r="ER59" s="52">
        <f t="shared" si="214"/>
        <v>72.260000000000005</v>
      </c>
      <c r="ES59" s="52">
        <f t="shared" si="215"/>
        <v>457.41</v>
      </c>
      <c r="ET59" s="44">
        <f t="shared" si="216"/>
        <v>347.59</v>
      </c>
      <c r="FA59" s="134"/>
    </row>
    <row r="60" spans="2:157" ht="49.5">
      <c r="B60" s="102">
        <v>42972</v>
      </c>
      <c r="C60" s="103" t="s">
        <v>195</v>
      </c>
      <c r="D60" s="103" t="s">
        <v>196</v>
      </c>
      <c r="E60" s="132" t="s">
        <v>197</v>
      </c>
      <c r="F60" s="104" t="s">
        <v>198</v>
      </c>
      <c r="G60" s="131">
        <v>950</v>
      </c>
      <c r="H60" s="44">
        <f t="shared" si="158"/>
        <v>95</v>
      </c>
      <c r="I60" s="44">
        <f t="shared" si="159"/>
        <v>855</v>
      </c>
      <c r="J60" s="105"/>
      <c r="K60" s="126"/>
      <c r="L60" s="126"/>
      <c r="M60" s="126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44"/>
      <c r="AZ60" s="105"/>
      <c r="BA60" s="105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6"/>
      <c r="CP60" s="44"/>
      <c r="CQ60" s="44"/>
      <c r="CR60" s="44"/>
      <c r="CS60" s="44"/>
      <c r="CT60" s="47"/>
      <c r="CU60" s="44"/>
      <c r="CV60" s="44"/>
      <c r="CW60" s="44">
        <f>ROUND((I60/5/365*6),2)</f>
        <v>2.81</v>
      </c>
      <c r="CX60" s="44">
        <f t="shared" si="177"/>
        <v>14.05</v>
      </c>
      <c r="CY60" s="44">
        <f t="shared" si="178"/>
        <v>14.52</v>
      </c>
      <c r="CZ60" s="44">
        <f t="shared" si="179"/>
        <v>14.05</v>
      </c>
      <c r="DA60" s="44">
        <f t="shared" si="180"/>
        <v>14.52</v>
      </c>
      <c r="DB60" s="46">
        <f t="shared" si="181"/>
        <v>59.95</v>
      </c>
      <c r="DC60" s="46">
        <f t="shared" si="182"/>
        <v>59.95</v>
      </c>
      <c r="DD60" s="44">
        <f t="shared" si="183"/>
        <v>14.52</v>
      </c>
      <c r="DE60" s="44">
        <f t="shared" si="184"/>
        <v>13.12</v>
      </c>
      <c r="DF60" s="44">
        <f t="shared" si="185"/>
        <v>14.52</v>
      </c>
      <c r="DG60" s="44">
        <f t="shared" si="186"/>
        <v>14.05</v>
      </c>
      <c r="DH60" s="44">
        <f t="shared" si="187"/>
        <v>14.52</v>
      </c>
      <c r="DI60" s="44">
        <f t="shared" si="188"/>
        <v>14.05</v>
      </c>
      <c r="DJ60" s="44">
        <f t="shared" si="189"/>
        <v>14.52</v>
      </c>
      <c r="DK60" s="44">
        <f t="shared" si="190"/>
        <v>14.52</v>
      </c>
      <c r="DL60" s="44">
        <f t="shared" si="191"/>
        <v>14.05</v>
      </c>
      <c r="DM60" s="44">
        <f t="shared" si="192"/>
        <v>14.52</v>
      </c>
      <c r="DN60" s="44">
        <f t="shared" si="193"/>
        <v>14.05</v>
      </c>
      <c r="DO60" s="44">
        <f t="shared" si="194"/>
        <v>14.52</v>
      </c>
      <c r="DP60" s="46">
        <f t="shared" si="195"/>
        <v>170.96</v>
      </c>
      <c r="DQ60" s="46">
        <f t="shared" si="196"/>
        <v>230.91</v>
      </c>
      <c r="DR60" s="44">
        <f t="shared" si="197"/>
        <v>14.52</v>
      </c>
      <c r="DS60" s="44">
        <f t="shared" si="198"/>
        <v>13.12</v>
      </c>
      <c r="DT60" s="44">
        <f t="shared" si="199"/>
        <v>14.52</v>
      </c>
      <c r="DU60" s="44">
        <f t="shared" si="200"/>
        <v>14.05</v>
      </c>
      <c r="DV60" s="48">
        <f t="shared" si="201"/>
        <v>14.52</v>
      </c>
      <c r="DW60" s="48">
        <f t="shared" si="202"/>
        <v>14.05</v>
      </c>
      <c r="DX60" s="49">
        <f t="shared" si="203"/>
        <v>14.52</v>
      </c>
      <c r="DY60" s="49">
        <f t="shared" si="204"/>
        <v>14.52</v>
      </c>
      <c r="DZ60" s="44">
        <f t="shared" si="205"/>
        <v>14.05</v>
      </c>
      <c r="EA60" s="44">
        <f t="shared" si="206"/>
        <v>14.52</v>
      </c>
      <c r="EB60" s="44">
        <f t="shared" si="207"/>
        <v>14.05</v>
      </c>
      <c r="EC60" s="44">
        <f t="shared" si="208"/>
        <v>14.52</v>
      </c>
      <c r="ED60" s="50">
        <f t="shared" si="209"/>
        <v>170.96</v>
      </c>
      <c r="EE60" s="52">
        <f t="shared" si="210"/>
        <v>401.87</v>
      </c>
      <c r="EF60" s="44">
        <f t="shared" si="211"/>
        <v>14.52</v>
      </c>
      <c r="EG60" s="44">
        <f t="shared" si="212"/>
        <v>13.59</v>
      </c>
      <c r="EH60" s="44">
        <f t="shared" si="213"/>
        <v>14.52</v>
      </c>
      <c r="EI60" s="44">
        <f t="shared" si="217"/>
        <v>14.05</v>
      </c>
      <c r="EJ60" s="44">
        <f t="shared" si="218"/>
        <v>14.52</v>
      </c>
      <c r="EK60" s="93">
        <f t="shared" si="219"/>
        <v>14.05</v>
      </c>
      <c r="EL60" s="52"/>
      <c r="EM60" s="52"/>
      <c r="EN60" s="52"/>
      <c r="EO60" s="52"/>
      <c r="EP60" s="52"/>
      <c r="EQ60" s="52"/>
      <c r="ER60" s="52">
        <f t="shared" si="214"/>
        <v>85.249999999999986</v>
      </c>
      <c r="ES60" s="52">
        <f t="shared" si="215"/>
        <v>487.12</v>
      </c>
      <c r="ET60" s="44">
        <f t="shared" si="216"/>
        <v>462.88</v>
      </c>
      <c r="EU60" s="135"/>
      <c r="FA60" s="134"/>
    </row>
    <row r="61" spans="2:157" ht="140.25">
      <c r="B61" s="102">
        <v>42972</v>
      </c>
      <c r="C61" s="103" t="s">
        <v>199</v>
      </c>
      <c r="D61" s="103" t="s">
        <v>200</v>
      </c>
      <c r="E61" s="132" t="s">
        <v>103</v>
      </c>
      <c r="F61" s="132" t="s">
        <v>201</v>
      </c>
      <c r="G61" s="131">
        <v>900</v>
      </c>
      <c r="H61" s="44">
        <f t="shared" si="158"/>
        <v>90</v>
      </c>
      <c r="I61" s="44">
        <f t="shared" si="159"/>
        <v>810</v>
      </c>
      <c r="J61" s="105"/>
      <c r="K61" s="126"/>
      <c r="L61" s="126"/>
      <c r="M61" s="126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44"/>
      <c r="AZ61" s="105"/>
      <c r="BA61" s="105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6"/>
      <c r="CP61" s="44"/>
      <c r="CQ61" s="44"/>
      <c r="CR61" s="44"/>
      <c r="CS61" s="44"/>
      <c r="CT61" s="47"/>
      <c r="CU61" s="44"/>
      <c r="CV61" s="44"/>
      <c r="CW61" s="44">
        <f>ROUND((I61/5/365*6),2)</f>
        <v>2.66</v>
      </c>
      <c r="CX61" s="44">
        <f t="shared" si="177"/>
        <v>13.32</v>
      </c>
      <c r="CY61" s="44">
        <f t="shared" si="178"/>
        <v>13.76</v>
      </c>
      <c r="CZ61" s="44">
        <f t="shared" si="179"/>
        <v>13.32</v>
      </c>
      <c r="DA61" s="44">
        <f t="shared" si="180"/>
        <v>13.76</v>
      </c>
      <c r="DB61" s="46">
        <f t="shared" si="181"/>
        <v>56.82</v>
      </c>
      <c r="DC61" s="46">
        <f t="shared" si="182"/>
        <v>56.82</v>
      </c>
      <c r="DD61" s="44">
        <f t="shared" si="183"/>
        <v>13.76</v>
      </c>
      <c r="DE61" s="44">
        <f t="shared" si="184"/>
        <v>12.43</v>
      </c>
      <c r="DF61" s="44">
        <f t="shared" si="185"/>
        <v>13.76</v>
      </c>
      <c r="DG61" s="44">
        <f t="shared" si="186"/>
        <v>13.32</v>
      </c>
      <c r="DH61" s="44">
        <f t="shared" si="187"/>
        <v>13.76</v>
      </c>
      <c r="DI61" s="44">
        <f t="shared" si="188"/>
        <v>13.32</v>
      </c>
      <c r="DJ61" s="44">
        <f t="shared" si="189"/>
        <v>13.76</v>
      </c>
      <c r="DK61" s="44">
        <f t="shared" si="190"/>
        <v>13.76</v>
      </c>
      <c r="DL61" s="44">
        <f t="shared" si="191"/>
        <v>13.32</v>
      </c>
      <c r="DM61" s="44">
        <f t="shared" si="192"/>
        <v>13.76</v>
      </c>
      <c r="DN61" s="44">
        <f t="shared" si="193"/>
        <v>13.32</v>
      </c>
      <c r="DO61" s="44">
        <f t="shared" si="194"/>
        <v>13.76</v>
      </c>
      <c r="DP61" s="46">
        <f t="shared" si="195"/>
        <v>162.02999999999997</v>
      </c>
      <c r="DQ61" s="46">
        <f t="shared" si="196"/>
        <v>218.85</v>
      </c>
      <c r="DR61" s="44">
        <f t="shared" si="197"/>
        <v>13.76</v>
      </c>
      <c r="DS61" s="44">
        <f t="shared" si="198"/>
        <v>12.43</v>
      </c>
      <c r="DT61" s="44">
        <f t="shared" si="199"/>
        <v>13.76</v>
      </c>
      <c r="DU61" s="44">
        <f t="shared" si="200"/>
        <v>13.32</v>
      </c>
      <c r="DV61" s="48">
        <f t="shared" si="201"/>
        <v>13.76</v>
      </c>
      <c r="DW61" s="48">
        <f t="shared" si="202"/>
        <v>13.32</v>
      </c>
      <c r="DX61" s="49">
        <f t="shared" si="203"/>
        <v>13.76</v>
      </c>
      <c r="DY61" s="49">
        <f t="shared" si="204"/>
        <v>13.76</v>
      </c>
      <c r="DZ61" s="44">
        <f t="shared" si="205"/>
        <v>13.32</v>
      </c>
      <c r="EA61" s="44">
        <f t="shared" si="206"/>
        <v>13.76</v>
      </c>
      <c r="EB61" s="44">
        <f t="shared" si="207"/>
        <v>13.32</v>
      </c>
      <c r="EC61" s="44">
        <f t="shared" si="208"/>
        <v>13.76</v>
      </c>
      <c r="ED61" s="50">
        <f t="shared" si="209"/>
        <v>162.02999999999997</v>
      </c>
      <c r="EE61" s="52">
        <f t="shared" si="210"/>
        <v>380.88</v>
      </c>
      <c r="EF61" s="44">
        <f t="shared" si="211"/>
        <v>13.76</v>
      </c>
      <c r="EG61" s="44">
        <f t="shared" si="212"/>
        <v>12.87</v>
      </c>
      <c r="EH61" s="44">
        <f t="shared" si="213"/>
        <v>13.76</v>
      </c>
      <c r="EI61" s="44">
        <f t="shared" si="217"/>
        <v>13.32</v>
      </c>
      <c r="EJ61" s="44">
        <f t="shared" si="218"/>
        <v>13.76</v>
      </c>
      <c r="EK61" s="93">
        <f t="shared" si="219"/>
        <v>13.32</v>
      </c>
      <c r="EL61" s="52"/>
      <c r="EM61" s="52"/>
      <c r="EN61" s="52"/>
      <c r="EO61" s="52"/>
      <c r="EP61" s="52"/>
      <c r="EQ61" s="52"/>
      <c r="ER61" s="52">
        <f t="shared" si="214"/>
        <v>80.789999999999992</v>
      </c>
      <c r="ES61" s="52">
        <f t="shared" si="215"/>
        <v>461.67</v>
      </c>
      <c r="ET61" s="44">
        <f t="shared" si="216"/>
        <v>438.33</v>
      </c>
      <c r="FA61" s="134"/>
    </row>
    <row r="62" spans="2:157" ht="57.75">
      <c r="B62" s="102">
        <v>43017</v>
      </c>
      <c r="C62" s="103" t="s">
        <v>135</v>
      </c>
      <c r="D62" s="103" t="s">
        <v>202</v>
      </c>
      <c r="E62" s="132" t="s">
        <v>203</v>
      </c>
      <c r="F62" s="104" t="s">
        <v>204</v>
      </c>
      <c r="G62" s="131">
        <v>750</v>
      </c>
      <c r="H62" s="44">
        <f t="shared" si="158"/>
        <v>75</v>
      </c>
      <c r="I62" s="44">
        <f t="shared" si="159"/>
        <v>675</v>
      </c>
      <c r="J62" s="105"/>
      <c r="K62" s="126"/>
      <c r="L62" s="126"/>
      <c r="M62" s="126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44"/>
      <c r="AZ62" s="105"/>
      <c r="BA62" s="105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6"/>
      <c r="CP62" s="44"/>
      <c r="CQ62" s="44"/>
      <c r="CR62" s="44"/>
      <c r="CS62" s="44"/>
      <c r="CT62" s="47"/>
      <c r="CU62" s="44"/>
      <c r="CV62" s="44"/>
      <c r="CW62" s="44"/>
      <c r="CX62" s="44"/>
      <c r="CY62" s="44">
        <f>ROUND((I62/5/365*22),2)</f>
        <v>8.14</v>
      </c>
      <c r="CZ62" s="44">
        <f t="shared" si="179"/>
        <v>11.1</v>
      </c>
      <c r="DA62" s="44">
        <f t="shared" si="180"/>
        <v>11.47</v>
      </c>
      <c r="DB62" s="46">
        <f t="shared" si="181"/>
        <v>30.71</v>
      </c>
      <c r="DC62" s="46">
        <f t="shared" si="182"/>
        <v>30.71</v>
      </c>
      <c r="DD62" s="44">
        <f t="shared" si="183"/>
        <v>11.47</v>
      </c>
      <c r="DE62" s="44">
        <f t="shared" si="184"/>
        <v>10.36</v>
      </c>
      <c r="DF62" s="44">
        <f t="shared" si="185"/>
        <v>11.47</v>
      </c>
      <c r="DG62" s="44">
        <f t="shared" si="186"/>
        <v>11.1</v>
      </c>
      <c r="DH62" s="44">
        <f t="shared" si="187"/>
        <v>11.47</v>
      </c>
      <c r="DI62" s="44">
        <f t="shared" si="188"/>
        <v>11.1</v>
      </c>
      <c r="DJ62" s="44">
        <f t="shared" si="189"/>
        <v>11.47</v>
      </c>
      <c r="DK62" s="44">
        <f t="shared" si="190"/>
        <v>11.47</v>
      </c>
      <c r="DL62" s="44">
        <f t="shared" si="191"/>
        <v>11.1</v>
      </c>
      <c r="DM62" s="44">
        <f t="shared" si="192"/>
        <v>11.47</v>
      </c>
      <c r="DN62" s="44">
        <f t="shared" si="193"/>
        <v>11.1</v>
      </c>
      <c r="DO62" s="44">
        <f t="shared" si="194"/>
        <v>11.47</v>
      </c>
      <c r="DP62" s="46">
        <f t="shared" si="195"/>
        <v>135.04999999999998</v>
      </c>
      <c r="DQ62" s="46">
        <f t="shared" si="196"/>
        <v>165.76</v>
      </c>
      <c r="DR62" s="44">
        <f t="shared" si="197"/>
        <v>11.47</v>
      </c>
      <c r="DS62" s="44">
        <f t="shared" si="198"/>
        <v>10.36</v>
      </c>
      <c r="DT62" s="44">
        <f t="shared" si="199"/>
        <v>11.47</v>
      </c>
      <c r="DU62" s="44">
        <f t="shared" si="200"/>
        <v>11.1</v>
      </c>
      <c r="DV62" s="48">
        <f t="shared" si="201"/>
        <v>11.47</v>
      </c>
      <c r="DW62" s="48">
        <f t="shared" si="202"/>
        <v>11.1</v>
      </c>
      <c r="DX62" s="49">
        <f t="shared" si="203"/>
        <v>11.47</v>
      </c>
      <c r="DY62" s="49">
        <f t="shared" si="204"/>
        <v>11.47</v>
      </c>
      <c r="DZ62" s="44">
        <f t="shared" si="205"/>
        <v>11.1</v>
      </c>
      <c r="EA62" s="44">
        <f t="shared" si="206"/>
        <v>11.47</v>
      </c>
      <c r="EB62" s="44">
        <f t="shared" si="207"/>
        <v>11.1</v>
      </c>
      <c r="EC62" s="44">
        <f t="shared" si="208"/>
        <v>11.47</v>
      </c>
      <c r="ED62" s="50">
        <f t="shared" si="209"/>
        <v>135.04999999999998</v>
      </c>
      <c r="EE62" s="52">
        <f t="shared" si="210"/>
        <v>300.81</v>
      </c>
      <c r="EF62" s="44">
        <f t="shared" si="211"/>
        <v>11.47</v>
      </c>
      <c r="EG62" s="44">
        <f t="shared" si="212"/>
        <v>10.73</v>
      </c>
      <c r="EH62" s="44">
        <f t="shared" si="213"/>
        <v>11.47</v>
      </c>
      <c r="EI62" s="44">
        <f t="shared" si="217"/>
        <v>11.1</v>
      </c>
      <c r="EJ62" s="44">
        <f t="shared" si="218"/>
        <v>11.47</v>
      </c>
      <c r="EK62" s="93">
        <f t="shared" si="219"/>
        <v>11.1</v>
      </c>
      <c r="EL62" s="52"/>
      <c r="EM62" s="52"/>
      <c r="EN62" s="52"/>
      <c r="EO62" s="52"/>
      <c r="EP62" s="52"/>
      <c r="EQ62" s="52"/>
      <c r="ER62" s="52">
        <f t="shared" si="214"/>
        <v>67.34</v>
      </c>
      <c r="ES62" s="52">
        <f t="shared" si="215"/>
        <v>368.15</v>
      </c>
      <c r="ET62" s="44">
        <f t="shared" si="216"/>
        <v>381.85</v>
      </c>
      <c r="FA62" s="134"/>
    </row>
    <row r="63" spans="2:157" ht="57.75">
      <c r="B63" s="102">
        <v>43017</v>
      </c>
      <c r="C63" s="103" t="s">
        <v>135</v>
      </c>
      <c r="D63" s="103" t="s">
        <v>205</v>
      </c>
      <c r="E63" s="132" t="s">
        <v>206</v>
      </c>
      <c r="F63" s="104" t="s">
        <v>207</v>
      </c>
      <c r="G63" s="131">
        <v>650</v>
      </c>
      <c r="H63" s="44">
        <f t="shared" si="158"/>
        <v>65</v>
      </c>
      <c r="I63" s="44">
        <f t="shared" si="159"/>
        <v>585</v>
      </c>
      <c r="J63" s="105"/>
      <c r="K63" s="126"/>
      <c r="L63" s="126"/>
      <c r="M63" s="126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44"/>
      <c r="AZ63" s="105"/>
      <c r="BA63" s="105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6"/>
      <c r="CP63" s="44"/>
      <c r="CQ63" s="44"/>
      <c r="CR63" s="44"/>
      <c r="CS63" s="44"/>
      <c r="CT63" s="47"/>
      <c r="CU63" s="44"/>
      <c r="CV63" s="44"/>
      <c r="CW63" s="44"/>
      <c r="CX63" s="44"/>
      <c r="CY63" s="44">
        <f>ROUND((I63/5/365*22),2)</f>
        <v>7.05</v>
      </c>
      <c r="CZ63" s="44">
        <f t="shared" si="179"/>
        <v>9.6199999999999992</v>
      </c>
      <c r="DA63" s="44">
        <f t="shared" si="180"/>
        <v>9.94</v>
      </c>
      <c r="DB63" s="46">
        <f t="shared" si="181"/>
        <v>26.61</v>
      </c>
      <c r="DC63" s="46">
        <f t="shared" si="182"/>
        <v>26.61</v>
      </c>
      <c r="DD63" s="44">
        <f t="shared" si="183"/>
        <v>9.94</v>
      </c>
      <c r="DE63" s="44">
        <f t="shared" si="184"/>
        <v>8.98</v>
      </c>
      <c r="DF63" s="44">
        <f t="shared" si="185"/>
        <v>9.94</v>
      </c>
      <c r="DG63" s="44">
        <f t="shared" si="186"/>
        <v>9.6199999999999992</v>
      </c>
      <c r="DH63" s="44">
        <f t="shared" si="187"/>
        <v>9.94</v>
      </c>
      <c r="DI63" s="44">
        <f t="shared" si="188"/>
        <v>9.6199999999999992</v>
      </c>
      <c r="DJ63" s="44">
        <f t="shared" si="189"/>
        <v>9.94</v>
      </c>
      <c r="DK63" s="44">
        <f t="shared" si="190"/>
        <v>9.94</v>
      </c>
      <c r="DL63" s="44">
        <f t="shared" si="191"/>
        <v>9.6199999999999992</v>
      </c>
      <c r="DM63" s="44">
        <f t="shared" si="192"/>
        <v>9.94</v>
      </c>
      <c r="DN63" s="44">
        <f t="shared" si="193"/>
        <v>9.6199999999999992</v>
      </c>
      <c r="DO63" s="44">
        <f t="shared" si="194"/>
        <v>9.94</v>
      </c>
      <c r="DP63" s="46">
        <f t="shared" si="195"/>
        <v>117.03999999999999</v>
      </c>
      <c r="DQ63" s="46">
        <f t="shared" si="196"/>
        <v>143.65</v>
      </c>
      <c r="DR63" s="44">
        <f t="shared" si="197"/>
        <v>9.94</v>
      </c>
      <c r="DS63" s="44">
        <f t="shared" si="198"/>
        <v>8.98</v>
      </c>
      <c r="DT63" s="44">
        <f t="shared" si="199"/>
        <v>9.94</v>
      </c>
      <c r="DU63" s="44">
        <f t="shared" si="200"/>
        <v>9.6199999999999992</v>
      </c>
      <c r="DV63" s="48">
        <f t="shared" si="201"/>
        <v>9.94</v>
      </c>
      <c r="DW63" s="48">
        <f t="shared" si="202"/>
        <v>9.6199999999999992</v>
      </c>
      <c r="DX63" s="49">
        <f t="shared" si="203"/>
        <v>9.94</v>
      </c>
      <c r="DY63" s="49">
        <f t="shared" si="204"/>
        <v>9.94</v>
      </c>
      <c r="DZ63" s="44">
        <f t="shared" si="205"/>
        <v>9.6199999999999992</v>
      </c>
      <c r="EA63" s="44">
        <f t="shared" si="206"/>
        <v>9.94</v>
      </c>
      <c r="EB63" s="44">
        <f t="shared" si="207"/>
        <v>9.6199999999999992</v>
      </c>
      <c r="EC63" s="44">
        <f t="shared" si="208"/>
        <v>9.94</v>
      </c>
      <c r="ED63" s="50">
        <f t="shared" si="209"/>
        <v>117.03999999999999</v>
      </c>
      <c r="EE63" s="52">
        <f t="shared" si="210"/>
        <v>260.69</v>
      </c>
      <c r="EF63" s="44">
        <f t="shared" si="211"/>
        <v>9.94</v>
      </c>
      <c r="EG63" s="44">
        <f t="shared" si="212"/>
        <v>9.3000000000000007</v>
      </c>
      <c r="EH63" s="44">
        <f t="shared" si="213"/>
        <v>9.94</v>
      </c>
      <c r="EI63" s="44">
        <f t="shared" si="217"/>
        <v>9.6199999999999992</v>
      </c>
      <c r="EJ63" s="44">
        <f t="shared" si="218"/>
        <v>9.94</v>
      </c>
      <c r="EK63" s="93">
        <f t="shared" si="219"/>
        <v>9.6199999999999992</v>
      </c>
      <c r="EL63" s="52"/>
      <c r="EM63" s="52"/>
      <c r="EN63" s="52"/>
      <c r="EO63" s="52"/>
      <c r="EP63" s="52"/>
      <c r="EQ63" s="52"/>
      <c r="ER63" s="52">
        <f t="shared" si="214"/>
        <v>58.359999999999992</v>
      </c>
      <c r="ES63" s="52">
        <f t="shared" si="215"/>
        <v>319.05</v>
      </c>
      <c r="ET63" s="44">
        <f t="shared" si="216"/>
        <v>330.95</v>
      </c>
      <c r="FA63" s="134"/>
    </row>
    <row r="64" spans="2:157" ht="66">
      <c r="B64" s="102">
        <v>43052</v>
      </c>
      <c r="C64" s="103" t="s">
        <v>135</v>
      </c>
      <c r="D64" s="103" t="s">
        <v>208</v>
      </c>
      <c r="E64" s="132" t="s">
        <v>209</v>
      </c>
      <c r="F64" s="104" t="s">
        <v>210</v>
      </c>
      <c r="G64" s="131">
        <v>1250</v>
      </c>
      <c r="H64" s="44">
        <f t="shared" si="158"/>
        <v>125</v>
      </c>
      <c r="I64" s="44">
        <f t="shared" si="159"/>
        <v>1125</v>
      </c>
      <c r="J64" s="105"/>
      <c r="K64" s="126"/>
      <c r="L64" s="126"/>
      <c r="M64" s="126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44"/>
      <c r="AZ64" s="105"/>
      <c r="BA64" s="105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6"/>
      <c r="CP64" s="44"/>
      <c r="CQ64" s="44"/>
      <c r="CR64" s="44"/>
      <c r="CS64" s="44"/>
      <c r="CT64" s="47"/>
      <c r="CU64" s="44"/>
      <c r="CV64" s="44"/>
      <c r="CW64" s="44"/>
      <c r="CX64" s="44"/>
      <c r="CY64" s="44"/>
      <c r="CZ64" s="44">
        <f>ROUND((I64/5/365*17),2)</f>
        <v>10.48</v>
      </c>
      <c r="DA64" s="44">
        <f t="shared" si="180"/>
        <v>19.11</v>
      </c>
      <c r="DB64" s="46">
        <f t="shared" si="181"/>
        <v>29.59</v>
      </c>
      <c r="DC64" s="46">
        <f t="shared" si="182"/>
        <v>29.59</v>
      </c>
      <c r="DD64" s="44">
        <f t="shared" si="183"/>
        <v>19.11</v>
      </c>
      <c r="DE64" s="44">
        <f t="shared" si="184"/>
        <v>17.260000000000002</v>
      </c>
      <c r="DF64" s="44">
        <f t="shared" si="185"/>
        <v>19.11</v>
      </c>
      <c r="DG64" s="44">
        <f t="shared" si="186"/>
        <v>18.489999999999998</v>
      </c>
      <c r="DH64" s="44">
        <f t="shared" si="187"/>
        <v>19.11</v>
      </c>
      <c r="DI64" s="44">
        <f t="shared" si="188"/>
        <v>18.489999999999998</v>
      </c>
      <c r="DJ64" s="44">
        <f t="shared" si="189"/>
        <v>19.11</v>
      </c>
      <c r="DK64" s="44">
        <f t="shared" si="190"/>
        <v>19.11</v>
      </c>
      <c r="DL64" s="44">
        <f t="shared" si="191"/>
        <v>18.489999999999998</v>
      </c>
      <c r="DM64" s="44">
        <f t="shared" si="192"/>
        <v>19.11</v>
      </c>
      <c r="DN64" s="44">
        <f t="shared" si="193"/>
        <v>18.489999999999998</v>
      </c>
      <c r="DO64" s="44">
        <f t="shared" si="194"/>
        <v>19.11</v>
      </c>
      <c r="DP64" s="46">
        <f t="shared" si="195"/>
        <v>224.99000000000007</v>
      </c>
      <c r="DQ64" s="46">
        <f t="shared" si="196"/>
        <v>254.58</v>
      </c>
      <c r="DR64" s="44">
        <f t="shared" si="197"/>
        <v>19.11</v>
      </c>
      <c r="DS64" s="44">
        <f t="shared" si="198"/>
        <v>17.260000000000002</v>
      </c>
      <c r="DT64" s="44">
        <f t="shared" si="199"/>
        <v>19.11</v>
      </c>
      <c r="DU64" s="44">
        <f t="shared" si="200"/>
        <v>18.489999999999998</v>
      </c>
      <c r="DV64" s="48">
        <f t="shared" si="201"/>
        <v>19.11</v>
      </c>
      <c r="DW64" s="48">
        <f t="shared" si="202"/>
        <v>18.489999999999998</v>
      </c>
      <c r="DX64" s="49">
        <f t="shared" si="203"/>
        <v>19.11</v>
      </c>
      <c r="DY64" s="49">
        <f t="shared" si="204"/>
        <v>19.11</v>
      </c>
      <c r="DZ64" s="44">
        <f t="shared" si="205"/>
        <v>18.489999999999998</v>
      </c>
      <c r="EA64" s="44">
        <f t="shared" si="206"/>
        <v>19.11</v>
      </c>
      <c r="EB64" s="44">
        <f t="shared" si="207"/>
        <v>18.489999999999998</v>
      </c>
      <c r="EC64" s="44">
        <f t="shared" si="208"/>
        <v>19.11</v>
      </c>
      <c r="ED64" s="50">
        <f t="shared" si="209"/>
        <v>224.99000000000007</v>
      </c>
      <c r="EE64" s="52">
        <f t="shared" si="210"/>
        <v>479.57</v>
      </c>
      <c r="EF64" s="44">
        <f t="shared" si="211"/>
        <v>19.11</v>
      </c>
      <c r="EG64" s="44">
        <f t="shared" si="212"/>
        <v>17.88</v>
      </c>
      <c r="EH64" s="44">
        <f t="shared" si="213"/>
        <v>19.11</v>
      </c>
      <c r="EI64" s="44">
        <f t="shared" si="217"/>
        <v>18.489999999999998</v>
      </c>
      <c r="EJ64" s="44">
        <f t="shared" si="218"/>
        <v>19.11</v>
      </c>
      <c r="EK64" s="93">
        <f t="shared" si="219"/>
        <v>18.489999999999998</v>
      </c>
      <c r="EL64" s="52"/>
      <c r="EM64" s="52"/>
      <c r="EN64" s="52"/>
      <c r="EO64" s="52"/>
      <c r="EP64" s="52"/>
      <c r="EQ64" s="52"/>
      <c r="ER64" s="52">
        <f t="shared" si="214"/>
        <v>112.18999999999998</v>
      </c>
      <c r="ES64" s="52">
        <f t="shared" si="215"/>
        <v>591.76</v>
      </c>
      <c r="ET64" s="44">
        <f t="shared" si="216"/>
        <v>658.24</v>
      </c>
      <c r="FA64" s="134"/>
    </row>
    <row r="65" spans="2:157" ht="49.5">
      <c r="B65" s="102">
        <v>43172</v>
      </c>
      <c r="C65" s="103" t="s">
        <v>135</v>
      </c>
      <c r="D65" s="103" t="s">
        <v>211</v>
      </c>
      <c r="E65" s="132" t="s">
        <v>176</v>
      </c>
      <c r="F65" s="104" t="s">
        <v>212</v>
      </c>
      <c r="G65" s="131">
        <v>694.57</v>
      </c>
      <c r="H65" s="44">
        <f t="shared" si="158"/>
        <v>69.457000000000008</v>
      </c>
      <c r="I65" s="44">
        <f t="shared" si="159"/>
        <v>625.11300000000006</v>
      </c>
      <c r="J65" s="105"/>
      <c r="K65" s="126"/>
      <c r="L65" s="126"/>
      <c r="M65" s="126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44"/>
      <c r="AZ65" s="105"/>
      <c r="BA65" s="105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6"/>
      <c r="CP65" s="44"/>
      <c r="CQ65" s="44"/>
      <c r="CR65" s="44"/>
      <c r="CS65" s="44"/>
      <c r="CT65" s="47"/>
      <c r="CU65" s="44"/>
      <c r="CV65" s="44"/>
      <c r="CW65" s="44"/>
      <c r="CX65" s="44"/>
      <c r="CY65" s="44"/>
      <c r="CZ65" s="44"/>
      <c r="DA65" s="44"/>
      <c r="DB65" s="46"/>
      <c r="DC65" s="46"/>
      <c r="DD65" s="44"/>
      <c r="DE65" s="44"/>
      <c r="DF65" s="44">
        <f>ROUND((I65/5/365*18),2)</f>
        <v>6.17</v>
      </c>
      <c r="DG65" s="44">
        <f t="shared" si="186"/>
        <v>10.28</v>
      </c>
      <c r="DH65" s="44">
        <f t="shared" si="187"/>
        <v>10.62</v>
      </c>
      <c r="DI65" s="44">
        <f t="shared" si="188"/>
        <v>10.28</v>
      </c>
      <c r="DJ65" s="44">
        <f t="shared" si="189"/>
        <v>10.62</v>
      </c>
      <c r="DK65" s="44">
        <f t="shared" si="190"/>
        <v>10.62</v>
      </c>
      <c r="DL65" s="44">
        <f t="shared" si="191"/>
        <v>10.28</v>
      </c>
      <c r="DM65" s="44">
        <f t="shared" si="192"/>
        <v>10.62</v>
      </c>
      <c r="DN65" s="44">
        <f t="shared" si="193"/>
        <v>10.28</v>
      </c>
      <c r="DO65" s="44">
        <f t="shared" si="194"/>
        <v>10.62</v>
      </c>
      <c r="DP65" s="46">
        <f t="shared" si="195"/>
        <v>100.39</v>
      </c>
      <c r="DQ65" s="46">
        <f t="shared" si="196"/>
        <v>100.39</v>
      </c>
      <c r="DR65" s="44">
        <f t="shared" si="197"/>
        <v>10.62</v>
      </c>
      <c r="DS65" s="44">
        <f t="shared" si="198"/>
        <v>9.59</v>
      </c>
      <c r="DT65" s="44">
        <f t="shared" si="199"/>
        <v>10.62</v>
      </c>
      <c r="DU65" s="44">
        <f t="shared" si="200"/>
        <v>10.28</v>
      </c>
      <c r="DV65" s="48">
        <f t="shared" si="201"/>
        <v>10.62</v>
      </c>
      <c r="DW65" s="48">
        <f t="shared" si="202"/>
        <v>10.28</v>
      </c>
      <c r="DX65" s="49">
        <f t="shared" si="203"/>
        <v>10.62</v>
      </c>
      <c r="DY65" s="49">
        <f t="shared" si="204"/>
        <v>10.62</v>
      </c>
      <c r="DZ65" s="44">
        <f t="shared" si="205"/>
        <v>10.28</v>
      </c>
      <c r="EA65" s="44">
        <f t="shared" si="206"/>
        <v>10.62</v>
      </c>
      <c r="EB65" s="44">
        <f t="shared" si="207"/>
        <v>10.28</v>
      </c>
      <c r="EC65" s="44">
        <f t="shared" si="208"/>
        <v>10.62</v>
      </c>
      <c r="ED65" s="50">
        <f t="shared" si="209"/>
        <v>125.05000000000001</v>
      </c>
      <c r="EE65" s="52">
        <f t="shared" si="210"/>
        <v>225.44</v>
      </c>
      <c r="EF65" s="44">
        <f t="shared" si="211"/>
        <v>10.62</v>
      </c>
      <c r="EG65" s="44">
        <f t="shared" si="212"/>
        <v>9.93</v>
      </c>
      <c r="EH65" s="44">
        <f t="shared" si="213"/>
        <v>10.62</v>
      </c>
      <c r="EI65" s="44">
        <f t="shared" si="217"/>
        <v>10.28</v>
      </c>
      <c r="EJ65" s="44">
        <f t="shared" si="218"/>
        <v>10.62</v>
      </c>
      <c r="EK65" s="93">
        <f t="shared" si="219"/>
        <v>10.28</v>
      </c>
      <c r="EL65" s="52"/>
      <c r="EM65" s="52"/>
      <c r="EN65" s="52"/>
      <c r="EO65" s="52"/>
      <c r="EP65" s="52"/>
      <c r="EQ65" s="52"/>
      <c r="ER65" s="52">
        <f t="shared" si="214"/>
        <v>62.349999999999994</v>
      </c>
      <c r="ES65" s="52">
        <f t="shared" si="215"/>
        <v>287.79000000000002</v>
      </c>
      <c r="ET65" s="44">
        <f t="shared" si="216"/>
        <v>406.78000000000003</v>
      </c>
      <c r="FA65" s="134"/>
    </row>
    <row r="66" spans="2:157" ht="49.5">
      <c r="B66" s="102">
        <v>43172</v>
      </c>
      <c r="C66" s="103" t="s">
        <v>135</v>
      </c>
      <c r="D66" s="103" t="s">
        <v>213</v>
      </c>
      <c r="E66" s="132" t="s">
        <v>209</v>
      </c>
      <c r="F66" s="104" t="s">
        <v>214</v>
      </c>
      <c r="G66" s="131">
        <v>694.57</v>
      </c>
      <c r="H66" s="44">
        <f t="shared" si="158"/>
        <v>69.457000000000008</v>
      </c>
      <c r="I66" s="44">
        <f t="shared" si="159"/>
        <v>625.11300000000006</v>
      </c>
      <c r="J66" s="105"/>
      <c r="K66" s="126"/>
      <c r="L66" s="126"/>
      <c r="M66" s="126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44"/>
      <c r="AZ66" s="105"/>
      <c r="BA66" s="105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6"/>
      <c r="CP66" s="44"/>
      <c r="CQ66" s="44"/>
      <c r="CR66" s="44"/>
      <c r="CS66" s="44"/>
      <c r="CT66" s="47"/>
      <c r="CU66" s="44"/>
      <c r="CV66" s="44"/>
      <c r="CW66" s="44"/>
      <c r="CX66" s="44"/>
      <c r="CY66" s="44"/>
      <c r="CZ66" s="44"/>
      <c r="DA66" s="44"/>
      <c r="DB66" s="46"/>
      <c r="DC66" s="46"/>
      <c r="DD66" s="44"/>
      <c r="DE66" s="44"/>
      <c r="DF66" s="44">
        <f>ROUND((I66/5/365*18),2)</f>
        <v>6.17</v>
      </c>
      <c r="DG66" s="44">
        <f t="shared" si="186"/>
        <v>10.28</v>
      </c>
      <c r="DH66" s="44">
        <f t="shared" si="187"/>
        <v>10.62</v>
      </c>
      <c r="DI66" s="44">
        <f t="shared" si="188"/>
        <v>10.28</v>
      </c>
      <c r="DJ66" s="44">
        <f t="shared" si="189"/>
        <v>10.62</v>
      </c>
      <c r="DK66" s="44">
        <f t="shared" si="190"/>
        <v>10.62</v>
      </c>
      <c r="DL66" s="44">
        <f t="shared" si="191"/>
        <v>10.28</v>
      </c>
      <c r="DM66" s="44">
        <f t="shared" si="192"/>
        <v>10.62</v>
      </c>
      <c r="DN66" s="44">
        <f t="shared" si="193"/>
        <v>10.28</v>
      </c>
      <c r="DO66" s="44">
        <f t="shared" si="194"/>
        <v>10.62</v>
      </c>
      <c r="DP66" s="46">
        <f t="shared" si="195"/>
        <v>100.39</v>
      </c>
      <c r="DQ66" s="46">
        <f t="shared" si="196"/>
        <v>100.39</v>
      </c>
      <c r="DR66" s="44">
        <f t="shared" si="197"/>
        <v>10.62</v>
      </c>
      <c r="DS66" s="44">
        <f t="shared" si="198"/>
        <v>9.59</v>
      </c>
      <c r="DT66" s="44">
        <f t="shared" si="199"/>
        <v>10.62</v>
      </c>
      <c r="DU66" s="44">
        <f t="shared" si="200"/>
        <v>10.28</v>
      </c>
      <c r="DV66" s="48">
        <f t="shared" si="201"/>
        <v>10.62</v>
      </c>
      <c r="DW66" s="48">
        <f t="shared" si="202"/>
        <v>10.28</v>
      </c>
      <c r="DX66" s="49">
        <f t="shared" si="203"/>
        <v>10.62</v>
      </c>
      <c r="DY66" s="49">
        <f t="shared" si="204"/>
        <v>10.62</v>
      </c>
      <c r="DZ66" s="44">
        <f t="shared" si="205"/>
        <v>10.28</v>
      </c>
      <c r="EA66" s="44">
        <f t="shared" si="206"/>
        <v>10.62</v>
      </c>
      <c r="EB66" s="44">
        <f t="shared" si="207"/>
        <v>10.28</v>
      </c>
      <c r="EC66" s="44">
        <f t="shared" si="208"/>
        <v>10.62</v>
      </c>
      <c r="ED66" s="50">
        <f t="shared" si="209"/>
        <v>125.05000000000001</v>
      </c>
      <c r="EE66" s="52">
        <f t="shared" si="210"/>
        <v>225.44</v>
      </c>
      <c r="EF66" s="44">
        <f t="shared" si="211"/>
        <v>10.62</v>
      </c>
      <c r="EG66" s="44">
        <f t="shared" si="212"/>
        <v>9.93</v>
      </c>
      <c r="EH66" s="44">
        <f t="shared" si="213"/>
        <v>10.62</v>
      </c>
      <c r="EI66" s="44">
        <f t="shared" si="217"/>
        <v>10.28</v>
      </c>
      <c r="EJ66" s="44">
        <f t="shared" si="218"/>
        <v>10.62</v>
      </c>
      <c r="EK66" s="93">
        <f t="shared" si="219"/>
        <v>10.28</v>
      </c>
      <c r="EL66" s="52"/>
      <c r="EM66" s="52"/>
      <c r="EN66" s="52"/>
      <c r="EO66" s="52"/>
      <c r="EP66" s="52"/>
      <c r="EQ66" s="52"/>
      <c r="ER66" s="52">
        <f t="shared" si="214"/>
        <v>62.349999999999994</v>
      </c>
      <c r="ES66" s="52">
        <f t="shared" si="215"/>
        <v>287.79000000000002</v>
      </c>
      <c r="ET66" s="44">
        <f t="shared" si="216"/>
        <v>406.78000000000003</v>
      </c>
      <c r="FA66" s="134"/>
    </row>
    <row r="67" spans="2:157" ht="82.5">
      <c r="B67" s="102">
        <v>43258</v>
      </c>
      <c r="C67" s="103" t="s">
        <v>135</v>
      </c>
      <c r="D67" s="136" t="s">
        <v>215</v>
      </c>
      <c r="E67" s="132" t="s">
        <v>216</v>
      </c>
      <c r="F67" s="104" t="s">
        <v>217</v>
      </c>
      <c r="G67" s="131">
        <v>670</v>
      </c>
      <c r="H67" s="44">
        <f t="shared" si="158"/>
        <v>67</v>
      </c>
      <c r="I67" s="44">
        <f t="shared" si="159"/>
        <v>603</v>
      </c>
      <c r="J67" s="105"/>
      <c r="K67" s="126"/>
      <c r="L67" s="126"/>
      <c r="M67" s="126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44"/>
      <c r="AZ67" s="105"/>
      <c r="BA67" s="105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6"/>
      <c r="CP67" s="44"/>
      <c r="CQ67" s="44"/>
      <c r="CR67" s="44"/>
      <c r="CS67" s="44"/>
      <c r="CT67" s="47"/>
      <c r="CU67" s="44"/>
      <c r="CV67" s="44"/>
      <c r="CW67" s="44"/>
      <c r="CX67" s="44"/>
      <c r="CY67" s="44"/>
      <c r="CZ67" s="44"/>
      <c r="DA67" s="44"/>
      <c r="DB67" s="46"/>
      <c r="DC67" s="46"/>
      <c r="DD67" s="44"/>
      <c r="DE67" s="44"/>
      <c r="DF67" s="44"/>
      <c r="DG67" s="44"/>
      <c r="DH67" s="44"/>
      <c r="DI67" s="44">
        <f>ROUND((I67/5/365*23),2)</f>
        <v>7.6</v>
      </c>
      <c r="DJ67" s="44">
        <f t="shared" si="189"/>
        <v>10.24</v>
      </c>
      <c r="DK67" s="44">
        <f t="shared" si="190"/>
        <v>10.24</v>
      </c>
      <c r="DL67" s="44">
        <f t="shared" si="191"/>
        <v>9.91</v>
      </c>
      <c r="DM67" s="44">
        <f t="shared" si="192"/>
        <v>10.24</v>
      </c>
      <c r="DN67" s="44">
        <f t="shared" si="193"/>
        <v>9.91</v>
      </c>
      <c r="DO67" s="44">
        <f t="shared" si="194"/>
        <v>10.24</v>
      </c>
      <c r="DP67" s="46">
        <f t="shared" si="195"/>
        <v>68.38</v>
      </c>
      <c r="DQ67" s="46">
        <f t="shared" si="196"/>
        <v>68.38</v>
      </c>
      <c r="DR67" s="44">
        <f t="shared" si="197"/>
        <v>10.24</v>
      </c>
      <c r="DS67" s="44">
        <f t="shared" si="198"/>
        <v>9.25</v>
      </c>
      <c r="DT67" s="44">
        <f t="shared" si="199"/>
        <v>10.24</v>
      </c>
      <c r="DU67" s="44">
        <f t="shared" si="200"/>
        <v>9.91</v>
      </c>
      <c r="DV67" s="48">
        <f t="shared" si="201"/>
        <v>10.24</v>
      </c>
      <c r="DW67" s="48">
        <f t="shared" si="202"/>
        <v>9.91</v>
      </c>
      <c r="DX67" s="49">
        <f t="shared" si="203"/>
        <v>10.24</v>
      </c>
      <c r="DY67" s="49">
        <f t="shared" si="204"/>
        <v>10.24</v>
      </c>
      <c r="DZ67" s="44">
        <f t="shared" si="205"/>
        <v>9.91</v>
      </c>
      <c r="EA67" s="44">
        <f t="shared" si="206"/>
        <v>10.24</v>
      </c>
      <c r="EB67" s="44">
        <f t="shared" si="207"/>
        <v>9.91</v>
      </c>
      <c r="EC67" s="44">
        <f t="shared" si="208"/>
        <v>10.24</v>
      </c>
      <c r="ED67" s="50">
        <f t="shared" si="209"/>
        <v>120.56999999999998</v>
      </c>
      <c r="EE67" s="52">
        <f t="shared" si="210"/>
        <v>188.95</v>
      </c>
      <c r="EF67" s="44">
        <f t="shared" si="211"/>
        <v>10.24</v>
      </c>
      <c r="EG67" s="44">
        <f t="shared" si="212"/>
        <v>9.58</v>
      </c>
      <c r="EH67" s="44">
        <f t="shared" si="213"/>
        <v>10.24</v>
      </c>
      <c r="EI67" s="44">
        <f t="shared" si="217"/>
        <v>9.91</v>
      </c>
      <c r="EJ67" s="44">
        <f t="shared" si="218"/>
        <v>10.24</v>
      </c>
      <c r="EK67" s="93">
        <f t="shared" si="219"/>
        <v>9.91</v>
      </c>
      <c r="EL67" s="52"/>
      <c r="EM67" s="52"/>
      <c r="EN67" s="52"/>
      <c r="EO67" s="52"/>
      <c r="EP67" s="52"/>
      <c r="EQ67" s="52"/>
      <c r="ER67" s="52">
        <f t="shared" si="214"/>
        <v>60.120000000000005</v>
      </c>
      <c r="ES67" s="52">
        <f t="shared" si="215"/>
        <v>249.07</v>
      </c>
      <c r="ET67" s="44">
        <f t="shared" si="216"/>
        <v>420.93</v>
      </c>
      <c r="FA67" s="134"/>
    </row>
    <row r="68" spans="2:157" ht="90.75">
      <c r="B68" s="102">
        <v>43269</v>
      </c>
      <c r="C68" s="103" t="s">
        <v>135</v>
      </c>
      <c r="D68" s="136" t="s">
        <v>218</v>
      </c>
      <c r="E68" s="132" t="s">
        <v>219</v>
      </c>
      <c r="F68" s="104" t="s">
        <v>220</v>
      </c>
      <c r="G68" s="131">
        <v>900</v>
      </c>
      <c r="H68" s="44">
        <f t="shared" si="158"/>
        <v>90</v>
      </c>
      <c r="I68" s="44">
        <f t="shared" si="159"/>
        <v>810</v>
      </c>
      <c r="J68" s="105"/>
      <c r="K68" s="126"/>
      <c r="L68" s="126"/>
      <c r="M68" s="126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44"/>
      <c r="AZ68" s="105"/>
      <c r="BA68" s="105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6"/>
      <c r="CP68" s="44"/>
      <c r="CQ68" s="44"/>
      <c r="CR68" s="44"/>
      <c r="CS68" s="44"/>
      <c r="CT68" s="47"/>
      <c r="CU68" s="44"/>
      <c r="CV68" s="44"/>
      <c r="CW68" s="44"/>
      <c r="CX68" s="44"/>
      <c r="CY68" s="44"/>
      <c r="CZ68" s="44"/>
      <c r="DA68" s="44"/>
      <c r="DB68" s="46"/>
      <c r="DC68" s="46"/>
      <c r="DD68" s="44"/>
      <c r="DE68" s="44"/>
      <c r="DF68" s="44"/>
      <c r="DG68" s="44"/>
      <c r="DH68" s="44"/>
      <c r="DI68" s="44">
        <f>ROUND((I68/5/365*12),2)</f>
        <v>5.33</v>
      </c>
      <c r="DJ68" s="44">
        <f t="shared" si="189"/>
        <v>13.76</v>
      </c>
      <c r="DK68" s="44">
        <f t="shared" si="190"/>
        <v>13.76</v>
      </c>
      <c r="DL68" s="44">
        <f t="shared" si="191"/>
        <v>13.32</v>
      </c>
      <c r="DM68" s="44">
        <f t="shared" si="192"/>
        <v>13.76</v>
      </c>
      <c r="DN68" s="44">
        <f t="shared" si="193"/>
        <v>13.32</v>
      </c>
      <c r="DO68" s="44">
        <f t="shared" si="194"/>
        <v>13.76</v>
      </c>
      <c r="DP68" s="46">
        <f t="shared" si="195"/>
        <v>87.01</v>
      </c>
      <c r="DQ68" s="46">
        <f t="shared" si="196"/>
        <v>87.01</v>
      </c>
      <c r="DR68" s="44">
        <f t="shared" si="197"/>
        <v>13.76</v>
      </c>
      <c r="DS68" s="44">
        <f t="shared" si="198"/>
        <v>12.43</v>
      </c>
      <c r="DT68" s="44">
        <f t="shared" si="199"/>
        <v>13.76</v>
      </c>
      <c r="DU68" s="44">
        <f t="shared" si="200"/>
        <v>13.32</v>
      </c>
      <c r="DV68" s="48">
        <f t="shared" si="201"/>
        <v>13.76</v>
      </c>
      <c r="DW68" s="48">
        <f t="shared" si="202"/>
        <v>13.32</v>
      </c>
      <c r="DX68" s="49">
        <f t="shared" si="203"/>
        <v>13.76</v>
      </c>
      <c r="DY68" s="49">
        <f t="shared" si="204"/>
        <v>13.76</v>
      </c>
      <c r="DZ68" s="44">
        <f t="shared" si="205"/>
        <v>13.32</v>
      </c>
      <c r="EA68" s="44">
        <f t="shared" si="206"/>
        <v>13.76</v>
      </c>
      <c r="EB68" s="44">
        <f t="shared" si="207"/>
        <v>13.32</v>
      </c>
      <c r="EC68" s="44">
        <f t="shared" si="208"/>
        <v>13.76</v>
      </c>
      <c r="ED68" s="50">
        <f t="shared" si="209"/>
        <v>162.02999999999997</v>
      </c>
      <c r="EE68" s="52">
        <f t="shared" si="210"/>
        <v>249.04</v>
      </c>
      <c r="EF68" s="44">
        <f t="shared" si="211"/>
        <v>13.76</v>
      </c>
      <c r="EG68" s="44">
        <f t="shared" si="212"/>
        <v>12.87</v>
      </c>
      <c r="EH68" s="44">
        <f t="shared" si="213"/>
        <v>13.76</v>
      </c>
      <c r="EI68" s="44">
        <f t="shared" si="217"/>
        <v>13.32</v>
      </c>
      <c r="EJ68" s="44">
        <f t="shared" si="218"/>
        <v>13.76</v>
      </c>
      <c r="EK68" s="93">
        <f t="shared" si="219"/>
        <v>13.32</v>
      </c>
      <c r="EL68" s="52"/>
      <c r="EM68" s="52"/>
      <c r="EN68" s="52"/>
      <c r="EO68" s="52"/>
      <c r="EP68" s="52"/>
      <c r="EQ68" s="52"/>
      <c r="ER68" s="52">
        <f t="shared" si="214"/>
        <v>80.789999999999992</v>
      </c>
      <c r="ES68" s="52">
        <f t="shared" si="215"/>
        <v>329.83</v>
      </c>
      <c r="ET68" s="44">
        <f t="shared" si="216"/>
        <v>570.17000000000007</v>
      </c>
      <c r="FA68" s="134"/>
    </row>
    <row r="69" spans="2:157" ht="82.5">
      <c r="B69" s="102">
        <v>43269</v>
      </c>
      <c r="C69" s="103" t="s">
        <v>135</v>
      </c>
      <c r="D69" s="136" t="s">
        <v>221</v>
      </c>
      <c r="E69" s="132" t="s">
        <v>222</v>
      </c>
      <c r="F69" s="104" t="s">
        <v>223</v>
      </c>
      <c r="G69" s="131">
        <v>900</v>
      </c>
      <c r="H69" s="44">
        <f t="shared" si="158"/>
        <v>90</v>
      </c>
      <c r="I69" s="44">
        <f t="shared" si="159"/>
        <v>810</v>
      </c>
      <c r="J69" s="105"/>
      <c r="K69" s="126"/>
      <c r="L69" s="126"/>
      <c r="M69" s="126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44"/>
      <c r="AZ69" s="105"/>
      <c r="BA69" s="105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6"/>
      <c r="CP69" s="44"/>
      <c r="CQ69" s="44"/>
      <c r="CR69" s="44"/>
      <c r="CS69" s="44"/>
      <c r="CT69" s="47"/>
      <c r="CU69" s="44"/>
      <c r="CV69" s="44"/>
      <c r="CW69" s="44"/>
      <c r="CX69" s="44"/>
      <c r="CY69" s="44"/>
      <c r="CZ69" s="44"/>
      <c r="DA69" s="44"/>
      <c r="DB69" s="46"/>
      <c r="DC69" s="46"/>
      <c r="DD69" s="44"/>
      <c r="DE69" s="44"/>
      <c r="DF69" s="44"/>
      <c r="DG69" s="44"/>
      <c r="DH69" s="44"/>
      <c r="DI69" s="44">
        <f>ROUND((I69/5/365*12),2)</f>
        <v>5.33</v>
      </c>
      <c r="DJ69" s="44">
        <f t="shared" si="189"/>
        <v>13.76</v>
      </c>
      <c r="DK69" s="44">
        <f t="shared" si="190"/>
        <v>13.76</v>
      </c>
      <c r="DL69" s="44">
        <f t="shared" si="191"/>
        <v>13.32</v>
      </c>
      <c r="DM69" s="44">
        <f t="shared" si="192"/>
        <v>13.76</v>
      </c>
      <c r="DN69" s="44">
        <f t="shared" si="193"/>
        <v>13.32</v>
      </c>
      <c r="DO69" s="44">
        <f t="shared" si="194"/>
        <v>13.76</v>
      </c>
      <c r="DP69" s="46">
        <f t="shared" si="195"/>
        <v>87.01</v>
      </c>
      <c r="DQ69" s="46">
        <f t="shared" si="196"/>
        <v>87.01</v>
      </c>
      <c r="DR69" s="44">
        <v>13.76</v>
      </c>
      <c r="DS69" s="44">
        <f t="shared" si="198"/>
        <v>12.43</v>
      </c>
      <c r="DT69" s="44">
        <f t="shared" si="199"/>
        <v>13.76</v>
      </c>
      <c r="DU69" s="44">
        <f t="shared" si="200"/>
        <v>13.32</v>
      </c>
      <c r="DV69" s="48">
        <f t="shared" si="201"/>
        <v>13.76</v>
      </c>
      <c r="DW69" s="48">
        <f t="shared" si="202"/>
        <v>13.32</v>
      </c>
      <c r="DX69" s="49">
        <f t="shared" si="203"/>
        <v>13.76</v>
      </c>
      <c r="DY69" s="49">
        <f t="shared" si="204"/>
        <v>13.76</v>
      </c>
      <c r="DZ69" s="44">
        <f t="shared" si="205"/>
        <v>13.32</v>
      </c>
      <c r="EA69" s="44">
        <f t="shared" si="206"/>
        <v>13.76</v>
      </c>
      <c r="EB69" s="44">
        <f t="shared" si="207"/>
        <v>13.32</v>
      </c>
      <c r="EC69" s="44">
        <f t="shared" si="208"/>
        <v>13.76</v>
      </c>
      <c r="ED69" s="50">
        <f t="shared" si="209"/>
        <v>162.02999999999997</v>
      </c>
      <c r="EE69" s="52">
        <f t="shared" si="210"/>
        <v>249.04</v>
      </c>
      <c r="EF69" s="44">
        <f t="shared" si="211"/>
        <v>13.76</v>
      </c>
      <c r="EG69" s="44">
        <f t="shared" si="212"/>
        <v>12.87</v>
      </c>
      <c r="EH69" s="44">
        <f t="shared" si="213"/>
        <v>13.76</v>
      </c>
      <c r="EI69" s="44">
        <f t="shared" si="217"/>
        <v>13.32</v>
      </c>
      <c r="EJ69" s="44">
        <f t="shared" si="218"/>
        <v>13.76</v>
      </c>
      <c r="EK69" s="93">
        <f t="shared" si="219"/>
        <v>13.32</v>
      </c>
      <c r="EL69" s="52"/>
      <c r="EM69" s="52"/>
      <c r="EN69" s="52"/>
      <c r="EO69" s="52"/>
      <c r="EP69" s="52"/>
      <c r="EQ69" s="52"/>
      <c r="ER69" s="52">
        <f t="shared" si="214"/>
        <v>80.789999999999992</v>
      </c>
      <c r="ES69" s="52">
        <f t="shared" si="215"/>
        <v>329.83</v>
      </c>
      <c r="ET69" s="44">
        <f t="shared" si="216"/>
        <v>570.17000000000007</v>
      </c>
      <c r="FA69" s="134"/>
    </row>
    <row r="70" spans="2:157" ht="66">
      <c r="B70" s="102">
        <v>43490</v>
      </c>
      <c r="C70" s="103" t="s">
        <v>224</v>
      </c>
      <c r="D70" s="103" t="s">
        <v>225</v>
      </c>
      <c r="E70" s="132" t="s">
        <v>226</v>
      </c>
      <c r="F70" s="104" t="s">
        <v>227</v>
      </c>
      <c r="G70" s="131">
        <v>847.5</v>
      </c>
      <c r="H70" s="44">
        <f t="shared" si="158"/>
        <v>84.75</v>
      </c>
      <c r="I70" s="44">
        <f t="shared" si="159"/>
        <v>762.75</v>
      </c>
      <c r="J70" s="105"/>
      <c r="K70" s="126"/>
      <c r="L70" s="126"/>
      <c r="M70" s="126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44"/>
      <c r="AZ70" s="105"/>
      <c r="BA70" s="105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6"/>
      <c r="CP70" s="44"/>
      <c r="CQ70" s="44"/>
      <c r="CR70" s="44"/>
      <c r="CS70" s="44"/>
      <c r="CT70" s="47"/>
      <c r="CU70" s="44"/>
      <c r="CV70" s="44"/>
      <c r="CW70" s="44"/>
      <c r="CX70" s="44"/>
      <c r="CY70" s="44"/>
      <c r="CZ70" s="44"/>
      <c r="DA70" s="44"/>
      <c r="DB70" s="46"/>
      <c r="DC70" s="46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6"/>
      <c r="DQ70" s="46"/>
      <c r="DR70" s="44"/>
      <c r="DS70" s="44">
        <f>ROUND((I70/5/365*34),2)</f>
        <v>14.21</v>
      </c>
      <c r="DT70" s="44">
        <f t="shared" si="199"/>
        <v>12.96</v>
      </c>
      <c r="DU70" s="44">
        <f t="shared" si="200"/>
        <v>12.54</v>
      </c>
      <c r="DV70" s="48">
        <f t="shared" si="201"/>
        <v>12.96</v>
      </c>
      <c r="DW70" s="48">
        <f t="shared" si="202"/>
        <v>12.54</v>
      </c>
      <c r="DX70" s="49">
        <f t="shared" si="203"/>
        <v>12.96</v>
      </c>
      <c r="DY70" s="49">
        <f t="shared" si="204"/>
        <v>12.96</v>
      </c>
      <c r="DZ70" s="44">
        <f t="shared" si="205"/>
        <v>12.54</v>
      </c>
      <c r="EA70" s="44">
        <f t="shared" si="206"/>
        <v>12.96</v>
      </c>
      <c r="EB70" s="44">
        <f t="shared" si="207"/>
        <v>12.54</v>
      </c>
      <c r="EC70" s="44">
        <f t="shared" si="208"/>
        <v>12.96</v>
      </c>
      <c r="ED70" s="50">
        <f t="shared" si="209"/>
        <v>142.13000000000002</v>
      </c>
      <c r="EE70" s="52">
        <f t="shared" si="210"/>
        <v>142.13</v>
      </c>
      <c r="EF70" s="44">
        <f t="shared" si="211"/>
        <v>12.96</v>
      </c>
      <c r="EG70" s="44">
        <f t="shared" si="212"/>
        <v>12.12</v>
      </c>
      <c r="EH70" s="44">
        <f t="shared" si="213"/>
        <v>12.96</v>
      </c>
      <c r="EI70" s="44">
        <f t="shared" si="217"/>
        <v>12.54</v>
      </c>
      <c r="EJ70" s="44">
        <f t="shared" si="218"/>
        <v>12.96</v>
      </c>
      <c r="EK70" s="93">
        <f t="shared" si="219"/>
        <v>12.54</v>
      </c>
      <c r="EL70" s="52"/>
      <c r="EM70" s="52"/>
      <c r="EN70" s="52"/>
      <c r="EO70" s="52"/>
      <c r="EP70" s="52"/>
      <c r="EQ70" s="52"/>
      <c r="ER70" s="52">
        <f t="shared" si="214"/>
        <v>76.08</v>
      </c>
      <c r="ES70" s="52">
        <f t="shared" si="215"/>
        <v>218.21</v>
      </c>
      <c r="ET70" s="44">
        <f t="shared" si="216"/>
        <v>629.29</v>
      </c>
      <c r="FA70" s="134"/>
    </row>
    <row r="71" spans="2:157" ht="74.25">
      <c r="B71" s="102">
        <v>43479</v>
      </c>
      <c r="C71" s="103" t="s">
        <v>145</v>
      </c>
      <c r="D71" s="137" t="s">
        <v>228</v>
      </c>
      <c r="E71" s="132" t="s">
        <v>147</v>
      </c>
      <c r="F71" s="131" t="s">
        <v>229</v>
      </c>
      <c r="G71" s="105">
        <v>3525.7</v>
      </c>
      <c r="H71" s="44">
        <f t="shared" si="158"/>
        <v>352.57</v>
      </c>
      <c r="I71" s="44">
        <f t="shared" si="159"/>
        <v>3173.13</v>
      </c>
      <c r="J71" s="105"/>
      <c r="K71" s="126"/>
      <c r="L71" s="126"/>
      <c r="M71" s="126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44"/>
      <c r="AZ71" s="105"/>
      <c r="BA71" s="105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6"/>
      <c r="CP71" s="44"/>
      <c r="CQ71" s="44"/>
      <c r="CR71" s="44"/>
      <c r="CS71" s="44"/>
      <c r="CT71" s="47"/>
      <c r="CU71" s="44"/>
      <c r="CV71" s="44"/>
      <c r="CW71" s="44"/>
      <c r="CX71" s="44"/>
      <c r="CY71" s="44"/>
      <c r="CZ71" s="44"/>
      <c r="DA71" s="44"/>
      <c r="DB71" s="46"/>
      <c r="DC71" s="46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6"/>
      <c r="DQ71" s="46"/>
      <c r="DR71" s="44"/>
      <c r="DS71" s="44">
        <f>ROUND((I71/5/365*45),2)</f>
        <v>78.239999999999995</v>
      </c>
      <c r="DT71" s="44">
        <f t="shared" si="199"/>
        <v>53.9</v>
      </c>
      <c r="DU71" s="44">
        <f t="shared" si="200"/>
        <v>52.16</v>
      </c>
      <c r="DV71" s="48">
        <f t="shared" si="201"/>
        <v>53.9</v>
      </c>
      <c r="DW71" s="48">
        <f t="shared" si="202"/>
        <v>52.16</v>
      </c>
      <c r="DX71" s="49">
        <f t="shared" si="203"/>
        <v>53.9</v>
      </c>
      <c r="DY71" s="49">
        <f t="shared" si="204"/>
        <v>53.9</v>
      </c>
      <c r="DZ71" s="44">
        <f t="shared" si="205"/>
        <v>52.16</v>
      </c>
      <c r="EA71" s="44">
        <f t="shared" si="206"/>
        <v>53.9</v>
      </c>
      <c r="EB71" s="44">
        <f t="shared" si="207"/>
        <v>52.16</v>
      </c>
      <c r="EC71" s="44">
        <f t="shared" si="208"/>
        <v>53.9</v>
      </c>
      <c r="ED71" s="50">
        <f t="shared" si="209"/>
        <v>610.27999999999986</v>
      </c>
      <c r="EE71" s="52">
        <f t="shared" si="210"/>
        <v>610.28</v>
      </c>
      <c r="EF71" s="44">
        <f t="shared" si="211"/>
        <v>53.9</v>
      </c>
      <c r="EG71" s="44">
        <f t="shared" si="212"/>
        <v>50.42</v>
      </c>
      <c r="EH71" s="44">
        <f t="shared" si="213"/>
        <v>53.9</v>
      </c>
      <c r="EI71" s="44">
        <f t="shared" si="217"/>
        <v>52.16</v>
      </c>
      <c r="EJ71" s="44">
        <f t="shared" si="218"/>
        <v>53.9</v>
      </c>
      <c r="EK71" s="93">
        <f t="shared" si="219"/>
        <v>52.16</v>
      </c>
      <c r="EL71" s="52"/>
      <c r="EM71" s="52"/>
      <c r="EN71" s="52"/>
      <c r="EO71" s="52"/>
      <c r="EP71" s="52"/>
      <c r="EQ71" s="52"/>
      <c r="ER71" s="52">
        <f t="shared" si="214"/>
        <v>316.43999999999994</v>
      </c>
      <c r="ES71" s="52">
        <f t="shared" si="215"/>
        <v>926.72</v>
      </c>
      <c r="ET71" s="44">
        <f t="shared" si="216"/>
        <v>2598.9799999999996</v>
      </c>
      <c r="FA71" s="134"/>
    </row>
    <row r="72" spans="2:157" ht="74.25">
      <c r="B72" s="102">
        <v>43480</v>
      </c>
      <c r="C72" s="103" t="s">
        <v>145</v>
      </c>
      <c r="D72" s="137" t="s">
        <v>228</v>
      </c>
      <c r="E72" s="132" t="s">
        <v>147</v>
      </c>
      <c r="F72" s="131" t="s">
        <v>230</v>
      </c>
      <c r="G72" s="105">
        <v>3525.7</v>
      </c>
      <c r="H72" s="44">
        <f t="shared" si="158"/>
        <v>352.57</v>
      </c>
      <c r="I72" s="44">
        <f t="shared" si="159"/>
        <v>3173.13</v>
      </c>
      <c r="J72" s="105"/>
      <c r="K72" s="126"/>
      <c r="L72" s="126"/>
      <c r="M72" s="126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44"/>
      <c r="AZ72" s="105"/>
      <c r="BA72" s="105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6"/>
      <c r="CP72" s="44"/>
      <c r="CQ72" s="44"/>
      <c r="CR72" s="44"/>
      <c r="CS72" s="44"/>
      <c r="CT72" s="47"/>
      <c r="CU72" s="44"/>
      <c r="CV72" s="44"/>
      <c r="CW72" s="44"/>
      <c r="CX72" s="44"/>
      <c r="CY72" s="44"/>
      <c r="CZ72" s="44"/>
      <c r="DA72" s="44"/>
      <c r="DB72" s="46"/>
      <c r="DC72" s="46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6"/>
      <c r="DQ72" s="46"/>
      <c r="DR72" s="44"/>
      <c r="DS72" s="44">
        <f>ROUND((I72/5/365*45),2)</f>
        <v>78.239999999999995</v>
      </c>
      <c r="DT72" s="44">
        <f t="shared" si="199"/>
        <v>53.9</v>
      </c>
      <c r="DU72" s="44">
        <f t="shared" si="200"/>
        <v>52.16</v>
      </c>
      <c r="DV72" s="48">
        <f t="shared" si="201"/>
        <v>53.9</v>
      </c>
      <c r="DW72" s="48">
        <f t="shared" si="202"/>
        <v>52.16</v>
      </c>
      <c r="DX72" s="49">
        <f t="shared" si="203"/>
        <v>53.9</v>
      </c>
      <c r="DY72" s="49">
        <f t="shared" si="204"/>
        <v>53.9</v>
      </c>
      <c r="DZ72" s="44">
        <f t="shared" si="205"/>
        <v>52.16</v>
      </c>
      <c r="EA72" s="44">
        <f t="shared" si="206"/>
        <v>53.9</v>
      </c>
      <c r="EB72" s="44">
        <f t="shared" si="207"/>
        <v>52.16</v>
      </c>
      <c r="EC72" s="44">
        <f t="shared" si="208"/>
        <v>53.9</v>
      </c>
      <c r="ED72" s="50">
        <f t="shared" si="209"/>
        <v>610.27999999999986</v>
      </c>
      <c r="EE72" s="52">
        <f t="shared" si="210"/>
        <v>610.28</v>
      </c>
      <c r="EF72" s="44">
        <f t="shared" si="211"/>
        <v>53.9</v>
      </c>
      <c r="EG72" s="44">
        <f t="shared" si="212"/>
        <v>50.42</v>
      </c>
      <c r="EH72" s="44">
        <f t="shared" si="213"/>
        <v>53.9</v>
      </c>
      <c r="EI72" s="44">
        <f t="shared" si="217"/>
        <v>52.16</v>
      </c>
      <c r="EJ72" s="44">
        <f t="shared" si="218"/>
        <v>53.9</v>
      </c>
      <c r="EK72" s="93">
        <f t="shared" si="219"/>
        <v>52.16</v>
      </c>
      <c r="EL72" s="52"/>
      <c r="EM72" s="52"/>
      <c r="EN72" s="52"/>
      <c r="EO72" s="52"/>
      <c r="EP72" s="52"/>
      <c r="EQ72" s="52"/>
      <c r="ER72" s="52">
        <f t="shared" si="214"/>
        <v>316.43999999999994</v>
      </c>
      <c r="ES72" s="52">
        <f t="shared" si="215"/>
        <v>926.72</v>
      </c>
      <c r="ET72" s="44">
        <f t="shared" si="216"/>
        <v>2598.9799999999996</v>
      </c>
      <c r="FA72" s="134"/>
    </row>
    <row r="73" spans="2:157" ht="57.75">
      <c r="B73" s="138">
        <v>43528</v>
      </c>
      <c r="C73" s="139" t="s">
        <v>231</v>
      </c>
      <c r="D73" s="139" t="s">
        <v>232</v>
      </c>
      <c r="E73" s="132" t="s">
        <v>233</v>
      </c>
      <c r="F73" s="140" t="s">
        <v>234</v>
      </c>
      <c r="G73" s="105">
        <v>791</v>
      </c>
      <c r="H73" s="44">
        <f t="shared" si="158"/>
        <v>79.100000000000009</v>
      </c>
      <c r="I73" s="44">
        <f t="shared" si="159"/>
        <v>711.9</v>
      </c>
      <c r="J73" s="105"/>
      <c r="K73" s="126"/>
      <c r="L73" s="126"/>
      <c r="M73" s="126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44"/>
      <c r="AZ73" s="105"/>
      <c r="BA73" s="105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6"/>
      <c r="CP73" s="44"/>
      <c r="CQ73" s="44"/>
      <c r="CR73" s="44"/>
      <c r="CS73" s="44"/>
      <c r="CT73" s="47"/>
      <c r="CU73" s="44"/>
      <c r="CV73" s="44"/>
      <c r="CW73" s="44"/>
      <c r="CX73" s="44"/>
      <c r="CY73" s="44"/>
      <c r="CZ73" s="44"/>
      <c r="DA73" s="44"/>
      <c r="DB73" s="46"/>
      <c r="DC73" s="46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6"/>
      <c r="DQ73" s="46"/>
      <c r="DR73" s="44"/>
      <c r="DS73" s="44"/>
      <c r="DT73" s="44">
        <f>ROUND((I73/5/365*27),2)</f>
        <v>10.53</v>
      </c>
      <c r="DU73" s="44">
        <f t="shared" si="200"/>
        <v>11.7</v>
      </c>
      <c r="DV73" s="48">
        <f t="shared" si="201"/>
        <v>12.09</v>
      </c>
      <c r="DW73" s="48">
        <f t="shared" si="202"/>
        <v>11.7</v>
      </c>
      <c r="DX73" s="49">
        <f t="shared" si="203"/>
        <v>12.09</v>
      </c>
      <c r="DY73" s="49">
        <f t="shared" si="204"/>
        <v>12.09</v>
      </c>
      <c r="DZ73" s="44">
        <f t="shared" si="205"/>
        <v>11.7</v>
      </c>
      <c r="EA73" s="44">
        <f t="shared" si="206"/>
        <v>12.09</v>
      </c>
      <c r="EB73" s="44">
        <f t="shared" si="207"/>
        <v>11.7</v>
      </c>
      <c r="EC73" s="44">
        <f t="shared" si="208"/>
        <v>12.09</v>
      </c>
      <c r="ED73" s="50">
        <f t="shared" si="209"/>
        <v>117.78000000000002</v>
      </c>
      <c r="EE73" s="52">
        <f t="shared" si="210"/>
        <v>117.78</v>
      </c>
      <c r="EF73" s="44">
        <f t="shared" si="211"/>
        <v>12.09</v>
      </c>
      <c r="EG73" s="44">
        <f t="shared" si="212"/>
        <v>11.31</v>
      </c>
      <c r="EH73" s="44">
        <f t="shared" si="213"/>
        <v>12.09</v>
      </c>
      <c r="EI73" s="44">
        <f t="shared" si="217"/>
        <v>11.7</v>
      </c>
      <c r="EJ73" s="44">
        <f t="shared" si="218"/>
        <v>12.09</v>
      </c>
      <c r="EK73" s="93">
        <f t="shared" si="219"/>
        <v>11.7</v>
      </c>
      <c r="EL73" s="52"/>
      <c r="EM73" s="52"/>
      <c r="EN73" s="52"/>
      <c r="EO73" s="52"/>
      <c r="EP73" s="52"/>
      <c r="EQ73" s="52"/>
      <c r="ER73" s="52">
        <f t="shared" si="214"/>
        <v>70.98</v>
      </c>
      <c r="ES73" s="52">
        <f t="shared" si="215"/>
        <v>188.76</v>
      </c>
      <c r="ET73" s="44">
        <f t="shared" si="216"/>
        <v>602.24</v>
      </c>
      <c r="FA73" s="134"/>
    </row>
    <row r="74" spans="2:157" ht="41.25">
      <c r="B74" s="102">
        <v>43710</v>
      </c>
      <c r="C74" s="103" t="s">
        <v>135</v>
      </c>
      <c r="D74" s="103" t="s">
        <v>235</v>
      </c>
      <c r="E74" s="104" t="s">
        <v>236</v>
      </c>
      <c r="F74" s="104" t="s">
        <v>237</v>
      </c>
      <c r="G74" s="131">
        <v>950</v>
      </c>
      <c r="H74" s="44">
        <f t="shared" si="158"/>
        <v>95</v>
      </c>
      <c r="I74" s="44">
        <f t="shared" si="159"/>
        <v>855</v>
      </c>
      <c r="J74" s="105"/>
      <c r="K74" s="126"/>
      <c r="L74" s="126"/>
      <c r="M74" s="126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44"/>
      <c r="AZ74" s="105"/>
      <c r="BA74" s="105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6"/>
      <c r="CP74" s="44"/>
      <c r="CQ74" s="44"/>
      <c r="CR74" s="44"/>
      <c r="CS74" s="44"/>
      <c r="CT74" s="47"/>
      <c r="CU74" s="44"/>
      <c r="CV74" s="44"/>
      <c r="CW74" s="44"/>
      <c r="CX74" s="44"/>
      <c r="CY74" s="44"/>
      <c r="CZ74" s="44"/>
      <c r="DA74" s="44"/>
      <c r="DB74" s="46"/>
      <c r="DC74" s="46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6"/>
      <c r="DQ74" s="46"/>
      <c r="DR74" s="44"/>
      <c r="DS74" s="44"/>
      <c r="DT74" s="44"/>
      <c r="DU74" s="44"/>
      <c r="DV74" s="48"/>
      <c r="DW74" s="48"/>
      <c r="DX74" s="49"/>
      <c r="DY74" s="49"/>
      <c r="DZ74" s="44">
        <f>ROUND((I74/5/365*29),2)</f>
        <v>13.59</v>
      </c>
      <c r="EA74" s="44">
        <f t="shared" si="206"/>
        <v>14.52</v>
      </c>
      <c r="EB74" s="44">
        <f t="shared" si="207"/>
        <v>14.05</v>
      </c>
      <c r="EC74" s="44">
        <f t="shared" si="208"/>
        <v>14.52</v>
      </c>
      <c r="ED74" s="50">
        <f t="shared" si="209"/>
        <v>56.679999999999993</v>
      </c>
      <c r="EE74" s="52">
        <f t="shared" si="210"/>
        <v>56.68</v>
      </c>
      <c r="EF74" s="44">
        <f t="shared" si="211"/>
        <v>14.52</v>
      </c>
      <c r="EG74" s="44">
        <f t="shared" si="212"/>
        <v>13.59</v>
      </c>
      <c r="EH74" s="44">
        <f t="shared" si="213"/>
        <v>14.52</v>
      </c>
      <c r="EI74" s="44">
        <f t="shared" si="217"/>
        <v>14.05</v>
      </c>
      <c r="EJ74" s="44">
        <f t="shared" si="218"/>
        <v>14.52</v>
      </c>
      <c r="EK74" s="93">
        <f t="shared" si="219"/>
        <v>14.05</v>
      </c>
      <c r="EL74" s="52"/>
      <c r="EM74" s="52"/>
      <c r="EN74" s="52"/>
      <c r="EO74" s="52"/>
      <c r="EP74" s="52"/>
      <c r="EQ74" s="52"/>
      <c r="ER74" s="52">
        <f t="shared" si="214"/>
        <v>85.249999999999986</v>
      </c>
      <c r="ES74" s="52">
        <f t="shared" si="215"/>
        <v>141.93</v>
      </c>
      <c r="ET74" s="44">
        <f t="shared" si="216"/>
        <v>808.06999999999994</v>
      </c>
      <c r="FA74" s="134"/>
    </row>
    <row r="75" spans="2:157" ht="41.25">
      <c r="B75" s="107">
        <v>43710</v>
      </c>
      <c r="C75" s="108" t="s">
        <v>135</v>
      </c>
      <c r="D75" s="108" t="s">
        <v>238</v>
      </c>
      <c r="E75" s="110" t="s">
        <v>186</v>
      </c>
      <c r="F75" s="110" t="s">
        <v>239</v>
      </c>
      <c r="G75" s="141">
        <v>950</v>
      </c>
      <c r="H75" s="62">
        <f t="shared" si="158"/>
        <v>95</v>
      </c>
      <c r="I75" s="62">
        <f t="shared" si="159"/>
        <v>855</v>
      </c>
      <c r="J75" s="112"/>
      <c r="K75" s="142"/>
      <c r="L75" s="142"/>
      <c r="M75" s="14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62"/>
      <c r="AZ75" s="112"/>
      <c r="BA75" s="11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3"/>
      <c r="CP75" s="62"/>
      <c r="CQ75" s="62"/>
      <c r="CR75" s="62"/>
      <c r="CS75" s="62"/>
      <c r="CT75" s="61"/>
      <c r="CU75" s="62"/>
      <c r="CV75" s="62"/>
      <c r="CW75" s="62"/>
      <c r="CX75" s="62"/>
      <c r="CY75" s="62"/>
      <c r="CZ75" s="62"/>
      <c r="DA75" s="62"/>
      <c r="DB75" s="63"/>
      <c r="DC75" s="63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3"/>
      <c r="DQ75" s="63"/>
      <c r="DR75" s="62"/>
      <c r="DS75" s="62"/>
      <c r="DT75" s="62"/>
      <c r="DU75" s="62"/>
      <c r="DV75" s="64"/>
      <c r="DW75" s="64"/>
      <c r="DX75" s="65"/>
      <c r="DY75" s="65"/>
      <c r="DZ75" s="62">
        <f>ROUND((I75/5/365*29),2)</f>
        <v>13.59</v>
      </c>
      <c r="EA75" s="62">
        <f t="shared" si="206"/>
        <v>14.52</v>
      </c>
      <c r="EB75" s="62">
        <f t="shared" si="207"/>
        <v>14.05</v>
      </c>
      <c r="EC75" s="62">
        <f t="shared" si="208"/>
        <v>14.52</v>
      </c>
      <c r="ED75" s="67">
        <f t="shared" si="209"/>
        <v>56.679999999999993</v>
      </c>
      <c r="EE75" s="52">
        <f t="shared" si="210"/>
        <v>56.68</v>
      </c>
      <c r="EF75" s="44">
        <f t="shared" si="211"/>
        <v>14.52</v>
      </c>
      <c r="EG75" s="44">
        <f t="shared" si="212"/>
        <v>13.59</v>
      </c>
      <c r="EH75" s="44">
        <f t="shared" si="213"/>
        <v>14.52</v>
      </c>
      <c r="EI75" s="44">
        <f t="shared" si="217"/>
        <v>14.05</v>
      </c>
      <c r="EJ75" s="44">
        <f t="shared" si="218"/>
        <v>14.52</v>
      </c>
      <c r="EK75" s="93">
        <f t="shared" si="219"/>
        <v>14.05</v>
      </c>
      <c r="EL75" s="68"/>
      <c r="EM75" s="68"/>
      <c r="EN75" s="68"/>
      <c r="EO75" s="68"/>
      <c r="EP75" s="68"/>
      <c r="EQ75" s="68"/>
      <c r="ER75" s="52">
        <f t="shared" si="214"/>
        <v>85.249999999999986</v>
      </c>
      <c r="ES75" s="52">
        <f t="shared" si="215"/>
        <v>141.93</v>
      </c>
      <c r="ET75" s="62">
        <f t="shared" si="216"/>
        <v>808.06999999999994</v>
      </c>
      <c r="FA75" s="134"/>
    </row>
    <row r="76" spans="2:157" ht="57.75">
      <c r="B76" s="143">
        <v>43872</v>
      </c>
      <c r="C76" s="144" t="s">
        <v>240</v>
      </c>
      <c r="D76" s="144" t="s">
        <v>241</v>
      </c>
      <c r="E76" s="145" t="s">
        <v>182</v>
      </c>
      <c r="F76" s="145" t="s">
        <v>242</v>
      </c>
      <c r="G76" s="146">
        <v>795</v>
      </c>
      <c r="H76" s="44">
        <f t="shared" si="158"/>
        <v>79.5</v>
      </c>
      <c r="I76" s="62">
        <f t="shared" si="159"/>
        <v>715.5</v>
      </c>
      <c r="J76" s="147"/>
      <c r="K76" s="148"/>
      <c r="L76" s="148"/>
      <c r="M76" s="148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78"/>
      <c r="AZ76" s="147"/>
      <c r="BA76" s="147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68"/>
      <c r="CP76" s="78"/>
      <c r="CQ76" s="78"/>
      <c r="CR76" s="78"/>
      <c r="CS76" s="78"/>
      <c r="CT76" s="77"/>
      <c r="CU76" s="78"/>
      <c r="CV76" s="78"/>
      <c r="CW76" s="78"/>
      <c r="CX76" s="78"/>
      <c r="CY76" s="78"/>
      <c r="CZ76" s="78"/>
      <c r="DA76" s="78"/>
      <c r="DB76" s="68"/>
      <c r="DC76" s="68"/>
      <c r="DD76" s="78"/>
      <c r="DE76" s="78"/>
      <c r="DF76" s="78"/>
      <c r="DG76" s="78"/>
      <c r="DH76" s="78"/>
      <c r="DI76" s="78"/>
      <c r="DJ76" s="78"/>
      <c r="DK76" s="78"/>
      <c r="DL76" s="78"/>
      <c r="DM76" s="78"/>
      <c r="DN76" s="78"/>
      <c r="DO76" s="78"/>
      <c r="DP76" s="68"/>
      <c r="DQ76" s="68"/>
      <c r="DR76" s="78"/>
      <c r="DS76" s="78"/>
      <c r="DT76" s="78"/>
      <c r="DU76" s="78"/>
      <c r="DV76" s="79"/>
      <c r="DW76" s="79"/>
      <c r="DX76" s="80"/>
      <c r="DY76" s="80"/>
      <c r="DZ76" s="78"/>
      <c r="EA76" s="78"/>
      <c r="EB76" s="78"/>
      <c r="EC76" s="78"/>
      <c r="ED76" s="81"/>
      <c r="EE76" s="52"/>
      <c r="EF76" s="93"/>
      <c r="EG76" s="44">
        <f>ROUND((I76/5/365*18),2)</f>
        <v>7.06</v>
      </c>
      <c r="EH76" s="44">
        <f t="shared" si="213"/>
        <v>12.15</v>
      </c>
      <c r="EI76" s="44">
        <f t="shared" si="217"/>
        <v>11.76</v>
      </c>
      <c r="EJ76" s="44">
        <f t="shared" si="218"/>
        <v>12.15</v>
      </c>
      <c r="EK76" s="93">
        <f t="shared" si="219"/>
        <v>11.76</v>
      </c>
      <c r="EL76" s="68"/>
      <c r="EM76" s="68"/>
      <c r="EN76" s="68"/>
      <c r="EO76" s="68"/>
      <c r="EP76" s="68"/>
      <c r="EQ76" s="68"/>
      <c r="ER76" s="52">
        <f t="shared" si="214"/>
        <v>54.879999999999995</v>
      </c>
      <c r="ES76" s="52">
        <f t="shared" si="215"/>
        <v>54.88</v>
      </c>
      <c r="ET76" s="62">
        <f t="shared" si="216"/>
        <v>740.12</v>
      </c>
      <c r="FA76" s="134"/>
    </row>
    <row r="77" spans="2:157" ht="74.25">
      <c r="B77" s="143">
        <v>43880</v>
      </c>
      <c r="C77" s="145" t="s">
        <v>243</v>
      </c>
      <c r="D77" s="145" t="s">
        <v>244</v>
      </c>
      <c r="E77" s="149" t="s">
        <v>151</v>
      </c>
      <c r="F77" s="146" t="s">
        <v>245</v>
      </c>
      <c r="G77" s="146">
        <v>3668.7</v>
      </c>
      <c r="H77" s="44">
        <f t="shared" si="158"/>
        <v>366.87</v>
      </c>
      <c r="I77" s="62">
        <f t="shared" si="159"/>
        <v>3301.83</v>
      </c>
      <c r="J77" s="147"/>
      <c r="K77" s="148"/>
      <c r="L77" s="148"/>
      <c r="M77" s="148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78"/>
      <c r="AZ77" s="147"/>
      <c r="BA77" s="147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8"/>
      <c r="CA77" s="78"/>
      <c r="CB77" s="78"/>
      <c r="CC77" s="78"/>
      <c r="CD77" s="78"/>
      <c r="CE77" s="78"/>
      <c r="CF77" s="78"/>
      <c r="CG77" s="78"/>
      <c r="CH77" s="78"/>
      <c r="CI77" s="78"/>
      <c r="CJ77" s="78"/>
      <c r="CK77" s="78"/>
      <c r="CL77" s="78"/>
      <c r="CM77" s="78"/>
      <c r="CN77" s="78"/>
      <c r="CO77" s="68"/>
      <c r="CP77" s="78"/>
      <c r="CQ77" s="78"/>
      <c r="CR77" s="78"/>
      <c r="CS77" s="78"/>
      <c r="CT77" s="77"/>
      <c r="CU77" s="78"/>
      <c r="CV77" s="78"/>
      <c r="CW77" s="78"/>
      <c r="CX77" s="78"/>
      <c r="CY77" s="78"/>
      <c r="CZ77" s="78"/>
      <c r="DA77" s="78"/>
      <c r="DB77" s="68"/>
      <c r="DC77" s="68"/>
      <c r="DD77" s="78"/>
      <c r="DE77" s="78"/>
      <c r="DF77" s="78"/>
      <c r="DG77" s="78"/>
      <c r="DH77" s="78"/>
      <c r="DI77" s="78"/>
      <c r="DJ77" s="78"/>
      <c r="DK77" s="78"/>
      <c r="DL77" s="78"/>
      <c r="DM77" s="78"/>
      <c r="DN77" s="78"/>
      <c r="DO77" s="78"/>
      <c r="DP77" s="68"/>
      <c r="DQ77" s="68"/>
      <c r="DR77" s="78"/>
      <c r="DS77" s="78"/>
      <c r="DT77" s="78"/>
      <c r="DU77" s="78"/>
      <c r="DV77" s="79"/>
      <c r="DW77" s="79"/>
      <c r="DX77" s="80"/>
      <c r="DY77" s="80"/>
      <c r="DZ77" s="78"/>
      <c r="EA77" s="78"/>
      <c r="EB77" s="78"/>
      <c r="EC77" s="78"/>
      <c r="ED77" s="81"/>
      <c r="EE77" s="52"/>
      <c r="EF77" s="93"/>
      <c r="EG77" s="44">
        <f>ROUND((I77/5/365*10),2)</f>
        <v>18.09</v>
      </c>
      <c r="EH77" s="44">
        <f t="shared" si="213"/>
        <v>56.09</v>
      </c>
      <c r="EI77" s="44">
        <f t="shared" si="217"/>
        <v>54.28</v>
      </c>
      <c r="EJ77" s="44">
        <f t="shared" si="218"/>
        <v>56.09</v>
      </c>
      <c r="EK77" s="93">
        <f t="shared" si="219"/>
        <v>54.28</v>
      </c>
      <c r="EL77" s="68"/>
      <c r="EM77" s="68"/>
      <c r="EN77" s="68"/>
      <c r="EO77" s="68"/>
      <c r="EP77" s="68"/>
      <c r="EQ77" s="68"/>
      <c r="ER77" s="52">
        <f t="shared" si="214"/>
        <v>238.83</v>
      </c>
      <c r="ES77" s="52">
        <f t="shared" si="215"/>
        <v>238.83</v>
      </c>
      <c r="ET77" s="62">
        <f t="shared" si="216"/>
        <v>3429.87</v>
      </c>
      <c r="FA77" s="134"/>
    </row>
    <row r="78" spans="2:157" ht="74.25">
      <c r="B78" s="143">
        <v>43880</v>
      </c>
      <c r="C78" s="145" t="s">
        <v>243</v>
      </c>
      <c r="D78" s="145" t="s">
        <v>244</v>
      </c>
      <c r="E78" s="149" t="s">
        <v>151</v>
      </c>
      <c r="F78" s="146" t="s">
        <v>246</v>
      </c>
      <c r="G78" s="146">
        <v>3668.7</v>
      </c>
      <c r="H78" s="44">
        <f t="shared" si="158"/>
        <v>366.87</v>
      </c>
      <c r="I78" s="62">
        <f t="shared" si="159"/>
        <v>3301.83</v>
      </c>
      <c r="J78" s="147"/>
      <c r="K78" s="148"/>
      <c r="L78" s="148"/>
      <c r="M78" s="148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78"/>
      <c r="AZ78" s="147"/>
      <c r="BA78" s="147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8"/>
      <c r="CA78" s="78"/>
      <c r="CB78" s="78"/>
      <c r="CC78" s="78"/>
      <c r="CD78" s="78"/>
      <c r="CE78" s="78"/>
      <c r="CF78" s="78"/>
      <c r="CG78" s="78"/>
      <c r="CH78" s="78"/>
      <c r="CI78" s="78"/>
      <c r="CJ78" s="78"/>
      <c r="CK78" s="78"/>
      <c r="CL78" s="78"/>
      <c r="CM78" s="78"/>
      <c r="CN78" s="78"/>
      <c r="CO78" s="68"/>
      <c r="CP78" s="78"/>
      <c r="CQ78" s="78"/>
      <c r="CR78" s="78"/>
      <c r="CS78" s="78"/>
      <c r="CT78" s="77"/>
      <c r="CU78" s="78"/>
      <c r="CV78" s="78"/>
      <c r="CW78" s="78"/>
      <c r="CX78" s="78"/>
      <c r="CY78" s="78"/>
      <c r="CZ78" s="78"/>
      <c r="DA78" s="78"/>
      <c r="DB78" s="68"/>
      <c r="DC78" s="68"/>
      <c r="DD78" s="78"/>
      <c r="DE78" s="78"/>
      <c r="DF78" s="78"/>
      <c r="DG78" s="78"/>
      <c r="DH78" s="78"/>
      <c r="DI78" s="78"/>
      <c r="DJ78" s="78"/>
      <c r="DK78" s="78"/>
      <c r="DL78" s="78"/>
      <c r="DM78" s="78"/>
      <c r="DN78" s="78"/>
      <c r="DO78" s="78"/>
      <c r="DP78" s="68"/>
      <c r="DQ78" s="68"/>
      <c r="DR78" s="78"/>
      <c r="DS78" s="78"/>
      <c r="DT78" s="78"/>
      <c r="DU78" s="78"/>
      <c r="DV78" s="79"/>
      <c r="DW78" s="79"/>
      <c r="DX78" s="80"/>
      <c r="DY78" s="80"/>
      <c r="DZ78" s="78"/>
      <c r="EA78" s="78"/>
      <c r="EB78" s="78"/>
      <c r="EC78" s="78"/>
      <c r="ED78" s="81"/>
      <c r="EE78" s="52"/>
      <c r="EF78" s="93"/>
      <c r="EG78" s="44">
        <f t="shared" ref="EG78:EG79" si="221">ROUND((I78/5/365*10),2)</f>
        <v>18.09</v>
      </c>
      <c r="EH78" s="44">
        <f t="shared" si="213"/>
        <v>56.09</v>
      </c>
      <c r="EI78" s="44">
        <f t="shared" si="217"/>
        <v>54.28</v>
      </c>
      <c r="EJ78" s="44">
        <f t="shared" si="218"/>
        <v>56.09</v>
      </c>
      <c r="EK78" s="93">
        <f t="shared" si="219"/>
        <v>54.28</v>
      </c>
      <c r="EL78" s="68"/>
      <c r="EM78" s="68"/>
      <c r="EN78" s="68"/>
      <c r="EO78" s="68"/>
      <c r="EP78" s="68"/>
      <c r="EQ78" s="68"/>
      <c r="ER78" s="52">
        <f t="shared" si="214"/>
        <v>238.83</v>
      </c>
      <c r="ES78" s="52">
        <f t="shared" si="215"/>
        <v>238.83</v>
      </c>
      <c r="ET78" s="62">
        <f t="shared" si="216"/>
        <v>3429.87</v>
      </c>
      <c r="FA78" s="134"/>
    </row>
    <row r="79" spans="2:157" ht="75" thickBot="1">
      <c r="B79" s="143">
        <v>43880</v>
      </c>
      <c r="C79" s="145" t="s">
        <v>243</v>
      </c>
      <c r="D79" s="145" t="s">
        <v>244</v>
      </c>
      <c r="E79" s="149" t="s">
        <v>151</v>
      </c>
      <c r="F79" s="146" t="s">
        <v>247</v>
      </c>
      <c r="G79" s="146">
        <v>3668.7</v>
      </c>
      <c r="H79" s="44">
        <f t="shared" si="158"/>
        <v>366.87</v>
      </c>
      <c r="I79" s="62">
        <f t="shared" si="159"/>
        <v>3301.83</v>
      </c>
      <c r="J79" s="147"/>
      <c r="K79" s="148"/>
      <c r="L79" s="148"/>
      <c r="M79" s="148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78"/>
      <c r="AZ79" s="147"/>
      <c r="BA79" s="147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8"/>
      <c r="CA79" s="78"/>
      <c r="CB79" s="78"/>
      <c r="CC79" s="78"/>
      <c r="CD79" s="78"/>
      <c r="CE79" s="78"/>
      <c r="CF79" s="78"/>
      <c r="CG79" s="78"/>
      <c r="CH79" s="78"/>
      <c r="CI79" s="78"/>
      <c r="CJ79" s="78"/>
      <c r="CK79" s="78"/>
      <c r="CL79" s="78"/>
      <c r="CM79" s="78"/>
      <c r="CN79" s="78"/>
      <c r="CO79" s="68"/>
      <c r="CP79" s="78"/>
      <c r="CQ79" s="78"/>
      <c r="CR79" s="78"/>
      <c r="CS79" s="78"/>
      <c r="CT79" s="77"/>
      <c r="CU79" s="78"/>
      <c r="CV79" s="78"/>
      <c r="CW79" s="78"/>
      <c r="CX79" s="78"/>
      <c r="CY79" s="78"/>
      <c r="CZ79" s="78"/>
      <c r="DA79" s="78"/>
      <c r="DB79" s="68"/>
      <c r="DC79" s="68"/>
      <c r="DD79" s="78"/>
      <c r="DE79" s="78"/>
      <c r="DF79" s="78"/>
      <c r="DG79" s="78"/>
      <c r="DH79" s="78"/>
      <c r="DI79" s="78"/>
      <c r="DJ79" s="78"/>
      <c r="DK79" s="78"/>
      <c r="DL79" s="78"/>
      <c r="DM79" s="78"/>
      <c r="DN79" s="78"/>
      <c r="DO79" s="78"/>
      <c r="DP79" s="68"/>
      <c r="DQ79" s="68"/>
      <c r="DR79" s="78"/>
      <c r="DS79" s="78"/>
      <c r="DT79" s="78"/>
      <c r="DU79" s="78"/>
      <c r="DV79" s="79"/>
      <c r="DW79" s="79"/>
      <c r="DX79" s="80"/>
      <c r="DY79" s="80"/>
      <c r="DZ79" s="78"/>
      <c r="EA79" s="78"/>
      <c r="EB79" s="78"/>
      <c r="EC79" s="78"/>
      <c r="ED79" s="81"/>
      <c r="EE79" s="52"/>
      <c r="EF79" s="93"/>
      <c r="EG79" s="44">
        <f t="shared" si="221"/>
        <v>18.09</v>
      </c>
      <c r="EH79" s="44">
        <f t="shared" si="213"/>
        <v>56.09</v>
      </c>
      <c r="EI79" s="44">
        <f t="shared" si="217"/>
        <v>54.28</v>
      </c>
      <c r="EJ79" s="44">
        <f t="shared" si="218"/>
        <v>56.09</v>
      </c>
      <c r="EK79" s="93">
        <f t="shared" si="219"/>
        <v>54.28</v>
      </c>
      <c r="EL79" s="68"/>
      <c r="EM79" s="68"/>
      <c r="EN79" s="68"/>
      <c r="EO79" s="68"/>
      <c r="EP79" s="68"/>
      <c r="EQ79" s="68"/>
      <c r="ER79" s="52">
        <f t="shared" si="214"/>
        <v>238.83</v>
      </c>
      <c r="ES79" s="52">
        <f t="shared" si="215"/>
        <v>238.83</v>
      </c>
      <c r="ET79" s="62">
        <f t="shared" si="216"/>
        <v>3429.87</v>
      </c>
      <c r="FA79" s="134"/>
    </row>
    <row r="80" spans="2:157" s="17" customFormat="1" ht="11.25">
      <c r="B80" s="150" t="s">
        <v>248</v>
      </c>
      <c r="C80" s="151"/>
      <c r="D80" s="151"/>
      <c r="E80" s="152"/>
      <c r="F80" s="152"/>
      <c r="G80" s="84">
        <f>SUM(G37:G79)</f>
        <v>74321.879999999976</v>
      </c>
      <c r="H80" s="84">
        <f t="shared" ref="H80:BS80" si="222">SUM(H37:H79)</f>
        <v>7432.1880000000001</v>
      </c>
      <c r="I80" s="84">
        <f t="shared" si="222"/>
        <v>66889.691999999981</v>
      </c>
      <c r="J80" s="84">
        <f t="shared" si="222"/>
        <v>0</v>
      </c>
      <c r="K80" s="84">
        <f t="shared" si="222"/>
        <v>0</v>
      </c>
      <c r="L80" s="84">
        <f t="shared" si="222"/>
        <v>0</v>
      </c>
      <c r="M80" s="84">
        <f t="shared" si="222"/>
        <v>0</v>
      </c>
      <c r="N80" s="84">
        <f t="shared" si="222"/>
        <v>0</v>
      </c>
      <c r="O80" s="84">
        <f t="shared" si="222"/>
        <v>0</v>
      </c>
      <c r="P80" s="84">
        <f t="shared" si="222"/>
        <v>0</v>
      </c>
      <c r="Q80" s="84">
        <f t="shared" si="222"/>
        <v>0</v>
      </c>
      <c r="R80" s="84">
        <f t="shared" si="222"/>
        <v>0</v>
      </c>
      <c r="S80" s="84">
        <f t="shared" si="222"/>
        <v>0</v>
      </c>
      <c r="T80" s="84">
        <f t="shared" si="222"/>
        <v>0</v>
      </c>
      <c r="U80" s="84">
        <f t="shared" si="222"/>
        <v>0</v>
      </c>
      <c r="V80" s="84">
        <f t="shared" si="222"/>
        <v>0</v>
      </c>
      <c r="W80" s="84">
        <f t="shared" si="222"/>
        <v>0</v>
      </c>
      <c r="X80" s="84">
        <f t="shared" si="222"/>
        <v>0</v>
      </c>
      <c r="Y80" s="84">
        <f t="shared" si="222"/>
        <v>0</v>
      </c>
      <c r="Z80" s="84">
        <f t="shared" si="222"/>
        <v>0</v>
      </c>
      <c r="AA80" s="84">
        <f t="shared" si="222"/>
        <v>0</v>
      </c>
      <c r="AB80" s="84">
        <f t="shared" si="222"/>
        <v>0</v>
      </c>
      <c r="AC80" s="84">
        <f t="shared" si="222"/>
        <v>0</v>
      </c>
      <c r="AD80" s="84">
        <f t="shared" si="222"/>
        <v>0</v>
      </c>
      <c r="AE80" s="84">
        <f t="shared" si="222"/>
        <v>0</v>
      </c>
      <c r="AF80" s="84">
        <f t="shared" si="222"/>
        <v>0</v>
      </c>
      <c r="AG80" s="84">
        <f t="shared" si="222"/>
        <v>0</v>
      </c>
      <c r="AH80" s="84">
        <f t="shared" si="222"/>
        <v>0</v>
      </c>
      <c r="AI80" s="84">
        <f t="shared" si="222"/>
        <v>0</v>
      </c>
      <c r="AJ80" s="84">
        <f t="shared" si="222"/>
        <v>0</v>
      </c>
      <c r="AK80" s="84">
        <f t="shared" si="222"/>
        <v>0</v>
      </c>
      <c r="AL80" s="84">
        <f t="shared" si="222"/>
        <v>0</v>
      </c>
      <c r="AM80" s="84">
        <f t="shared" si="222"/>
        <v>0</v>
      </c>
      <c r="AN80" s="84">
        <f t="shared" si="222"/>
        <v>0</v>
      </c>
      <c r="AO80" s="84">
        <f t="shared" si="222"/>
        <v>0</v>
      </c>
      <c r="AP80" s="84">
        <f t="shared" si="222"/>
        <v>0</v>
      </c>
      <c r="AQ80" s="84">
        <f t="shared" si="222"/>
        <v>0</v>
      </c>
      <c r="AR80" s="84">
        <f t="shared" si="222"/>
        <v>0</v>
      </c>
      <c r="AS80" s="84">
        <f t="shared" si="222"/>
        <v>0</v>
      </c>
      <c r="AT80" s="84">
        <f t="shared" si="222"/>
        <v>0</v>
      </c>
      <c r="AU80" s="84">
        <f t="shared" si="222"/>
        <v>0</v>
      </c>
      <c r="AV80" s="84">
        <f t="shared" si="222"/>
        <v>0</v>
      </c>
      <c r="AW80" s="84">
        <f t="shared" si="222"/>
        <v>0</v>
      </c>
      <c r="AX80" s="84">
        <f t="shared" si="222"/>
        <v>0</v>
      </c>
      <c r="AY80" s="84">
        <f t="shared" si="222"/>
        <v>0</v>
      </c>
      <c r="AZ80" s="84">
        <f t="shared" si="222"/>
        <v>0</v>
      </c>
      <c r="BA80" s="84">
        <f t="shared" si="222"/>
        <v>0</v>
      </c>
      <c r="BB80" s="84">
        <f t="shared" si="222"/>
        <v>0</v>
      </c>
      <c r="BC80" s="84">
        <f t="shared" si="222"/>
        <v>0</v>
      </c>
      <c r="BD80" s="84">
        <f t="shared" si="222"/>
        <v>0</v>
      </c>
      <c r="BE80" s="84">
        <f t="shared" si="222"/>
        <v>0</v>
      </c>
      <c r="BF80" s="84">
        <f t="shared" si="222"/>
        <v>0</v>
      </c>
      <c r="BG80" s="84">
        <f t="shared" si="222"/>
        <v>0</v>
      </c>
      <c r="BH80" s="84">
        <f t="shared" si="222"/>
        <v>0</v>
      </c>
      <c r="BI80" s="84">
        <f t="shared" si="222"/>
        <v>0</v>
      </c>
      <c r="BJ80" s="84">
        <f t="shared" si="222"/>
        <v>0</v>
      </c>
      <c r="BK80" s="84">
        <f t="shared" si="222"/>
        <v>0</v>
      </c>
      <c r="BL80" s="84">
        <f t="shared" si="222"/>
        <v>0</v>
      </c>
      <c r="BM80" s="84">
        <f t="shared" si="222"/>
        <v>0</v>
      </c>
      <c r="BN80" s="84">
        <f t="shared" si="222"/>
        <v>0</v>
      </c>
      <c r="BO80" s="84">
        <f t="shared" si="222"/>
        <v>0</v>
      </c>
      <c r="BP80" s="84">
        <f t="shared" si="222"/>
        <v>0</v>
      </c>
      <c r="BQ80" s="84">
        <f t="shared" si="222"/>
        <v>0</v>
      </c>
      <c r="BR80" s="84">
        <f t="shared" si="222"/>
        <v>0</v>
      </c>
      <c r="BS80" s="84">
        <f t="shared" si="222"/>
        <v>0</v>
      </c>
      <c r="BT80" s="84">
        <f t="shared" ref="BT80:EE80" si="223">SUM(BT37:BT79)</f>
        <v>0</v>
      </c>
      <c r="BU80" s="84">
        <f t="shared" si="223"/>
        <v>0</v>
      </c>
      <c r="BV80" s="84">
        <f t="shared" si="223"/>
        <v>0</v>
      </c>
      <c r="BW80" s="84">
        <f t="shared" si="223"/>
        <v>19.309999999999999</v>
      </c>
      <c r="BX80" s="84">
        <f t="shared" si="223"/>
        <v>48.37</v>
      </c>
      <c r="BY80" s="84">
        <f t="shared" si="223"/>
        <v>86.070000000000007</v>
      </c>
      <c r="BZ80" s="84">
        <f t="shared" si="223"/>
        <v>153.75</v>
      </c>
      <c r="CA80" s="84">
        <f t="shared" si="223"/>
        <v>153.75</v>
      </c>
      <c r="CB80" s="84">
        <f t="shared" si="223"/>
        <v>86.070000000000007</v>
      </c>
      <c r="CC80" s="84">
        <f t="shared" si="223"/>
        <v>80.510000000000005</v>
      </c>
      <c r="CD80" s="84">
        <f t="shared" si="223"/>
        <v>86.070000000000007</v>
      </c>
      <c r="CE80" s="84">
        <f t="shared" si="223"/>
        <v>83.289999999999992</v>
      </c>
      <c r="CF80" s="84">
        <f t="shared" si="223"/>
        <v>135.74</v>
      </c>
      <c r="CG80" s="84">
        <f t="shared" si="223"/>
        <v>455.93999999999994</v>
      </c>
      <c r="CH80" s="84">
        <f t="shared" si="223"/>
        <v>471.17000000000007</v>
      </c>
      <c r="CI80" s="84">
        <f t="shared" si="223"/>
        <v>524.31000000000017</v>
      </c>
      <c r="CJ80" s="84">
        <f t="shared" si="223"/>
        <v>535.02</v>
      </c>
      <c r="CK80" s="84">
        <f t="shared" si="223"/>
        <v>552.88000000000011</v>
      </c>
      <c r="CL80" s="84">
        <f t="shared" si="223"/>
        <v>535.02</v>
      </c>
      <c r="CM80" s="84">
        <f t="shared" si="223"/>
        <v>606.35</v>
      </c>
      <c r="CN80" s="84">
        <f t="shared" si="223"/>
        <v>4152.369999999999</v>
      </c>
      <c r="CO80" s="84">
        <f t="shared" si="223"/>
        <v>4306.12</v>
      </c>
      <c r="CP80" s="84">
        <f t="shared" si="223"/>
        <v>653.82000000000005</v>
      </c>
      <c r="CQ80" s="84">
        <f t="shared" si="223"/>
        <v>590.5300000000002</v>
      </c>
      <c r="CR80" s="84">
        <f t="shared" si="223"/>
        <v>653.82000000000005</v>
      </c>
      <c r="CS80" s="84">
        <f t="shared" si="223"/>
        <v>632.70999999999981</v>
      </c>
      <c r="CT80" s="84">
        <f t="shared" si="223"/>
        <v>664.1400000000001</v>
      </c>
      <c r="CU80" s="84">
        <f t="shared" si="223"/>
        <v>644.61999999999978</v>
      </c>
      <c r="CV80" s="84">
        <f t="shared" si="223"/>
        <v>666.13</v>
      </c>
      <c r="CW80" s="84">
        <f t="shared" si="223"/>
        <v>671.59999999999991</v>
      </c>
      <c r="CX80" s="84">
        <f t="shared" si="223"/>
        <v>671.98999999999978</v>
      </c>
      <c r="CY80" s="84">
        <f t="shared" si="223"/>
        <v>709.59999999999991</v>
      </c>
      <c r="CZ80" s="84">
        <f t="shared" si="223"/>
        <v>703.18999999999983</v>
      </c>
      <c r="DA80" s="84">
        <f t="shared" si="223"/>
        <v>734.93000000000006</v>
      </c>
      <c r="DB80" s="84">
        <f t="shared" si="223"/>
        <v>7997.08</v>
      </c>
      <c r="DC80" s="84">
        <f t="shared" si="223"/>
        <v>12303.2</v>
      </c>
      <c r="DD80" s="84">
        <f t="shared" si="223"/>
        <v>734.93000000000006</v>
      </c>
      <c r="DE80" s="84">
        <f t="shared" si="223"/>
        <v>663.80000000000018</v>
      </c>
      <c r="DF80" s="84">
        <f t="shared" si="223"/>
        <v>747.27</v>
      </c>
      <c r="DG80" s="84">
        <f t="shared" si="223"/>
        <v>731.75999999999976</v>
      </c>
      <c r="DH80" s="84">
        <f t="shared" si="223"/>
        <v>756.17000000000007</v>
      </c>
      <c r="DI80" s="84">
        <f t="shared" si="223"/>
        <v>750.01999999999987</v>
      </c>
      <c r="DJ80" s="84">
        <f t="shared" si="223"/>
        <v>793.93000000000006</v>
      </c>
      <c r="DK80" s="84">
        <f t="shared" si="223"/>
        <v>793.93000000000006</v>
      </c>
      <c r="DL80" s="84">
        <f t="shared" si="223"/>
        <v>768.30999999999983</v>
      </c>
      <c r="DM80" s="84">
        <f t="shared" si="223"/>
        <v>793.93000000000006</v>
      </c>
      <c r="DN80" s="84">
        <f t="shared" si="223"/>
        <v>768.30999999999983</v>
      </c>
      <c r="DO80" s="84">
        <f t="shared" si="223"/>
        <v>793.93000000000006</v>
      </c>
      <c r="DP80" s="84">
        <f t="shared" si="223"/>
        <v>9096.2899999999991</v>
      </c>
      <c r="DQ80" s="84">
        <f t="shared" si="223"/>
        <v>21399.49</v>
      </c>
      <c r="DR80" s="84">
        <f t="shared" si="223"/>
        <v>793.93000000000006</v>
      </c>
      <c r="DS80" s="84">
        <f t="shared" si="223"/>
        <v>887.7800000000002</v>
      </c>
      <c r="DT80" s="84">
        <f t="shared" si="223"/>
        <v>925.22</v>
      </c>
      <c r="DU80" s="84">
        <f t="shared" si="223"/>
        <v>896.86999999999978</v>
      </c>
      <c r="DV80" s="84">
        <f t="shared" si="223"/>
        <v>926.78000000000009</v>
      </c>
      <c r="DW80" s="84">
        <f t="shared" si="223"/>
        <v>896.86999999999978</v>
      </c>
      <c r="DX80" s="84">
        <f t="shared" si="223"/>
        <v>926.78000000000009</v>
      </c>
      <c r="DY80" s="84">
        <f t="shared" si="223"/>
        <v>926.78000000000009</v>
      </c>
      <c r="DZ80" s="84">
        <f t="shared" si="223"/>
        <v>924.04999999999984</v>
      </c>
      <c r="EA80" s="84">
        <f t="shared" si="223"/>
        <v>955.82</v>
      </c>
      <c r="EB80" s="84">
        <f t="shared" si="223"/>
        <v>924.96999999999969</v>
      </c>
      <c r="EC80" s="84">
        <f t="shared" si="223"/>
        <v>955.82</v>
      </c>
      <c r="ED80" s="84">
        <f t="shared" si="223"/>
        <v>10941.670000000002</v>
      </c>
      <c r="EE80" s="84">
        <f t="shared" si="223"/>
        <v>32341.16</v>
      </c>
      <c r="EF80" s="84">
        <f t="shared" ref="EF80:ET80" si="224">SUM(EF37:EF79)</f>
        <v>955.82</v>
      </c>
      <c r="EG80" s="84">
        <f t="shared" si="224"/>
        <v>955.45999999999981</v>
      </c>
      <c r="EH80" s="84">
        <f t="shared" si="224"/>
        <v>1136.2399999999998</v>
      </c>
      <c r="EI80" s="84">
        <f t="shared" si="224"/>
        <v>1099.5699999999997</v>
      </c>
      <c r="EJ80" s="84">
        <f t="shared" si="224"/>
        <v>1136.2399999999998</v>
      </c>
      <c r="EK80" s="84">
        <f t="shared" si="224"/>
        <v>1099.5699999999997</v>
      </c>
      <c r="EL80" s="84">
        <f t="shared" si="224"/>
        <v>0</v>
      </c>
      <c r="EM80" s="84">
        <f t="shared" si="224"/>
        <v>0</v>
      </c>
      <c r="EN80" s="84">
        <f t="shared" si="224"/>
        <v>0</v>
      </c>
      <c r="EO80" s="84">
        <f t="shared" si="224"/>
        <v>0</v>
      </c>
      <c r="EP80" s="84">
        <f t="shared" si="224"/>
        <v>0</v>
      </c>
      <c r="EQ80" s="84">
        <f t="shared" si="224"/>
        <v>0</v>
      </c>
      <c r="ER80" s="84">
        <f t="shared" si="224"/>
        <v>6382.8999999999987</v>
      </c>
      <c r="ES80" s="84">
        <f t="shared" si="224"/>
        <v>38724.060000000012</v>
      </c>
      <c r="ET80" s="84">
        <f t="shared" si="224"/>
        <v>35597.82</v>
      </c>
      <c r="EU80" s="16"/>
      <c r="EV80" s="16"/>
      <c r="EW80" s="16"/>
      <c r="EX80" s="16"/>
      <c r="EY80" s="16"/>
      <c r="EZ80" s="16"/>
      <c r="FA80" s="16"/>
    </row>
    <row r="81" spans="2:157" s="89" customFormat="1" ht="13.5" thickBot="1">
      <c r="B81" s="153" t="s">
        <v>249</v>
      </c>
      <c r="C81" s="154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5"/>
      <c r="CU81" s="155"/>
      <c r="CV81" s="155"/>
      <c r="CW81" s="155"/>
      <c r="CX81" s="155"/>
      <c r="CY81" s="155"/>
      <c r="CZ81" s="155"/>
      <c r="DA81" s="155"/>
      <c r="DB81" s="155"/>
      <c r="DC81" s="155"/>
      <c r="DD81" s="155"/>
      <c r="DE81" s="155"/>
      <c r="DF81" s="155"/>
      <c r="DG81" s="155"/>
      <c r="DH81" s="155"/>
      <c r="DI81" s="155"/>
      <c r="DJ81" s="155"/>
      <c r="DK81" s="155"/>
      <c r="DL81" s="155"/>
      <c r="DM81" s="155"/>
      <c r="DN81" s="155"/>
      <c r="DO81" s="155"/>
      <c r="DP81" s="155"/>
      <c r="DQ81" s="155"/>
      <c r="DR81" s="155"/>
      <c r="DS81" s="155"/>
      <c r="DT81" s="155"/>
      <c r="DU81" s="155"/>
      <c r="DV81" s="155"/>
      <c r="DW81" s="155"/>
      <c r="DX81" s="155"/>
      <c r="DY81" s="155"/>
      <c r="DZ81" s="155"/>
      <c r="EA81" s="155"/>
      <c r="EB81" s="155"/>
      <c r="EC81" s="155"/>
      <c r="ED81" s="155"/>
      <c r="EE81" s="155"/>
      <c r="EF81" s="155"/>
      <c r="EG81" s="155"/>
      <c r="EH81" s="155"/>
      <c r="EI81" s="155"/>
      <c r="EJ81" s="155"/>
      <c r="EK81" s="155"/>
      <c r="EL81" s="155"/>
      <c r="EM81" s="155"/>
      <c r="EN81" s="155"/>
      <c r="EO81" s="155"/>
      <c r="EP81" s="155"/>
      <c r="EQ81" s="155"/>
      <c r="ER81" s="155"/>
      <c r="ES81" s="155"/>
      <c r="ET81" s="156"/>
      <c r="EU81" s="88"/>
      <c r="EV81" s="88"/>
      <c r="EW81" s="88"/>
      <c r="EX81" s="88"/>
      <c r="EY81" s="88"/>
      <c r="EZ81" s="88"/>
      <c r="FA81" s="88"/>
    </row>
    <row r="82" spans="2:157" ht="123.75">
      <c r="B82" s="99">
        <v>42163</v>
      </c>
      <c r="C82" s="125" t="s">
        <v>250</v>
      </c>
      <c r="D82" s="125" t="s">
        <v>251</v>
      </c>
      <c r="E82" s="126" t="s">
        <v>252</v>
      </c>
      <c r="F82" s="157" t="s">
        <v>253</v>
      </c>
      <c r="G82" s="44">
        <v>1220</v>
      </c>
      <c r="H82" s="44">
        <f t="shared" ref="H82:H145" si="225">(G82*0.1)</f>
        <v>122</v>
      </c>
      <c r="I82" s="44">
        <f t="shared" ref="I82:I145" si="226">(G82*0.9)</f>
        <v>1098</v>
      </c>
      <c r="J82" s="105"/>
      <c r="K82" s="126"/>
      <c r="L82" s="126"/>
      <c r="M82" s="126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44"/>
      <c r="AZ82" s="105"/>
      <c r="BA82" s="105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>
        <v>0</v>
      </c>
      <c r="BS82" s="44">
        <f t="shared" ref="BS82:BS93" si="227">ROUND((I82/5/365*22),2)</f>
        <v>13.24</v>
      </c>
      <c r="BT82" s="44">
        <f t="shared" ref="BT82:BT93" si="228">ROUND((I82/5/365*31),2)</f>
        <v>18.649999999999999</v>
      </c>
      <c r="BU82" s="44">
        <f t="shared" ref="BU82:BU93" si="229">ROUND((I82/5/365*31),2)</f>
        <v>18.649999999999999</v>
      </c>
      <c r="BV82" s="44">
        <f t="shared" ref="BV82:BV93" si="230">ROUND((I82/5/365*30),2)</f>
        <v>18.05</v>
      </c>
      <c r="BW82" s="44">
        <f t="shared" ref="BW82:BW96" si="231">ROUND((I82/5/365*31),2)</f>
        <v>18.649999999999999</v>
      </c>
      <c r="BX82" s="44">
        <f t="shared" ref="BX82:BX96" si="232">ROUND((I82/5/365*30),2)</f>
        <v>18.05</v>
      </c>
      <c r="BY82" s="44">
        <f t="shared" ref="BY82:BY97" si="233">ROUND((I82/5/365*31),2)</f>
        <v>18.649999999999999</v>
      </c>
      <c r="BZ82" s="44">
        <f t="shared" ref="BZ82:BZ97" si="234">SUM(BN82:BY82)</f>
        <v>123.94</v>
      </c>
      <c r="CA82" s="44">
        <f t="shared" ref="CA82:CA97" si="235">ROUND((BM82+BZ82),2)</f>
        <v>123.94</v>
      </c>
      <c r="CB82" s="44">
        <f t="shared" ref="CB82:CB97" si="236">ROUND((I82/5/365*31),2)</f>
        <v>18.649999999999999</v>
      </c>
      <c r="CC82" s="44">
        <f t="shared" ref="CC82:CC97" si="237">ROUND((I82/5/365*29),2)</f>
        <v>17.45</v>
      </c>
      <c r="CD82" s="44">
        <f t="shared" ref="CD82:CD97" si="238">ROUND((I82/5/365*31),2)</f>
        <v>18.649999999999999</v>
      </c>
      <c r="CE82" s="44">
        <f t="shared" ref="CE82:CE97" si="239">ROUND((I82/5/365*30),2)</f>
        <v>18.05</v>
      </c>
      <c r="CF82" s="44">
        <f t="shared" ref="CF82:CF97" si="240">ROUND((I82/5/365*31),2)</f>
        <v>18.649999999999999</v>
      </c>
      <c r="CG82" s="44">
        <f t="shared" ref="CG82:CG97" si="241">ROUND((I82/5/365*30),2)</f>
        <v>18.05</v>
      </c>
      <c r="CH82" s="44">
        <f t="shared" ref="CH82:CH97" si="242">ROUND((I82/5/365*31),2)</f>
        <v>18.649999999999999</v>
      </c>
      <c r="CI82" s="44">
        <f t="shared" ref="CI82:CI97" si="243">ROUND((I82/5/365*31),2)</f>
        <v>18.649999999999999</v>
      </c>
      <c r="CJ82" s="44">
        <f t="shared" ref="CJ82:CJ97" si="244">ROUND((I82/5/365*30),2)</f>
        <v>18.05</v>
      </c>
      <c r="CK82" s="44">
        <f t="shared" ref="CK82:CK97" si="245">ROUND((I82/5/365*31),2)</f>
        <v>18.649999999999999</v>
      </c>
      <c r="CL82" s="44">
        <f t="shared" ref="CL82:CL97" si="246">ROUND((I82/5/365*30),2)</f>
        <v>18.05</v>
      </c>
      <c r="CM82" s="44">
        <f t="shared" ref="CM82:CM100" si="247">ROUND((I82/5/365*31),2)</f>
        <v>18.649999999999999</v>
      </c>
      <c r="CN82" s="44">
        <f t="shared" ref="CN82:CN103" si="248">SUM(CB82:CM82)</f>
        <v>220.20000000000002</v>
      </c>
      <c r="CO82" s="46">
        <f t="shared" ref="CO82:CO103" si="249">ROUND((CA82+CN82),2)</f>
        <v>344.14</v>
      </c>
      <c r="CP82" s="44">
        <f t="shared" ref="CP82:CP103" si="250">ROUND((I82/5/365*31),2)</f>
        <v>18.649999999999999</v>
      </c>
      <c r="CQ82" s="44">
        <f t="shared" ref="CQ82:CQ103" si="251">ROUND((I82/5/365*28),2)</f>
        <v>16.850000000000001</v>
      </c>
      <c r="CR82" s="44">
        <f t="shared" ref="CR82:CR103" si="252">ROUND((I82/5/365*31),2)</f>
        <v>18.649999999999999</v>
      </c>
      <c r="CS82" s="44">
        <f t="shared" ref="CS82:CS103" si="253">ROUND((I82/5/365*30),2)</f>
        <v>18.05</v>
      </c>
      <c r="CT82" s="47">
        <f t="shared" ref="CT82:CT103" si="254">ROUND((I82/5/365*31),2)</f>
        <v>18.649999999999999</v>
      </c>
      <c r="CU82" s="44">
        <f t="shared" ref="CU82:CU103" si="255">ROUND((I82/5/365*30),2)</f>
        <v>18.05</v>
      </c>
      <c r="CV82" s="44">
        <f t="shared" ref="CV82:CV110" si="256">ROUND((I82/5/365*31),2)</f>
        <v>18.649999999999999</v>
      </c>
      <c r="CW82" s="44">
        <f t="shared" ref="CW82:CW129" si="257">ROUND((I82/5/365*31),2)</f>
        <v>18.649999999999999</v>
      </c>
      <c r="CX82" s="44">
        <f t="shared" ref="CX82:CX138" si="258">ROUND((I82/5/365*30),2)</f>
        <v>18.05</v>
      </c>
      <c r="CY82" s="44">
        <f t="shared" ref="CY82:CY140" si="259">ROUND((I82/5/365*31),2)</f>
        <v>18.649999999999999</v>
      </c>
      <c r="CZ82" s="44">
        <f t="shared" ref="CZ82:CZ140" si="260">ROUND((I82/5/365*30),2)</f>
        <v>18.05</v>
      </c>
      <c r="DA82" s="44">
        <f t="shared" ref="DA82:DA140" si="261">ROUND((I82/5/365*31),2)</f>
        <v>18.649999999999999</v>
      </c>
      <c r="DB82" s="46">
        <f t="shared" ref="DB82:DB141" si="262">SUM(CP82:DA82)</f>
        <v>219.60000000000002</v>
      </c>
      <c r="DC82" s="46">
        <f t="shared" ref="DC82:DC141" si="263">ROUND((CO82+DB82),2)</f>
        <v>563.74</v>
      </c>
      <c r="DD82" s="44">
        <f t="shared" ref="DD82:DD141" si="264">ROUND((I82/5/365*31),2)</f>
        <v>18.649999999999999</v>
      </c>
      <c r="DE82" s="44">
        <f t="shared" ref="DE82:DE141" si="265">ROUND((I82/5/365*28),2)</f>
        <v>16.850000000000001</v>
      </c>
      <c r="DF82" s="44">
        <f t="shared" ref="DF82:DF141" si="266">ROUND((I82/5/365*31),2)</f>
        <v>18.649999999999999</v>
      </c>
      <c r="DG82" s="44">
        <f t="shared" ref="DG82:DG141" si="267">ROUND((I82/5/365*30),2)</f>
        <v>18.05</v>
      </c>
      <c r="DH82" s="44">
        <f t="shared" ref="DH82:DH141" si="268">ROUND((I82/5/365*31),2)</f>
        <v>18.649999999999999</v>
      </c>
      <c r="DI82" s="44">
        <f t="shared" ref="DI82:DI141" si="269">ROUND((I82/5/365*30),2)</f>
        <v>18.05</v>
      </c>
      <c r="DJ82" s="44">
        <f t="shared" ref="DJ82:DJ141" si="270">ROUND((I82/5/365*31),2)</f>
        <v>18.649999999999999</v>
      </c>
      <c r="DK82" s="44">
        <f t="shared" ref="DK82:DK145" si="271">ROUND((I82/5/365*31),2)</f>
        <v>18.649999999999999</v>
      </c>
      <c r="DL82" s="44">
        <f t="shared" ref="DL82:DL145" si="272">ROUND((I82/5/365*30),2)</f>
        <v>18.05</v>
      </c>
      <c r="DM82" s="44">
        <f t="shared" ref="DM82:DM145" si="273">ROUND((I82/5/365*31),2)</f>
        <v>18.649999999999999</v>
      </c>
      <c r="DN82" s="44">
        <f t="shared" ref="DN82:DN145" si="274">ROUND((I82/5/365*30),2)</f>
        <v>18.05</v>
      </c>
      <c r="DO82" s="44">
        <f t="shared" ref="DO82:DO145" si="275">ROUND((I82/5/365*31),2)</f>
        <v>18.649999999999999</v>
      </c>
      <c r="DP82" s="46">
        <f t="shared" ref="DP82:DP145" si="276">SUM(DD82:DO82)</f>
        <v>219.60000000000002</v>
      </c>
      <c r="DQ82" s="46">
        <f t="shared" ref="DQ82:DQ145" si="277">ROUND((DC82+DP82),2)</f>
        <v>783.34</v>
      </c>
      <c r="DR82" s="44">
        <f t="shared" ref="DR82:DR145" si="278">ROUND((I82/5/365*31),2)</f>
        <v>18.649999999999999</v>
      </c>
      <c r="DS82" s="44">
        <f t="shared" ref="DS82:DS145" si="279">ROUND((I82/5/365*28),2)</f>
        <v>16.850000000000001</v>
      </c>
      <c r="DT82" s="44">
        <f t="shared" ref="DT82:DT145" si="280">ROUND((I82/5/365*31),2)</f>
        <v>18.649999999999999</v>
      </c>
      <c r="DU82" s="44">
        <f t="shared" ref="DU82:DU145" si="281">ROUND((I82/5/365*30),2)</f>
        <v>18.05</v>
      </c>
      <c r="DV82" s="48">
        <f t="shared" ref="DV82:DV145" si="282">ROUND((I82/5/365*31),2)</f>
        <v>18.649999999999999</v>
      </c>
      <c r="DW82" s="48">
        <f t="shared" ref="DW82:DW145" si="283">ROUND((I82/5/365*30),2)</f>
        <v>18.05</v>
      </c>
      <c r="DX82" s="49">
        <f t="shared" ref="DX82:DX145" si="284">ROUND((I82/5/365*31),2)</f>
        <v>18.649999999999999</v>
      </c>
      <c r="DY82" s="49">
        <f t="shared" ref="DY82:DY145" si="285">ROUND((I82/5/365*31),2)</f>
        <v>18.649999999999999</v>
      </c>
      <c r="DZ82" s="44">
        <f t="shared" ref="DZ82:DZ145" si="286">ROUND((I82/5/365*30),2)</f>
        <v>18.05</v>
      </c>
      <c r="EA82" s="44">
        <f t="shared" ref="EA82:EA145" si="287">ROUND((I82/5/365*31),2)</f>
        <v>18.649999999999999</v>
      </c>
      <c r="EB82" s="44">
        <f t="shared" ref="EB82:EB145" si="288">ROUND((I82/5/365*30),2)</f>
        <v>18.05</v>
      </c>
      <c r="EC82" s="44">
        <f t="shared" ref="EC82:EC145" si="289">ROUND((I82/5/365*31),2)</f>
        <v>18.649999999999999</v>
      </c>
      <c r="ED82" s="50">
        <f t="shared" ref="ED82:ED145" si="290">SUM(DR82:EC82)</f>
        <v>219.60000000000002</v>
      </c>
      <c r="EE82" s="52">
        <f t="shared" ref="EE82:EE145" si="291">ROUND((DQ82+ED82),2)</f>
        <v>1002.94</v>
      </c>
      <c r="EF82" s="44">
        <f t="shared" ref="EF82:EF145" si="292">ROUND((I82/5/365*31),2)</f>
        <v>18.649999999999999</v>
      </c>
      <c r="EG82" s="44">
        <f t="shared" ref="EG82:EG145" si="293">ROUND((I82/5/365*29),2)</f>
        <v>17.45</v>
      </c>
      <c r="EH82" s="44">
        <f t="shared" ref="EH82:EH145" si="294">ROUND((I82/5/365*31),2)</f>
        <v>18.649999999999999</v>
      </c>
      <c r="EI82" s="44">
        <f t="shared" ref="EI82:EI145" si="295">ROUND((I82/5/365*30),2)</f>
        <v>18.05</v>
      </c>
      <c r="EJ82" s="44">
        <f t="shared" ref="EJ82:EJ145" si="296">ROUND((I82/5/365*31),2)</f>
        <v>18.649999999999999</v>
      </c>
      <c r="EK82" s="44">
        <v>3.61</v>
      </c>
      <c r="EL82" s="52"/>
      <c r="EM82" s="52"/>
      <c r="EN82" s="52"/>
      <c r="EO82" s="52"/>
      <c r="EP82" s="52"/>
      <c r="EQ82" s="52"/>
      <c r="ER82" s="52">
        <f t="shared" ref="ER82:ER145" si="297">SUM(EF82:EQ82)</f>
        <v>95.059999999999988</v>
      </c>
      <c r="ES82" s="52">
        <f>ROUND((EE82+ER82),2)</f>
        <v>1098</v>
      </c>
      <c r="ET82" s="44">
        <f t="shared" ref="ET82:ET145" si="298">SUM(G82-ES82)</f>
        <v>122</v>
      </c>
    </row>
    <row r="83" spans="2:157" ht="123.75">
      <c r="B83" s="99">
        <v>42163</v>
      </c>
      <c r="C83" s="125" t="s">
        <v>250</v>
      </c>
      <c r="D83" s="125" t="s">
        <v>254</v>
      </c>
      <c r="E83" s="126" t="s">
        <v>255</v>
      </c>
      <c r="F83" s="157" t="s">
        <v>256</v>
      </c>
      <c r="G83" s="44">
        <v>1220</v>
      </c>
      <c r="H83" s="44">
        <f t="shared" si="225"/>
        <v>122</v>
      </c>
      <c r="I83" s="44">
        <f t="shared" si="226"/>
        <v>1098</v>
      </c>
      <c r="J83" s="105"/>
      <c r="K83" s="126"/>
      <c r="L83" s="126"/>
      <c r="M83" s="126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44"/>
      <c r="AZ83" s="105"/>
      <c r="BA83" s="105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>
        <v>0</v>
      </c>
      <c r="BS83" s="44">
        <f t="shared" si="227"/>
        <v>13.24</v>
      </c>
      <c r="BT83" s="44">
        <f t="shared" si="228"/>
        <v>18.649999999999999</v>
      </c>
      <c r="BU83" s="44">
        <f t="shared" si="229"/>
        <v>18.649999999999999</v>
      </c>
      <c r="BV83" s="44">
        <f t="shared" si="230"/>
        <v>18.05</v>
      </c>
      <c r="BW83" s="44">
        <f t="shared" si="231"/>
        <v>18.649999999999999</v>
      </c>
      <c r="BX83" s="44">
        <f t="shared" si="232"/>
        <v>18.05</v>
      </c>
      <c r="BY83" s="44">
        <f t="shared" si="233"/>
        <v>18.649999999999999</v>
      </c>
      <c r="BZ83" s="44">
        <f t="shared" si="234"/>
        <v>123.94</v>
      </c>
      <c r="CA83" s="44">
        <f t="shared" si="235"/>
        <v>123.94</v>
      </c>
      <c r="CB83" s="44">
        <f t="shared" si="236"/>
        <v>18.649999999999999</v>
      </c>
      <c r="CC83" s="44">
        <f t="shared" si="237"/>
        <v>17.45</v>
      </c>
      <c r="CD83" s="44">
        <f t="shared" si="238"/>
        <v>18.649999999999999</v>
      </c>
      <c r="CE83" s="44">
        <f t="shared" si="239"/>
        <v>18.05</v>
      </c>
      <c r="CF83" s="44">
        <f t="shared" si="240"/>
        <v>18.649999999999999</v>
      </c>
      <c r="CG83" s="44">
        <f t="shared" si="241"/>
        <v>18.05</v>
      </c>
      <c r="CH83" s="44">
        <f t="shared" si="242"/>
        <v>18.649999999999999</v>
      </c>
      <c r="CI83" s="44">
        <f t="shared" si="243"/>
        <v>18.649999999999999</v>
      </c>
      <c r="CJ83" s="44">
        <f t="shared" si="244"/>
        <v>18.05</v>
      </c>
      <c r="CK83" s="44">
        <f t="shared" si="245"/>
        <v>18.649999999999999</v>
      </c>
      <c r="CL83" s="44">
        <f t="shared" si="246"/>
        <v>18.05</v>
      </c>
      <c r="CM83" s="44">
        <f t="shared" si="247"/>
        <v>18.649999999999999</v>
      </c>
      <c r="CN83" s="44">
        <f t="shared" si="248"/>
        <v>220.20000000000002</v>
      </c>
      <c r="CO83" s="46">
        <f t="shared" si="249"/>
        <v>344.14</v>
      </c>
      <c r="CP83" s="44">
        <f t="shared" si="250"/>
        <v>18.649999999999999</v>
      </c>
      <c r="CQ83" s="44">
        <f t="shared" si="251"/>
        <v>16.850000000000001</v>
      </c>
      <c r="CR83" s="44">
        <f t="shared" si="252"/>
        <v>18.649999999999999</v>
      </c>
      <c r="CS83" s="44">
        <f t="shared" si="253"/>
        <v>18.05</v>
      </c>
      <c r="CT83" s="47">
        <f t="shared" si="254"/>
        <v>18.649999999999999</v>
      </c>
      <c r="CU83" s="44">
        <f t="shared" si="255"/>
        <v>18.05</v>
      </c>
      <c r="CV83" s="44">
        <f t="shared" si="256"/>
        <v>18.649999999999999</v>
      </c>
      <c r="CW83" s="44">
        <f t="shared" si="257"/>
        <v>18.649999999999999</v>
      </c>
      <c r="CX83" s="44">
        <f t="shared" si="258"/>
        <v>18.05</v>
      </c>
      <c r="CY83" s="44">
        <f t="shared" si="259"/>
        <v>18.649999999999999</v>
      </c>
      <c r="CZ83" s="44">
        <f t="shared" si="260"/>
        <v>18.05</v>
      </c>
      <c r="DA83" s="44">
        <f t="shared" si="261"/>
        <v>18.649999999999999</v>
      </c>
      <c r="DB83" s="46">
        <f t="shared" si="262"/>
        <v>219.60000000000002</v>
      </c>
      <c r="DC83" s="46">
        <f t="shared" si="263"/>
        <v>563.74</v>
      </c>
      <c r="DD83" s="44">
        <f t="shared" si="264"/>
        <v>18.649999999999999</v>
      </c>
      <c r="DE83" s="44">
        <f t="shared" si="265"/>
        <v>16.850000000000001</v>
      </c>
      <c r="DF83" s="44">
        <f t="shared" si="266"/>
        <v>18.649999999999999</v>
      </c>
      <c r="DG83" s="44">
        <f t="shared" si="267"/>
        <v>18.05</v>
      </c>
      <c r="DH83" s="44">
        <f t="shared" si="268"/>
        <v>18.649999999999999</v>
      </c>
      <c r="DI83" s="44">
        <f t="shared" si="269"/>
        <v>18.05</v>
      </c>
      <c r="DJ83" s="44">
        <f t="shared" si="270"/>
        <v>18.649999999999999</v>
      </c>
      <c r="DK83" s="44">
        <f t="shared" si="271"/>
        <v>18.649999999999999</v>
      </c>
      <c r="DL83" s="44">
        <f t="shared" si="272"/>
        <v>18.05</v>
      </c>
      <c r="DM83" s="44">
        <f t="shared" si="273"/>
        <v>18.649999999999999</v>
      </c>
      <c r="DN83" s="44">
        <f t="shared" si="274"/>
        <v>18.05</v>
      </c>
      <c r="DO83" s="44">
        <f t="shared" si="275"/>
        <v>18.649999999999999</v>
      </c>
      <c r="DP83" s="46">
        <f t="shared" si="276"/>
        <v>219.60000000000002</v>
      </c>
      <c r="DQ83" s="46">
        <f t="shared" si="277"/>
        <v>783.34</v>
      </c>
      <c r="DR83" s="44">
        <f t="shared" si="278"/>
        <v>18.649999999999999</v>
      </c>
      <c r="DS83" s="44">
        <f t="shared" si="279"/>
        <v>16.850000000000001</v>
      </c>
      <c r="DT83" s="44">
        <f t="shared" si="280"/>
        <v>18.649999999999999</v>
      </c>
      <c r="DU83" s="44">
        <f t="shared" si="281"/>
        <v>18.05</v>
      </c>
      <c r="DV83" s="48">
        <f t="shared" si="282"/>
        <v>18.649999999999999</v>
      </c>
      <c r="DW83" s="48">
        <f t="shared" si="283"/>
        <v>18.05</v>
      </c>
      <c r="DX83" s="49">
        <f t="shared" si="284"/>
        <v>18.649999999999999</v>
      </c>
      <c r="DY83" s="49">
        <f t="shared" si="285"/>
        <v>18.649999999999999</v>
      </c>
      <c r="DZ83" s="44">
        <f t="shared" si="286"/>
        <v>18.05</v>
      </c>
      <c r="EA83" s="44">
        <f t="shared" si="287"/>
        <v>18.649999999999999</v>
      </c>
      <c r="EB83" s="44">
        <f t="shared" si="288"/>
        <v>18.05</v>
      </c>
      <c r="EC83" s="44">
        <f t="shared" si="289"/>
        <v>18.649999999999999</v>
      </c>
      <c r="ED83" s="50">
        <f t="shared" si="290"/>
        <v>219.60000000000002</v>
      </c>
      <c r="EE83" s="52">
        <f t="shared" si="291"/>
        <v>1002.94</v>
      </c>
      <c r="EF83" s="44">
        <f t="shared" si="292"/>
        <v>18.649999999999999</v>
      </c>
      <c r="EG83" s="44">
        <f t="shared" si="293"/>
        <v>17.45</v>
      </c>
      <c r="EH83" s="44">
        <f t="shared" si="294"/>
        <v>18.649999999999999</v>
      </c>
      <c r="EI83" s="44">
        <f t="shared" si="295"/>
        <v>18.05</v>
      </c>
      <c r="EJ83" s="44">
        <f t="shared" si="296"/>
        <v>18.649999999999999</v>
      </c>
      <c r="EK83" s="44">
        <v>3.61</v>
      </c>
      <c r="EL83" s="52"/>
      <c r="EM83" s="52"/>
      <c r="EN83" s="52"/>
      <c r="EO83" s="52"/>
      <c r="EP83" s="52"/>
      <c r="EQ83" s="52"/>
      <c r="ER83" s="52">
        <f>SUM(EF83:EQ83)</f>
        <v>95.059999999999988</v>
      </c>
      <c r="ES83" s="52">
        <f>ROUND((EE83+ER83),2)</f>
        <v>1098</v>
      </c>
      <c r="ET83" s="44">
        <f t="shared" si="298"/>
        <v>122</v>
      </c>
    </row>
    <row r="84" spans="2:157" ht="123.75">
      <c r="B84" s="99">
        <v>42163</v>
      </c>
      <c r="C84" s="125" t="s">
        <v>250</v>
      </c>
      <c r="D84" s="125" t="s">
        <v>257</v>
      </c>
      <c r="E84" s="126" t="s">
        <v>258</v>
      </c>
      <c r="F84" s="157" t="s">
        <v>259</v>
      </c>
      <c r="G84" s="44">
        <v>1220</v>
      </c>
      <c r="H84" s="44">
        <f t="shared" si="225"/>
        <v>122</v>
      </c>
      <c r="I84" s="44">
        <f t="shared" si="226"/>
        <v>1098</v>
      </c>
      <c r="J84" s="105"/>
      <c r="K84" s="126"/>
      <c r="L84" s="126"/>
      <c r="M84" s="126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44"/>
      <c r="AZ84" s="105"/>
      <c r="BA84" s="105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>
        <v>0</v>
      </c>
      <c r="BS84" s="44">
        <f t="shared" si="227"/>
        <v>13.24</v>
      </c>
      <c r="BT84" s="44">
        <f t="shared" si="228"/>
        <v>18.649999999999999</v>
      </c>
      <c r="BU84" s="44">
        <f t="shared" si="229"/>
        <v>18.649999999999999</v>
      </c>
      <c r="BV84" s="44">
        <f t="shared" si="230"/>
        <v>18.05</v>
      </c>
      <c r="BW84" s="44">
        <f t="shared" si="231"/>
        <v>18.649999999999999</v>
      </c>
      <c r="BX84" s="44">
        <f t="shared" si="232"/>
        <v>18.05</v>
      </c>
      <c r="BY84" s="44">
        <f t="shared" si="233"/>
        <v>18.649999999999999</v>
      </c>
      <c r="BZ84" s="44">
        <f t="shared" si="234"/>
        <v>123.94</v>
      </c>
      <c r="CA84" s="44">
        <f t="shared" si="235"/>
        <v>123.94</v>
      </c>
      <c r="CB84" s="44">
        <f t="shared" si="236"/>
        <v>18.649999999999999</v>
      </c>
      <c r="CC84" s="44">
        <f t="shared" si="237"/>
        <v>17.45</v>
      </c>
      <c r="CD84" s="44">
        <f t="shared" si="238"/>
        <v>18.649999999999999</v>
      </c>
      <c r="CE84" s="44">
        <f t="shared" si="239"/>
        <v>18.05</v>
      </c>
      <c r="CF84" s="44">
        <f t="shared" si="240"/>
        <v>18.649999999999999</v>
      </c>
      <c r="CG84" s="44">
        <f t="shared" si="241"/>
        <v>18.05</v>
      </c>
      <c r="CH84" s="44">
        <f t="shared" si="242"/>
        <v>18.649999999999999</v>
      </c>
      <c r="CI84" s="44">
        <f t="shared" si="243"/>
        <v>18.649999999999999</v>
      </c>
      <c r="CJ84" s="44">
        <f t="shared" si="244"/>
        <v>18.05</v>
      </c>
      <c r="CK84" s="44">
        <f t="shared" si="245"/>
        <v>18.649999999999999</v>
      </c>
      <c r="CL84" s="44">
        <f t="shared" si="246"/>
        <v>18.05</v>
      </c>
      <c r="CM84" s="44">
        <f t="shared" si="247"/>
        <v>18.649999999999999</v>
      </c>
      <c r="CN84" s="44">
        <f t="shared" si="248"/>
        <v>220.20000000000002</v>
      </c>
      <c r="CO84" s="46">
        <f t="shared" si="249"/>
        <v>344.14</v>
      </c>
      <c r="CP84" s="44">
        <f t="shared" si="250"/>
        <v>18.649999999999999</v>
      </c>
      <c r="CQ84" s="44">
        <f t="shared" si="251"/>
        <v>16.850000000000001</v>
      </c>
      <c r="CR84" s="44">
        <f t="shared" si="252"/>
        <v>18.649999999999999</v>
      </c>
      <c r="CS84" s="44">
        <f t="shared" si="253"/>
        <v>18.05</v>
      </c>
      <c r="CT84" s="47">
        <f t="shared" si="254"/>
        <v>18.649999999999999</v>
      </c>
      <c r="CU84" s="44">
        <f t="shared" si="255"/>
        <v>18.05</v>
      </c>
      <c r="CV84" s="44">
        <f t="shared" si="256"/>
        <v>18.649999999999999</v>
      </c>
      <c r="CW84" s="44">
        <f t="shared" si="257"/>
        <v>18.649999999999999</v>
      </c>
      <c r="CX84" s="44">
        <f t="shared" si="258"/>
        <v>18.05</v>
      </c>
      <c r="CY84" s="44">
        <f t="shared" si="259"/>
        <v>18.649999999999999</v>
      </c>
      <c r="CZ84" s="44">
        <f t="shared" si="260"/>
        <v>18.05</v>
      </c>
      <c r="DA84" s="44">
        <f t="shared" si="261"/>
        <v>18.649999999999999</v>
      </c>
      <c r="DB84" s="46">
        <f t="shared" si="262"/>
        <v>219.60000000000002</v>
      </c>
      <c r="DC84" s="46">
        <f t="shared" si="263"/>
        <v>563.74</v>
      </c>
      <c r="DD84" s="44">
        <f t="shared" si="264"/>
        <v>18.649999999999999</v>
      </c>
      <c r="DE84" s="44">
        <f t="shared" si="265"/>
        <v>16.850000000000001</v>
      </c>
      <c r="DF84" s="44">
        <f t="shared" si="266"/>
        <v>18.649999999999999</v>
      </c>
      <c r="DG84" s="44">
        <f t="shared" si="267"/>
        <v>18.05</v>
      </c>
      <c r="DH84" s="44">
        <f t="shared" si="268"/>
        <v>18.649999999999999</v>
      </c>
      <c r="DI84" s="44">
        <f t="shared" si="269"/>
        <v>18.05</v>
      </c>
      <c r="DJ84" s="44">
        <f t="shared" si="270"/>
        <v>18.649999999999999</v>
      </c>
      <c r="DK84" s="44">
        <f t="shared" si="271"/>
        <v>18.649999999999999</v>
      </c>
      <c r="DL84" s="44">
        <f t="shared" si="272"/>
        <v>18.05</v>
      </c>
      <c r="DM84" s="44">
        <f t="shared" si="273"/>
        <v>18.649999999999999</v>
      </c>
      <c r="DN84" s="44">
        <f t="shared" si="274"/>
        <v>18.05</v>
      </c>
      <c r="DO84" s="44">
        <f t="shared" si="275"/>
        <v>18.649999999999999</v>
      </c>
      <c r="DP84" s="46">
        <f t="shared" si="276"/>
        <v>219.60000000000002</v>
      </c>
      <c r="DQ84" s="46">
        <f t="shared" si="277"/>
        <v>783.34</v>
      </c>
      <c r="DR84" s="44">
        <f t="shared" si="278"/>
        <v>18.649999999999999</v>
      </c>
      <c r="DS84" s="44">
        <f t="shared" si="279"/>
        <v>16.850000000000001</v>
      </c>
      <c r="DT84" s="44">
        <f t="shared" si="280"/>
        <v>18.649999999999999</v>
      </c>
      <c r="DU84" s="44">
        <f t="shared" si="281"/>
        <v>18.05</v>
      </c>
      <c r="DV84" s="48">
        <f t="shared" si="282"/>
        <v>18.649999999999999</v>
      </c>
      <c r="DW84" s="48">
        <f t="shared" si="283"/>
        <v>18.05</v>
      </c>
      <c r="DX84" s="49">
        <f t="shared" si="284"/>
        <v>18.649999999999999</v>
      </c>
      <c r="DY84" s="49">
        <f t="shared" si="285"/>
        <v>18.649999999999999</v>
      </c>
      <c r="DZ84" s="44">
        <f t="shared" si="286"/>
        <v>18.05</v>
      </c>
      <c r="EA84" s="44">
        <f t="shared" si="287"/>
        <v>18.649999999999999</v>
      </c>
      <c r="EB84" s="44">
        <f t="shared" si="288"/>
        <v>18.05</v>
      </c>
      <c r="EC84" s="44">
        <f t="shared" si="289"/>
        <v>18.649999999999999</v>
      </c>
      <c r="ED84" s="50">
        <f t="shared" si="290"/>
        <v>219.60000000000002</v>
      </c>
      <c r="EE84" s="52">
        <f t="shared" si="291"/>
        <v>1002.94</v>
      </c>
      <c r="EF84" s="44">
        <f t="shared" si="292"/>
        <v>18.649999999999999</v>
      </c>
      <c r="EG84" s="44">
        <f t="shared" si="293"/>
        <v>17.45</v>
      </c>
      <c r="EH84" s="44">
        <f t="shared" si="294"/>
        <v>18.649999999999999</v>
      </c>
      <c r="EI84" s="44">
        <f t="shared" si="295"/>
        <v>18.05</v>
      </c>
      <c r="EJ84" s="44">
        <f t="shared" si="296"/>
        <v>18.649999999999999</v>
      </c>
      <c r="EK84" s="44">
        <v>3.61</v>
      </c>
      <c r="EL84" s="52"/>
      <c r="EM84" s="52"/>
      <c r="EN84" s="52"/>
      <c r="EO84" s="52"/>
      <c r="EP84" s="52"/>
      <c r="EQ84" s="52"/>
      <c r="ER84" s="52">
        <f t="shared" si="297"/>
        <v>95.059999999999988</v>
      </c>
      <c r="ES84" s="52">
        <f t="shared" ref="ES84:ES147" si="299">ROUND((EE84+ER84),2)</f>
        <v>1098</v>
      </c>
      <c r="ET84" s="44">
        <f t="shared" si="298"/>
        <v>122</v>
      </c>
    </row>
    <row r="85" spans="2:157" ht="123.75">
      <c r="B85" s="99">
        <v>42163</v>
      </c>
      <c r="C85" s="125" t="s">
        <v>250</v>
      </c>
      <c r="D85" s="125" t="s">
        <v>260</v>
      </c>
      <c r="E85" s="126" t="s">
        <v>219</v>
      </c>
      <c r="F85" s="157" t="s">
        <v>261</v>
      </c>
      <c r="G85" s="44">
        <v>1220</v>
      </c>
      <c r="H85" s="44">
        <f t="shared" si="225"/>
        <v>122</v>
      </c>
      <c r="I85" s="44">
        <f t="shared" si="226"/>
        <v>1098</v>
      </c>
      <c r="J85" s="105"/>
      <c r="K85" s="126"/>
      <c r="L85" s="126"/>
      <c r="M85" s="126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44"/>
      <c r="AZ85" s="105"/>
      <c r="BA85" s="105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>
        <v>0</v>
      </c>
      <c r="BS85" s="44">
        <f t="shared" si="227"/>
        <v>13.24</v>
      </c>
      <c r="BT85" s="44">
        <f t="shared" si="228"/>
        <v>18.649999999999999</v>
      </c>
      <c r="BU85" s="44">
        <f t="shared" si="229"/>
        <v>18.649999999999999</v>
      </c>
      <c r="BV85" s="44">
        <f t="shared" si="230"/>
        <v>18.05</v>
      </c>
      <c r="BW85" s="44">
        <f t="shared" si="231"/>
        <v>18.649999999999999</v>
      </c>
      <c r="BX85" s="44">
        <f t="shared" si="232"/>
        <v>18.05</v>
      </c>
      <c r="BY85" s="44">
        <f t="shared" si="233"/>
        <v>18.649999999999999</v>
      </c>
      <c r="BZ85" s="44">
        <f t="shared" si="234"/>
        <v>123.94</v>
      </c>
      <c r="CA85" s="44">
        <f t="shared" si="235"/>
        <v>123.94</v>
      </c>
      <c r="CB85" s="44">
        <f t="shared" si="236"/>
        <v>18.649999999999999</v>
      </c>
      <c r="CC85" s="44">
        <f t="shared" si="237"/>
        <v>17.45</v>
      </c>
      <c r="CD85" s="44">
        <f t="shared" si="238"/>
        <v>18.649999999999999</v>
      </c>
      <c r="CE85" s="44">
        <f t="shared" si="239"/>
        <v>18.05</v>
      </c>
      <c r="CF85" s="44">
        <f t="shared" si="240"/>
        <v>18.649999999999999</v>
      </c>
      <c r="CG85" s="44">
        <f t="shared" si="241"/>
        <v>18.05</v>
      </c>
      <c r="CH85" s="44">
        <f t="shared" si="242"/>
        <v>18.649999999999999</v>
      </c>
      <c r="CI85" s="44">
        <f t="shared" si="243"/>
        <v>18.649999999999999</v>
      </c>
      <c r="CJ85" s="44">
        <f t="shared" si="244"/>
        <v>18.05</v>
      </c>
      <c r="CK85" s="44">
        <f t="shared" si="245"/>
        <v>18.649999999999999</v>
      </c>
      <c r="CL85" s="44">
        <f t="shared" si="246"/>
        <v>18.05</v>
      </c>
      <c r="CM85" s="44">
        <f t="shared" si="247"/>
        <v>18.649999999999999</v>
      </c>
      <c r="CN85" s="44">
        <f t="shared" si="248"/>
        <v>220.20000000000002</v>
      </c>
      <c r="CO85" s="46">
        <f t="shared" si="249"/>
        <v>344.14</v>
      </c>
      <c r="CP85" s="44">
        <f t="shared" si="250"/>
        <v>18.649999999999999</v>
      </c>
      <c r="CQ85" s="44">
        <f t="shared" si="251"/>
        <v>16.850000000000001</v>
      </c>
      <c r="CR85" s="44">
        <f t="shared" si="252"/>
        <v>18.649999999999999</v>
      </c>
      <c r="CS85" s="44">
        <f t="shared" si="253"/>
        <v>18.05</v>
      </c>
      <c r="CT85" s="47">
        <f t="shared" si="254"/>
        <v>18.649999999999999</v>
      </c>
      <c r="CU85" s="44">
        <f t="shared" si="255"/>
        <v>18.05</v>
      </c>
      <c r="CV85" s="44">
        <f t="shared" si="256"/>
        <v>18.649999999999999</v>
      </c>
      <c r="CW85" s="44">
        <f t="shared" si="257"/>
        <v>18.649999999999999</v>
      </c>
      <c r="CX85" s="44">
        <f t="shared" si="258"/>
        <v>18.05</v>
      </c>
      <c r="CY85" s="44">
        <f t="shared" si="259"/>
        <v>18.649999999999999</v>
      </c>
      <c r="CZ85" s="44">
        <f t="shared" si="260"/>
        <v>18.05</v>
      </c>
      <c r="DA85" s="44">
        <f t="shared" si="261"/>
        <v>18.649999999999999</v>
      </c>
      <c r="DB85" s="46">
        <f t="shared" si="262"/>
        <v>219.60000000000002</v>
      </c>
      <c r="DC85" s="46">
        <f t="shared" si="263"/>
        <v>563.74</v>
      </c>
      <c r="DD85" s="44">
        <f t="shared" si="264"/>
        <v>18.649999999999999</v>
      </c>
      <c r="DE85" s="44">
        <f t="shared" si="265"/>
        <v>16.850000000000001</v>
      </c>
      <c r="DF85" s="44">
        <f t="shared" si="266"/>
        <v>18.649999999999999</v>
      </c>
      <c r="DG85" s="44">
        <f t="shared" si="267"/>
        <v>18.05</v>
      </c>
      <c r="DH85" s="44">
        <f t="shared" si="268"/>
        <v>18.649999999999999</v>
      </c>
      <c r="DI85" s="44">
        <f t="shared" si="269"/>
        <v>18.05</v>
      </c>
      <c r="DJ85" s="44">
        <f t="shared" si="270"/>
        <v>18.649999999999999</v>
      </c>
      <c r="DK85" s="44">
        <f t="shared" si="271"/>
        <v>18.649999999999999</v>
      </c>
      <c r="DL85" s="44">
        <f t="shared" si="272"/>
        <v>18.05</v>
      </c>
      <c r="DM85" s="44">
        <f t="shared" si="273"/>
        <v>18.649999999999999</v>
      </c>
      <c r="DN85" s="44">
        <f t="shared" si="274"/>
        <v>18.05</v>
      </c>
      <c r="DO85" s="44">
        <f t="shared" si="275"/>
        <v>18.649999999999999</v>
      </c>
      <c r="DP85" s="46">
        <f t="shared" si="276"/>
        <v>219.60000000000002</v>
      </c>
      <c r="DQ85" s="46">
        <f t="shared" si="277"/>
        <v>783.34</v>
      </c>
      <c r="DR85" s="44">
        <f t="shared" si="278"/>
        <v>18.649999999999999</v>
      </c>
      <c r="DS85" s="44">
        <f t="shared" si="279"/>
        <v>16.850000000000001</v>
      </c>
      <c r="DT85" s="44">
        <f t="shared" si="280"/>
        <v>18.649999999999999</v>
      </c>
      <c r="DU85" s="44">
        <f t="shared" si="281"/>
        <v>18.05</v>
      </c>
      <c r="DV85" s="48">
        <f t="shared" si="282"/>
        <v>18.649999999999999</v>
      </c>
      <c r="DW85" s="48">
        <f t="shared" si="283"/>
        <v>18.05</v>
      </c>
      <c r="DX85" s="49">
        <f t="shared" si="284"/>
        <v>18.649999999999999</v>
      </c>
      <c r="DY85" s="49">
        <f t="shared" si="285"/>
        <v>18.649999999999999</v>
      </c>
      <c r="DZ85" s="44">
        <f t="shared" si="286"/>
        <v>18.05</v>
      </c>
      <c r="EA85" s="44">
        <f t="shared" si="287"/>
        <v>18.649999999999999</v>
      </c>
      <c r="EB85" s="44">
        <f t="shared" si="288"/>
        <v>18.05</v>
      </c>
      <c r="EC85" s="44">
        <f t="shared" si="289"/>
        <v>18.649999999999999</v>
      </c>
      <c r="ED85" s="50">
        <f t="shared" si="290"/>
        <v>219.60000000000002</v>
      </c>
      <c r="EE85" s="52">
        <f t="shared" si="291"/>
        <v>1002.94</v>
      </c>
      <c r="EF85" s="44">
        <f t="shared" si="292"/>
        <v>18.649999999999999</v>
      </c>
      <c r="EG85" s="44">
        <f t="shared" si="293"/>
        <v>17.45</v>
      </c>
      <c r="EH85" s="44">
        <f t="shared" si="294"/>
        <v>18.649999999999999</v>
      </c>
      <c r="EI85" s="44">
        <f t="shared" si="295"/>
        <v>18.05</v>
      </c>
      <c r="EJ85" s="44">
        <f t="shared" si="296"/>
        <v>18.649999999999999</v>
      </c>
      <c r="EK85" s="44">
        <v>3.61</v>
      </c>
      <c r="EL85" s="52"/>
      <c r="EM85" s="52"/>
      <c r="EN85" s="52"/>
      <c r="EO85" s="52"/>
      <c r="EP85" s="52"/>
      <c r="EQ85" s="52"/>
      <c r="ER85" s="52">
        <f t="shared" si="297"/>
        <v>95.059999999999988</v>
      </c>
      <c r="ES85" s="52">
        <f t="shared" si="299"/>
        <v>1098</v>
      </c>
      <c r="ET85" s="44">
        <f t="shared" si="298"/>
        <v>122</v>
      </c>
    </row>
    <row r="86" spans="2:157" ht="123.75">
      <c r="B86" s="99">
        <v>42163</v>
      </c>
      <c r="C86" s="125" t="s">
        <v>250</v>
      </c>
      <c r="D86" s="125" t="s">
        <v>262</v>
      </c>
      <c r="E86" s="126" t="s">
        <v>263</v>
      </c>
      <c r="F86" s="157" t="s">
        <v>264</v>
      </c>
      <c r="G86" s="44">
        <v>1220</v>
      </c>
      <c r="H86" s="44">
        <f t="shared" si="225"/>
        <v>122</v>
      </c>
      <c r="I86" s="44">
        <f t="shared" si="226"/>
        <v>1098</v>
      </c>
      <c r="J86" s="105"/>
      <c r="K86" s="126"/>
      <c r="L86" s="126"/>
      <c r="M86" s="126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44"/>
      <c r="AZ86" s="105"/>
      <c r="BA86" s="105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>
        <v>0</v>
      </c>
      <c r="BS86" s="44">
        <f t="shared" si="227"/>
        <v>13.24</v>
      </c>
      <c r="BT86" s="44">
        <f t="shared" si="228"/>
        <v>18.649999999999999</v>
      </c>
      <c r="BU86" s="44">
        <f t="shared" si="229"/>
        <v>18.649999999999999</v>
      </c>
      <c r="BV86" s="44">
        <f t="shared" si="230"/>
        <v>18.05</v>
      </c>
      <c r="BW86" s="44">
        <f t="shared" si="231"/>
        <v>18.649999999999999</v>
      </c>
      <c r="BX86" s="44">
        <f t="shared" si="232"/>
        <v>18.05</v>
      </c>
      <c r="BY86" s="44">
        <f t="shared" si="233"/>
        <v>18.649999999999999</v>
      </c>
      <c r="BZ86" s="44">
        <f t="shared" si="234"/>
        <v>123.94</v>
      </c>
      <c r="CA86" s="44">
        <f t="shared" si="235"/>
        <v>123.94</v>
      </c>
      <c r="CB86" s="44">
        <f t="shared" si="236"/>
        <v>18.649999999999999</v>
      </c>
      <c r="CC86" s="44">
        <f t="shared" si="237"/>
        <v>17.45</v>
      </c>
      <c r="CD86" s="44">
        <f t="shared" si="238"/>
        <v>18.649999999999999</v>
      </c>
      <c r="CE86" s="44">
        <f t="shared" si="239"/>
        <v>18.05</v>
      </c>
      <c r="CF86" s="44">
        <f t="shared" si="240"/>
        <v>18.649999999999999</v>
      </c>
      <c r="CG86" s="44">
        <f t="shared" si="241"/>
        <v>18.05</v>
      </c>
      <c r="CH86" s="44">
        <f t="shared" si="242"/>
        <v>18.649999999999999</v>
      </c>
      <c r="CI86" s="44">
        <f t="shared" si="243"/>
        <v>18.649999999999999</v>
      </c>
      <c r="CJ86" s="44">
        <f t="shared" si="244"/>
        <v>18.05</v>
      </c>
      <c r="CK86" s="44">
        <f t="shared" si="245"/>
        <v>18.649999999999999</v>
      </c>
      <c r="CL86" s="44">
        <f t="shared" si="246"/>
        <v>18.05</v>
      </c>
      <c r="CM86" s="44">
        <f t="shared" si="247"/>
        <v>18.649999999999999</v>
      </c>
      <c r="CN86" s="44">
        <f t="shared" si="248"/>
        <v>220.20000000000002</v>
      </c>
      <c r="CO86" s="46">
        <f t="shared" si="249"/>
        <v>344.14</v>
      </c>
      <c r="CP86" s="44">
        <f t="shared" si="250"/>
        <v>18.649999999999999</v>
      </c>
      <c r="CQ86" s="44">
        <f t="shared" si="251"/>
        <v>16.850000000000001</v>
      </c>
      <c r="CR86" s="44">
        <f t="shared" si="252"/>
        <v>18.649999999999999</v>
      </c>
      <c r="CS86" s="44">
        <f t="shared" si="253"/>
        <v>18.05</v>
      </c>
      <c r="CT86" s="47">
        <f t="shared" si="254"/>
        <v>18.649999999999999</v>
      </c>
      <c r="CU86" s="44">
        <f t="shared" si="255"/>
        <v>18.05</v>
      </c>
      <c r="CV86" s="44">
        <f t="shared" si="256"/>
        <v>18.649999999999999</v>
      </c>
      <c r="CW86" s="44">
        <f t="shared" si="257"/>
        <v>18.649999999999999</v>
      </c>
      <c r="CX86" s="44">
        <f t="shared" si="258"/>
        <v>18.05</v>
      </c>
      <c r="CY86" s="44">
        <f t="shared" si="259"/>
        <v>18.649999999999999</v>
      </c>
      <c r="CZ86" s="44">
        <f t="shared" si="260"/>
        <v>18.05</v>
      </c>
      <c r="DA86" s="44">
        <f t="shared" si="261"/>
        <v>18.649999999999999</v>
      </c>
      <c r="DB86" s="46">
        <f t="shared" si="262"/>
        <v>219.60000000000002</v>
      </c>
      <c r="DC86" s="46">
        <f t="shared" si="263"/>
        <v>563.74</v>
      </c>
      <c r="DD86" s="44">
        <f t="shared" si="264"/>
        <v>18.649999999999999</v>
      </c>
      <c r="DE86" s="44">
        <f t="shared" si="265"/>
        <v>16.850000000000001</v>
      </c>
      <c r="DF86" s="44">
        <f t="shared" si="266"/>
        <v>18.649999999999999</v>
      </c>
      <c r="DG86" s="44">
        <f t="shared" si="267"/>
        <v>18.05</v>
      </c>
      <c r="DH86" s="44">
        <f t="shared" si="268"/>
        <v>18.649999999999999</v>
      </c>
      <c r="DI86" s="44">
        <f t="shared" si="269"/>
        <v>18.05</v>
      </c>
      <c r="DJ86" s="44">
        <f t="shared" si="270"/>
        <v>18.649999999999999</v>
      </c>
      <c r="DK86" s="44">
        <f t="shared" si="271"/>
        <v>18.649999999999999</v>
      </c>
      <c r="DL86" s="44">
        <f t="shared" si="272"/>
        <v>18.05</v>
      </c>
      <c r="DM86" s="44">
        <f t="shared" si="273"/>
        <v>18.649999999999999</v>
      </c>
      <c r="DN86" s="44">
        <f t="shared" si="274"/>
        <v>18.05</v>
      </c>
      <c r="DO86" s="44">
        <f t="shared" si="275"/>
        <v>18.649999999999999</v>
      </c>
      <c r="DP86" s="46">
        <f t="shared" si="276"/>
        <v>219.60000000000002</v>
      </c>
      <c r="DQ86" s="46">
        <f t="shared" si="277"/>
        <v>783.34</v>
      </c>
      <c r="DR86" s="44">
        <f t="shared" si="278"/>
        <v>18.649999999999999</v>
      </c>
      <c r="DS86" s="44">
        <f t="shared" si="279"/>
        <v>16.850000000000001</v>
      </c>
      <c r="DT86" s="44">
        <f t="shared" si="280"/>
        <v>18.649999999999999</v>
      </c>
      <c r="DU86" s="44">
        <f t="shared" si="281"/>
        <v>18.05</v>
      </c>
      <c r="DV86" s="48">
        <f t="shared" si="282"/>
        <v>18.649999999999999</v>
      </c>
      <c r="DW86" s="48">
        <f t="shared" si="283"/>
        <v>18.05</v>
      </c>
      <c r="DX86" s="49">
        <f t="shared" si="284"/>
        <v>18.649999999999999</v>
      </c>
      <c r="DY86" s="49">
        <f t="shared" si="285"/>
        <v>18.649999999999999</v>
      </c>
      <c r="DZ86" s="44">
        <f t="shared" si="286"/>
        <v>18.05</v>
      </c>
      <c r="EA86" s="44">
        <f t="shared" si="287"/>
        <v>18.649999999999999</v>
      </c>
      <c r="EB86" s="44">
        <f t="shared" si="288"/>
        <v>18.05</v>
      </c>
      <c r="EC86" s="44">
        <f t="shared" si="289"/>
        <v>18.649999999999999</v>
      </c>
      <c r="ED86" s="50">
        <f t="shared" si="290"/>
        <v>219.60000000000002</v>
      </c>
      <c r="EE86" s="52">
        <f t="shared" si="291"/>
        <v>1002.94</v>
      </c>
      <c r="EF86" s="44">
        <f t="shared" si="292"/>
        <v>18.649999999999999</v>
      </c>
      <c r="EG86" s="44">
        <f t="shared" si="293"/>
        <v>17.45</v>
      </c>
      <c r="EH86" s="44">
        <f t="shared" si="294"/>
        <v>18.649999999999999</v>
      </c>
      <c r="EI86" s="44">
        <f t="shared" si="295"/>
        <v>18.05</v>
      </c>
      <c r="EJ86" s="44">
        <f t="shared" si="296"/>
        <v>18.649999999999999</v>
      </c>
      <c r="EK86" s="44">
        <v>3.61</v>
      </c>
      <c r="EL86" s="52"/>
      <c r="EM86" s="52"/>
      <c r="EN86" s="52"/>
      <c r="EO86" s="52"/>
      <c r="EP86" s="52"/>
      <c r="EQ86" s="52"/>
      <c r="ER86" s="52">
        <f t="shared" si="297"/>
        <v>95.059999999999988</v>
      </c>
      <c r="ES86" s="52">
        <f t="shared" si="299"/>
        <v>1098</v>
      </c>
      <c r="ET86" s="44">
        <f t="shared" si="298"/>
        <v>122</v>
      </c>
    </row>
    <row r="87" spans="2:157" ht="123.75">
      <c r="B87" s="99">
        <v>42163</v>
      </c>
      <c r="C87" s="125" t="s">
        <v>250</v>
      </c>
      <c r="D87" s="125" t="s">
        <v>265</v>
      </c>
      <c r="E87" s="126" t="s">
        <v>162</v>
      </c>
      <c r="F87" s="157" t="s">
        <v>266</v>
      </c>
      <c r="G87" s="44">
        <v>1220</v>
      </c>
      <c r="H87" s="44">
        <f t="shared" si="225"/>
        <v>122</v>
      </c>
      <c r="I87" s="44">
        <f t="shared" si="226"/>
        <v>1098</v>
      </c>
      <c r="J87" s="105"/>
      <c r="K87" s="126"/>
      <c r="L87" s="126"/>
      <c r="M87" s="126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44"/>
      <c r="AZ87" s="105"/>
      <c r="BA87" s="105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>
        <v>0</v>
      </c>
      <c r="BS87" s="44">
        <f t="shared" si="227"/>
        <v>13.24</v>
      </c>
      <c r="BT87" s="44">
        <f t="shared" si="228"/>
        <v>18.649999999999999</v>
      </c>
      <c r="BU87" s="44">
        <f t="shared" si="229"/>
        <v>18.649999999999999</v>
      </c>
      <c r="BV87" s="44">
        <f t="shared" si="230"/>
        <v>18.05</v>
      </c>
      <c r="BW87" s="44">
        <f t="shared" si="231"/>
        <v>18.649999999999999</v>
      </c>
      <c r="BX87" s="44">
        <f t="shared" si="232"/>
        <v>18.05</v>
      </c>
      <c r="BY87" s="44">
        <f t="shared" si="233"/>
        <v>18.649999999999999</v>
      </c>
      <c r="BZ87" s="44">
        <f t="shared" si="234"/>
        <v>123.94</v>
      </c>
      <c r="CA87" s="44">
        <f t="shared" si="235"/>
        <v>123.94</v>
      </c>
      <c r="CB87" s="44">
        <f t="shared" si="236"/>
        <v>18.649999999999999</v>
      </c>
      <c r="CC87" s="44">
        <f t="shared" si="237"/>
        <v>17.45</v>
      </c>
      <c r="CD87" s="44">
        <f t="shared" si="238"/>
        <v>18.649999999999999</v>
      </c>
      <c r="CE87" s="44">
        <f t="shared" si="239"/>
        <v>18.05</v>
      </c>
      <c r="CF87" s="44">
        <f t="shared" si="240"/>
        <v>18.649999999999999</v>
      </c>
      <c r="CG87" s="44">
        <f t="shared" si="241"/>
        <v>18.05</v>
      </c>
      <c r="CH87" s="44">
        <f t="shared" si="242"/>
        <v>18.649999999999999</v>
      </c>
      <c r="CI87" s="44">
        <f t="shared" si="243"/>
        <v>18.649999999999999</v>
      </c>
      <c r="CJ87" s="44">
        <f t="shared" si="244"/>
        <v>18.05</v>
      </c>
      <c r="CK87" s="44">
        <f t="shared" si="245"/>
        <v>18.649999999999999</v>
      </c>
      <c r="CL87" s="44">
        <f t="shared" si="246"/>
        <v>18.05</v>
      </c>
      <c r="CM87" s="44">
        <f t="shared" si="247"/>
        <v>18.649999999999999</v>
      </c>
      <c r="CN87" s="44">
        <f t="shared" si="248"/>
        <v>220.20000000000002</v>
      </c>
      <c r="CO87" s="46">
        <f t="shared" si="249"/>
        <v>344.14</v>
      </c>
      <c r="CP87" s="44">
        <f t="shared" si="250"/>
        <v>18.649999999999999</v>
      </c>
      <c r="CQ87" s="44">
        <f t="shared" si="251"/>
        <v>16.850000000000001</v>
      </c>
      <c r="CR87" s="44">
        <f t="shared" si="252"/>
        <v>18.649999999999999</v>
      </c>
      <c r="CS87" s="44">
        <f t="shared" si="253"/>
        <v>18.05</v>
      </c>
      <c r="CT87" s="47">
        <f t="shared" si="254"/>
        <v>18.649999999999999</v>
      </c>
      <c r="CU87" s="44">
        <f t="shared" si="255"/>
        <v>18.05</v>
      </c>
      <c r="CV87" s="44">
        <f t="shared" si="256"/>
        <v>18.649999999999999</v>
      </c>
      <c r="CW87" s="44">
        <f t="shared" si="257"/>
        <v>18.649999999999999</v>
      </c>
      <c r="CX87" s="44">
        <f t="shared" si="258"/>
        <v>18.05</v>
      </c>
      <c r="CY87" s="44">
        <f t="shared" si="259"/>
        <v>18.649999999999999</v>
      </c>
      <c r="CZ87" s="44">
        <f t="shared" si="260"/>
        <v>18.05</v>
      </c>
      <c r="DA87" s="44">
        <f t="shared" si="261"/>
        <v>18.649999999999999</v>
      </c>
      <c r="DB87" s="46">
        <f t="shared" si="262"/>
        <v>219.60000000000002</v>
      </c>
      <c r="DC87" s="46">
        <f t="shared" si="263"/>
        <v>563.74</v>
      </c>
      <c r="DD87" s="44">
        <f t="shared" si="264"/>
        <v>18.649999999999999</v>
      </c>
      <c r="DE87" s="44">
        <f t="shared" si="265"/>
        <v>16.850000000000001</v>
      </c>
      <c r="DF87" s="44">
        <f t="shared" si="266"/>
        <v>18.649999999999999</v>
      </c>
      <c r="DG87" s="44">
        <f t="shared" si="267"/>
        <v>18.05</v>
      </c>
      <c r="DH87" s="44">
        <f t="shared" si="268"/>
        <v>18.649999999999999</v>
      </c>
      <c r="DI87" s="44">
        <f t="shared" si="269"/>
        <v>18.05</v>
      </c>
      <c r="DJ87" s="44">
        <f t="shared" si="270"/>
        <v>18.649999999999999</v>
      </c>
      <c r="DK87" s="44">
        <f t="shared" si="271"/>
        <v>18.649999999999999</v>
      </c>
      <c r="DL87" s="44">
        <f t="shared" si="272"/>
        <v>18.05</v>
      </c>
      <c r="DM87" s="44">
        <f t="shared" si="273"/>
        <v>18.649999999999999</v>
      </c>
      <c r="DN87" s="44">
        <f t="shared" si="274"/>
        <v>18.05</v>
      </c>
      <c r="DO87" s="44">
        <f t="shared" si="275"/>
        <v>18.649999999999999</v>
      </c>
      <c r="DP87" s="46">
        <f t="shared" si="276"/>
        <v>219.60000000000002</v>
      </c>
      <c r="DQ87" s="46">
        <f t="shared" si="277"/>
        <v>783.34</v>
      </c>
      <c r="DR87" s="44">
        <f t="shared" si="278"/>
        <v>18.649999999999999</v>
      </c>
      <c r="DS87" s="44">
        <f t="shared" si="279"/>
        <v>16.850000000000001</v>
      </c>
      <c r="DT87" s="44">
        <f t="shared" si="280"/>
        <v>18.649999999999999</v>
      </c>
      <c r="DU87" s="44">
        <f t="shared" si="281"/>
        <v>18.05</v>
      </c>
      <c r="DV87" s="48">
        <f t="shared" si="282"/>
        <v>18.649999999999999</v>
      </c>
      <c r="DW87" s="48">
        <f t="shared" si="283"/>
        <v>18.05</v>
      </c>
      <c r="DX87" s="49">
        <f t="shared" si="284"/>
        <v>18.649999999999999</v>
      </c>
      <c r="DY87" s="49">
        <f t="shared" si="285"/>
        <v>18.649999999999999</v>
      </c>
      <c r="DZ87" s="44">
        <f t="shared" si="286"/>
        <v>18.05</v>
      </c>
      <c r="EA87" s="44">
        <f t="shared" si="287"/>
        <v>18.649999999999999</v>
      </c>
      <c r="EB87" s="44">
        <f t="shared" si="288"/>
        <v>18.05</v>
      </c>
      <c r="EC87" s="44">
        <f t="shared" si="289"/>
        <v>18.649999999999999</v>
      </c>
      <c r="ED87" s="50">
        <f t="shared" si="290"/>
        <v>219.60000000000002</v>
      </c>
      <c r="EE87" s="52">
        <f t="shared" si="291"/>
        <v>1002.94</v>
      </c>
      <c r="EF87" s="44">
        <f t="shared" si="292"/>
        <v>18.649999999999999</v>
      </c>
      <c r="EG87" s="44">
        <f t="shared" si="293"/>
        <v>17.45</v>
      </c>
      <c r="EH87" s="44">
        <f t="shared" si="294"/>
        <v>18.649999999999999</v>
      </c>
      <c r="EI87" s="44">
        <f t="shared" si="295"/>
        <v>18.05</v>
      </c>
      <c r="EJ87" s="44">
        <f t="shared" si="296"/>
        <v>18.649999999999999</v>
      </c>
      <c r="EK87" s="44">
        <v>3.61</v>
      </c>
      <c r="EL87" s="52"/>
      <c r="EM87" s="52"/>
      <c r="EN87" s="52"/>
      <c r="EO87" s="52"/>
      <c r="EP87" s="52"/>
      <c r="EQ87" s="52"/>
      <c r="ER87" s="52">
        <f t="shared" si="297"/>
        <v>95.059999999999988</v>
      </c>
      <c r="ES87" s="52">
        <f t="shared" si="299"/>
        <v>1098</v>
      </c>
      <c r="ET87" s="44">
        <f t="shared" si="298"/>
        <v>122</v>
      </c>
    </row>
    <row r="88" spans="2:157" ht="123.75">
      <c r="B88" s="99">
        <v>42163</v>
      </c>
      <c r="C88" s="125" t="s">
        <v>250</v>
      </c>
      <c r="D88" s="125" t="s">
        <v>267</v>
      </c>
      <c r="E88" s="126" t="s">
        <v>268</v>
      </c>
      <c r="F88" s="157" t="s">
        <v>269</v>
      </c>
      <c r="G88" s="44">
        <v>1220</v>
      </c>
      <c r="H88" s="44">
        <f t="shared" si="225"/>
        <v>122</v>
      </c>
      <c r="I88" s="44">
        <f t="shared" si="226"/>
        <v>1098</v>
      </c>
      <c r="J88" s="105"/>
      <c r="K88" s="126"/>
      <c r="L88" s="126"/>
      <c r="M88" s="126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44"/>
      <c r="AZ88" s="105"/>
      <c r="BA88" s="105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>
        <v>0</v>
      </c>
      <c r="BS88" s="44">
        <f t="shared" si="227"/>
        <v>13.24</v>
      </c>
      <c r="BT88" s="44">
        <f t="shared" si="228"/>
        <v>18.649999999999999</v>
      </c>
      <c r="BU88" s="44">
        <f t="shared" si="229"/>
        <v>18.649999999999999</v>
      </c>
      <c r="BV88" s="44">
        <f t="shared" si="230"/>
        <v>18.05</v>
      </c>
      <c r="BW88" s="44">
        <f t="shared" si="231"/>
        <v>18.649999999999999</v>
      </c>
      <c r="BX88" s="44">
        <f t="shared" si="232"/>
        <v>18.05</v>
      </c>
      <c r="BY88" s="44">
        <f t="shared" si="233"/>
        <v>18.649999999999999</v>
      </c>
      <c r="BZ88" s="44">
        <f t="shared" si="234"/>
        <v>123.94</v>
      </c>
      <c r="CA88" s="44">
        <f t="shared" si="235"/>
        <v>123.94</v>
      </c>
      <c r="CB88" s="44">
        <f t="shared" si="236"/>
        <v>18.649999999999999</v>
      </c>
      <c r="CC88" s="44">
        <f t="shared" si="237"/>
        <v>17.45</v>
      </c>
      <c r="CD88" s="44">
        <f t="shared" si="238"/>
        <v>18.649999999999999</v>
      </c>
      <c r="CE88" s="44">
        <f t="shared" si="239"/>
        <v>18.05</v>
      </c>
      <c r="CF88" s="44">
        <f t="shared" si="240"/>
        <v>18.649999999999999</v>
      </c>
      <c r="CG88" s="44">
        <f t="shared" si="241"/>
        <v>18.05</v>
      </c>
      <c r="CH88" s="44">
        <f t="shared" si="242"/>
        <v>18.649999999999999</v>
      </c>
      <c r="CI88" s="44">
        <f t="shared" si="243"/>
        <v>18.649999999999999</v>
      </c>
      <c r="CJ88" s="44">
        <f t="shared" si="244"/>
        <v>18.05</v>
      </c>
      <c r="CK88" s="44">
        <f t="shared" si="245"/>
        <v>18.649999999999999</v>
      </c>
      <c r="CL88" s="44">
        <f t="shared" si="246"/>
        <v>18.05</v>
      </c>
      <c r="CM88" s="44">
        <f t="shared" si="247"/>
        <v>18.649999999999999</v>
      </c>
      <c r="CN88" s="44">
        <f t="shared" si="248"/>
        <v>220.20000000000002</v>
      </c>
      <c r="CO88" s="46">
        <f t="shared" si="249"/>
        <v>344.14</v>
      </c>
      <c r="CP88" s="44">
        <f t="shared" si="250"/>
        <v>18.649999999999999</v>
      </c>
      <c r="CQ88" s="44">
        <f t="shared" si="251"/>
        <v>16.850000000000001</v>
      </c>
      <c r="CR88" s="44">
        <f t="shared" si="252"/>
        <v>18.649999999999999</v>
      </c>
      <c r="CS88" s="44">
        <f t="shared" si="253"/>
        <v>18.05</v>
      </c>
      <c r="CT88" s="47">
        <f t="shared" si="254"/>
        <v>18.649999999999999</v>
      </c>
      <c r="CU88" s="44">
        <f t="shared" si="255"/>
        <v>18.05</v>
      </c>
      <c r="CV88" s="44">
        <f t="shared" si="256"/>
        <v>18.649999999999999</v>
      </c>
      <c r="CW88" s="44">
        <f t="shared" si="257"/>
        <v>18.649999999999999</v>
      </c>
      <c r="CX88" s="44">
        <f t="shared" si="258"/>
        <v>18.05</v>
      </c>
      <c r="CY88" s="44">
        <f t="shared" si="259"/>
        <v>18.649999999999999</v>
      </c>
      <c r="CZ88" s="44">
        <f t="shared" si="260"/>
        <v>18.05</v>
      </c>
      <c r="DA88" s="44">
        <f t="shared" si="261"/>
        <v>18.649999999999999</v>
      </c>
      <c r="DB88" s="46">
        <f t="shared" si="262"/>
        <v>219.60000000000002</v>
      </c>
      <c r="DC88" s="46">
        <f t="shared" si="263"/>
        <v>563.74</v>
      </c>
      <c r="DD88" s="44">
        <f t="shared" si="264"/>
        <v>18.649999999999999</v>
      </c>
      <c r="DE88" s="44">
        <f t="shared" si="265"/>
        <v>16.850000000000001</v>
      </c>
      <c r="DF88" s="44">
        <f t="shared" si="266"/>
        <v>18.649999999999999</v>
      </c>
      <c r="DG88" s="44">
        <f t="shared" si="267"/>
        <v>18.05</v>
      </c>
      <c r="DH88" s="44">
        <f t="shared" si="268"/>
        <v>18.649999999999999</v>
      </c>
      <c r="DI88" s="44">
        <f t="shared" si="269"/>
        <v>18.05</v>
      </c>
      <c r="DJ88" s="44">
        <f t="shared" si="270"/>
        <v>18.649999999999999</v>
      </c>
      <c r="DK88" s="44">
        <f t="shared" si="271"/>
        <v>18.649999999999999</v>
      </c>
      <c r="DL88" s="44">
        <f t="shared" si="272"/>
        <v>18.05</v>
      </c>
      <c r="DM88" s="44">
        <f t="shared" si="273"/>
        <v>18.649999999999999</v>
      </c>
      <c r="DN88" s="44">
        <f t="shared" si="274"/>
        <v>18.05</v>
      </c>
      <c r="DO88" s="44">
        <f t="shared" si="275"/>
        <v>18.649999999999999</v>
      </c>
      <c r="DP88" s="46">
        <f t="shared" si="276"/>
        <v>219.60000000000002</v>
      </c>
      <c r="DQ88" s="46">
        <f t="shared" si="277"/>
        <v>783.34</v>
      </c>
      <c r="DR88" s="44">
        <f t="shared" si="278"/>
        <v>18.649999999999999</v>
      </c>
      <c r="DS88" s="44">
        <f t="shared" si="279"/>
        <v>16.850000000000001</v>
      </c>
      <c r="DT88" s="44">
        <f t="shared" si="280"/>
        <v>18.649999999999999</v>
      </c>
      <c r="DU88" s="44">
        <f t="shared" si="281"/>
        <v>18.05</v>
      </c>
      <c r="DV88" s="48">
        <f t="shared" si="282"/>
        <v>18.649999999999999</v>
      </c>
      <c r="DW88" s="48">
        <f t="shared" si="283"/>
        <v>18.05</v>
      </c>
      <c r="DX88" s="49">
        <f t="shared" si="284"/>
        <v>18.649999999999999</v>
      </c>
      <c r="DY88" s="49">
        <f t="shared" si="285"/>
        <v>18.649999999999999</v>
      </c>
      <c r="DZ88" s="44">
        <f t="shared" si="286"/>
        <v>18.05</v>
      </c>
      <c r="EA88" s="44">
        <f t="shared" si="287"/>
        <v>18.649999999999999</v>
      </c>
      <c r="EB88" s="44">
        <f t="shared" si="288"/>
        <v>18.05</v>
      </c>
      <c r="EC88" s="44">
        <f t="shared" si="289"/>
        <v>18.649999999999999</v>
      </c>
      <c r="ED88" s="50">
        <f t="shared" si="290"/>
        <v>219.60000000000002</v>
      </c>
      <c r="EE88" s="52">
        <f t="shared" si="291"/>
        <v>1002.94</v>
      </c>
      <c r="EF88" s="44">
        <f t="shared" si="292"/>
        <v>18.649999999999999</v>
      </c>
      <c r="EG88" s="44">
        <f t="shared" si="293"/>
        <v>17.45</v>
      </c>
      <c r="EH88" s="44">
        <f t="shared" si="294"/>
        <v>18.649999999999999</v>
      </c>
      <c r="EI88" s="44">
        <f t="shared" si="295"/>
        <v>18.05</v>
      </c>
      <c r="EJ88" s="44">
        <f t="shared" si="296"/>
        <v>18.649999999999999</v>
      </c>
      <c r="EK88" s="44">
        <v>3.61</v>
      </c>
      <c r="EL88" s="52"/>
      <c r="EM88" s="52"/>
      <c r="EN88" s="52"/>
      <c r="EO88" s="52"/>
      <c r="EP88" s="52"/>
      <c r="EQ88" s="52"/>
      <c r="ER88" s="52">
        <f t="shared" si="297"/>
        <v>95.059999999999988</v>
      </c>
      <c r="ES88" s="52">
        <f t="shared" si="299"/>
        <v>1098</v>
      </c>
      <c r="ET88" s="44">
        <f t="shared" si="298"/>
        <v>122</v>
      </c>
    </row>
    <row r="89" spans="2:157" ht="123.75">
      <c r="B89" s="99">
        <v>42163</v>
      </c>
      <c r="C89" s="125" t="s">
        <v>250</v>
      </c>
      <c r="D89" s="125" t="s">
        <v>270</v>
      </c>
      <c r="E89" s="126" t="s">
        <v>271</v>
      </c>
      <c r="F89" s="157" t="s">
        <v>272</v>
      </c>
      <c r="G89" s="44">
        <v>1220</v>
      </c>
      <c r="H89" s="44">
        <f t="shared" si="225"/>
        <v>122</v>
      </c>
      <c r="I89" s="44">
        <f t="shared" si="226"/>
        <v>1098</v>
      </c>
      <c r="J89" s="105"/>
      <c r="K89" s="126"/>
      <c r="L89" s="126"/>
      <c r="M89" s="126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44"/>
      <c r="AZ89" s="105"/>
      <c r="BA89" s="105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>
        <v>0</v>
      </c>
      <c r="BS89" s="44">
        <f t="shared" si="227"/>
        <v>13.24</v>
      </c>
      <c r="BT89" s="44">
        <f t="shared" si="228"/>
        <v>18.649999999999999</v>
      </c>
      <c r="BU89" s="44">
        <f t="shared" si="229"/>
        <v>18.649999999999999</v>
      </c>
      <c r="BV89" s="44">
        <f t="shared" si="230"/>
        <v>18.05</v>
      </c>
      <c r="BW89" s="44">
        <f t="shared" si="231"/>
        <v>18.649999999999999</v>
      </c>
      <c r="BX89" s="44">
        <f t="shared" si="232"/>
        <v>18.05</v>
      </c>
      <c r="BY89" s="44">
        <f t="shared" si="233"/>
        <v>18.649999999999999</v>
      </c>
      <c r="BZ89" s="44">
        <f t="shared" si="234"/>
        <v>123.94</v>
      </c>
      <c r="CA89" s="44">
        <f t="shared" si="235"/>
        <v>123.94</v>
      </c>
      <c r="CB89" s="44">
        <f t="shared" si="236"/>
        <v>18.649999999999999</v>
      </c>
      <c r="CC89" s="44">
        <f t="shared" si="237"/>
        <v>17.45</v>
      </c>
      <c r="CD89" s="44">
        <f t="shared" si="238"/>
        <v>18.649999999999999</v>
      </c>
      <c r="CE89" s="44">
        <f t="shared" si="239"/>
        <v>18.05</v>
      </c>
      <c r="CF89" s="44">
        <f t="shared" si="240"/>
        <v>18.649999999999999</v>
      </c>
      <c r="CG89" s="44">
        <f t="shared" si="241"/>
        <v>18.05</v>
      </c>
      <c r="CH89" s="44">
        <f t="shared" si="242"/>
        <v>18.649999999999999</v>
      </c>
      <c r="CI89" s="44">
        <f t="shared" si="243"/>
        <v>18.649999999999999</v>
      </c>
      <c r="CJ89" s="44">
        <f t="shared" si="244"/>
        <v>18.05</v>
      </c>
      <c r="CK89" s="44">
        <f t="shared" si="245"/>
        <v>18.649999999999999</v>
      </c>
      <c r="CL89" s="44">
        <f t="shared" si="246"/>
        <v>18.05</v>
      </c>
      <c r="CM89" s="44">
        <f t="shared" si="247"/>
        <v>18.649999999999999</v>
      </c>
      <c r="CN89" s="44">
        <f t="shared" si="248"/>
        <v>220.20000000000002</v>
      </c>
      <c r="CO89" s="46">
        <f t="shared" si="249"/>
        <v>344.14</v>
      </c>
      <c r="CP89" s="44">
        <f t="shared" si="250"/>
        <v>18.649999999999999</v>
      </c>
      <c r="CQ89" s="44">
        <f t="shared" si="251"/>
        <v>16.850000000000001</v>
      </c>
      <c r="CR89" s="44">
        <f t="shared" si="252"/>
        <v>18.649999999999999</v>
      </c>
      <c r="CS89" s="44">
        <f t="shared" si="253"/>
        <v>18.05</v>
      </c>
      <c r="CT89" s="47">
        <f t="shared" si="254"/>
        <v>18.649999999999999</v>
      </c>
      <c r="CU89" s="44">
        <f t="shared" si="255"/>
        <v>18.05</v>
      </c>
      <c r="CV89" s="44">
        <f t="shared" si="256"/>
        <v>18.649999999999999</v>
      </c>
      <c r="CW89" s="44">
        <f t="shared" si="257"/>
        <v>18.649999999999999</v>
      </c>
      <c r="CX89" s="44">
        <f t="shared" si="258"/>
        <v>18.05</v>
      </c>
      <c r="CY89" s="44">
        <f t="shared" si="259"/>
        <v>18.649999999999999</v>
      </c>
      <c r="CZ89" s="44">
        <f t="shared" si="260"/>
        <v>18.05</v>
      </c>
      <c r="DA89" s="44">
        <f t="shared" si="261"/>
        <v>18.649999999999999</v>
      </c>
      <c r="DB89" s="46">
        <f t="shared" si="262"/>
        <v>219.60000000000002</v>
      </c>
      <c r="DC89" s="46">
        <f t="shared" si="263"/>
        <v>563.74</v>
      </c>
      <c r="DD89" s="44">
        <f t="shared" si="264"/>
        <v>18.649999999999999</v>
      </c>
      <c r="DE89" s="44">
        <f t="shared" si="265"/>
        <v>16.850000000000001</v>
      </c>
      <c r="DF89" s="44">
        <f t="shared" si="266"/>
        <v>18.649999999999999</v>
      </c>
      <c r="DG89" s="44">
        <f t="shared" si="267"/>
        <v>18.05</v>
      </c>
      <c r="DH89" s="44">
        <f t="shared" si="268"/>
        <v>18.649999999999999</v>
      </c>
      <c r="DI89" s="44">
        <f t="shared" si="269"/>
        <v>18.05</v>
      </c>
      <c r="DJ89" s="44">
        <f t="shared" si="270"/>
        <v>18.649999999999999</v>
      </c>
      <c r="DK89" s="44">
        <f t="shared" si="271"/>
        <v>18.649999999999999</v>
      </c>
      <c r="DL89" s="44">
        <f t="shared" si="272"/>
        <v>18.05</v>
      </c>
      <c r="DM89" s="44">
        <f t="shared" si="273"/>
        <v>18.649999999999999</v>
      </c>
      <c r="DN89" s="44">
        <f t="shared" si="274"/>
        <v>18.05</v>
      </c>
      <c r="DO89" s="44">
        <f t="shared" si="275"/>
        <v>18.649999999999999</v>
      </c>
      <c r="DP89" s="46">
        <f t="shared" si="276"/>
        <v>219.60000000000002</v>
      </c>
      <c r="DQ89" s="46">
        <f t="shared" si="277"/>
        <v>783.34</v>
      </c>
      <c r="DR89" s="44">
        <f t="shared" si="278"/>
        <v>18.649999999999999</v>
      </c>
      <c r="DS89" s="44">
        <f t="shared" si="279"/>
        <v>16.850000000000001</v>
      </c>
      <c r="DT89" s="44">
        <f t="shared" si="280"/>
        <v>18.649999999999999</v>
      </c>
      <c r="DU89" s="44">
        <f t="shared" si="281"/>
        <v>18.05</v>
      </c>
      <c r="DV89" s="48">
        <f t="shared" si="282"/>
        <v>18.649999999999999</v>
      </c>
      <c r="DW89" s="48">
        <f t="shared" si="283"/>
        <v>18.05</v>
      </c>
      <c r="DX89" s="49">
        <f t="shared" si="284"/>
        <v>18.649999999999999</v>
      </c>
      <c r="DY89" s="49">
        <f t="shared" si="285"/>
        <v>18.649999999999999</v>
      </c>
      <c r="DZ89" s="44">
        <f t="shared" si="286"/>
        <v>18.05</v>
      </c>
      <c r="EA89" s="44">
        <f t="shared" si="287"/>
        <v>18.649999999999999</v>
      </c>
      <c r="EB89" s="44">
        <f t="shared" si="288"/>
        <v>18.05</v>
      </c>
      <c r="EC89" s="44">
        <f t="shared" si="289"/>
        <v>18.649999999999999</v>
      </c>
      <c r="ED89" s="50">
        <f t="shared" si="290"/>
        <v>219.60000000000002</v>
      </c>
      <c r="EE89" s="52">
        <f t="shared" si="291"/>
        <v>1002.94</v>
      </c>
      <c r="EF89" s="44">
        <f t="shared" si="292"/>
        <v>18.649999999999999</v>
      </c>
      <c r="EG89" s="44">
        <f t="shared" si="293"/>
        <v>17.45</v>
      </c>
      <c r="EH89" s="44">
        <f t="shared" si="294"/>
        <v>18.649999999999999</v>
      </c>
      <c r="EI89" s="44">
        <f t="shared" si="295"/>
        <v>18.05</v>
      </c>
      <c r="EJ89" s="44">
        <f t="shared" si="296"/>
        <v>18.649999999999999</v>
      </c>
      <c r="EK89" s="44">
        <v>3.61</v>
      </c>
      <c r="EL89" s="52"/>
      <c r="EM89" s="52"/>
      <c r="EN89" s="52"/>
      <c r="EO89" s="52"/>
      <c r="EP89" s="52"/>
      <c r="EQ89" s="52"/>
      <c r="ER89" s="52">
        <f t="shared" si="297"/>
        <v>95.059999999999988</v>
      </c>
      <c r="ES89" s="52">
        <f t="shared" si="299"/>
        <v>1098</v>
      </c>
      <c r="ET89" s="44">
        <f t="shared" si="298"/>
        <v>122</v>
      </c>
    </row>
    <row r="90" spans="2:157" ht="123.75">
      <c r="B90" s="99">
        <v>42163</v>
      </c>
      <c r="C90" s="125" t="s">
        <v>250</v>
      </c>
      <c r="D90" s="125" t="s">
        <v>273</v>
      </c>
      <c r="E90" s="126" t="s">
        <v>203</v>
      </c>
      <c r="F90" s="157" t="s">
        <v>274</v>
      </c>
      <c r="G90" s="44">
        <v>1220</v>
      </c>
      <c r="H90" s="44">
        <f t="shared" si="225"/>
        <v>122</v>
      </c>
      <c r="I90" s="44">
        <f t="shared" si="226"/>
        <v>1098</v>
      </c>
      <c r="J90" s="105"/>
      <c r="K90" s="126"/>
      <c r="L90" s="126"/>
      <c r="M90" s="126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44"/>
      <c r="AZ90" s="105"/>
      <c r="BA90" s="105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>
        <v>0</v>
      </c>
      <c r="BS90" s="44">
        <f t="shared" si="227"/>
        <v>13.24</v>
      </c>
      <c r="BT90" s="44">
        <f t="shared" si="228"/>
        <v>18.649999999999999</v>
      </c>
      <c r="BU90" s="44">
        <f t="shared" si="229"/>
        <v>18.649999999999999</v>
      </c>
      <c r="BV90" s="44">
        <f t="shared" si="230"/>
        <v>18.05</v>
      </c>
      <c r="BW90" s="44">
        <f t="shared" si="231"/>
        <v>18.649999999999999</v>
      </c>
      <c r="BX90" s="44">
        <f t="shared" si="232"/>
        <v>18.05</v>
      </c>
      <c r="BY90" s="44">
        <f t="shared" si="233"/>
        <v>18.649999999999999</v>
      </c>
      <c r="BZ90" s="44">
        <f t="shared" si="234"/>
        <v>123.94</v>
      </c>
      <c r="CA90" s="44">
        <f t="shared" si="235"/>
        <v>123.94</v>
      </c>
      <c r="CB90" s="44">
        <f t="shared" si="236"/>
        <v>18.649999999999999</v>
      </c>
      <c r="CC90" s="44">
        <f t="shared" si="237"/>
        <v>17.45</v>
      </c>
      <c r="CD90" s="44">
        <f t="shared" si="238"/>
        <v>18.649999999999999</v>
      </c>
      <c r="CE90" s="44">
        <f t="shared" si="239"/>
        <v>18.05</v>
      </c>
      <c r="CF90" s="44">
        <f t="shared" si="240"/>
        <v>18.649999999999999</v>
      </c>
      <c r="CG90" s="44">
        <f t="shared" si="241"/>
        <v>18.05</v>
      </c>
      <c r="CH90" s="44">
        <f t="shared" si="242"/>
        <v>18.649999999999999</v>
      </c>
      <c r="CI90" s="44">
        <f t="shared" si="243"/>
        <v>18.649999999999999</v>
      </c>
      <c r="CJ90" s="44">
        <f t="shared" si="244"/>
        <v>18.05</v>
      </c>
      <c r="CK90" s="44">
        <f t="shared" si="245"/>
        <v>18.649999999999999</v>
      </c>
      <c r="CL90" s="44">
        <f t="shared" si="246"/>
        <v>18.05</v>
      </c>
      <c r="CM90" s="44">
        <f t="shared" si="247"/>
        <v>18.649999999999999</v>
      </c>
      <c r="CN90" s="44">
        <f t="shared" si="248"/>
        <v>220.20000000000002</v>
      </c>
      <c r="CO90" s="46">
        <f t="shared" si="249"/>
        <v>344.14</v>
      </c>
      <c r="CP90" s="44">
        <f t="shared" si="250"/>
        <v>18.649999999999999</v>
      </c>
      <c r="CQ90" s="44">
        <f t="shared" si="251"/>
        <v>16.850000000000001</v>
      </c>
      <c r="CR90" s="44">
        <f t="shared" si="252"/>
        <v>18.649999999999999</v>
      </c>
      <c r="CS90" s="44">
        <f t="shared" si="253"/>
        <v>18.05</v>
      </c>
      <c r="CT90" s="47">
        <f t="shared" si="254"/>
        <v>18.649999999999999</v>
      </c>
      <c r="CU90" s="44">
        <f t="shared" si="255"/>
        <v>18.05</v>
      </c>
      <c r="CV90" s="44">
        <f t="shared" si="256"/>
        <v>18.649999999999999</v>
      </c>
      <c r="CW90" s="44">
        <f t="shared" si="257"/>
        <v>18.649999999999999</v>
      </c>
      <c r="CX90" s="44">
        <f t="shared" si="258"/>
        <v>18.05</v>
      </c>
      <c r="CY90" s="44">
        <f t="shared" si="259"/>
        <v>18.649999999999999</v>
      </c>
      <c r="CZ90" s="44">
        <f t="shared" si="260"/>
        <v>18.05</v>
      </c>
      <c r="DA90" s="44">
        <f t="shared" si="261"/>
        <v>18.649999999999999</v>
      </c>
      <c r="DB90" s="46">
        <f t="shared" si="262"/>
        <v>219.60000000000002</v>
      </c>
      <c r="DC90" s="46">
        <f t="shared" si="263"/>
        <v>563.74</v>
      </c>
      <c r="DD90" s="44">
        <f t="shared" si="264"/>
        <v>18.649999999999999</v>
      </c>
      <c r="DE90" s="44">
        <f t="shared" si="265"/>
        <v>16.850000000000001</v>
      </c>
      <c r="DF90" s="44">
        <f t="shared" si="266"/>
        <v>18.649999999999999</v>
      </c>
      <c r="DG90" s="44">
        <f t="shared" si="267"/>
        <v>18.05</v>
      </c>
      <c r="DH90" s="44">
        <f t="shared" si="268"/>
        <v>18.649999999999999</v>
      </c>
      <c r="DI90" s="44">
        <f t="shared" si="269"/>
        <v>18.05</v>
      </c>
      <c r="DJ90" s="44">
        <f t="shared" si="270"/>
        <v>18.649999999999999</v>
      </c>
      <c r="DK90" s="44">
        <f t="shared" si="271"/>
        <v>18.649999999999999</v>
      </c>
      <c r="DL90" s="44">
        <f t="shared" si="272"/>
        <v>18.05</v>
      </c>
      <c r="DM90" s="44">
        <f t="shared" si="273"/>
        <v>18.649999999999999</v>
      </c>
      <c r="DN90" s="44">
        <f t="shared" si="274"/>
        <v>18.05</v>
      </c>
      <c r="DO90" s="44">
        <f t="shared" si="275"/>
        <v>18.649999999999999</v>
      </c>
      <c r="DP90" s="46">
        <f t="shared" si="276"/>
        <v>219.60000000000002</v>
      </c>
      <c r="DQ90" s="46">
        <f t="shared" si="277"/>
        <v>783.34</v>
      </c>
      <c r="DR90" s="44">
        <f t="shared" si="278"/>
        <v>18.649999999999999</v>
      </c>
      <c r="DS90" s="44">
        <f t="shared" si="279"/>
        <v>16.850000000000001</v>
      </c>
      <c r="DT90" s="44">
        <f t="shared" si="280"/>
        <v>18.649999999999999</v>
      </c>
      <c r="DU90" s="44">
        <f t="shared" si="281"/>
        <v>18.05</v>
      </c>
      <c r="DV90" s="48">
        <f t="shared" si="282"/>
        <v>18.649999999999999</v>
      </c>
      <c r="DW90" s="48">
        <f t="shared" si="283"/>
        <v>18.05</v>
      </c>
      <c r="DX90" s="49">
        <f t="shared" si="284"/>
        <v>18.649999999999999</v>
      </c>
      <c r="DY90" s="49">
        <f t="shared" si="285"/>
        <v>18.649999999999999</v>
      </c>
      <c r="DZ90" s="44">
        <f t="shared" si="286"/>
        <v>18.05</v>
      </c>
      <c r="EA90" s="44">
        <f t="shared" si="287"/>
        <v>18.649999999999999</v>
      </c>
      <c r="EB90" s="44">
        <f t="shared" si="288"/>
        <v>18.05</v>
      </c>
      <c r="EC90" s="44">
        <f t="shared" si="289"/>
        <v>18.649999999999999</v>
      </c>
      <c r="ED90" s="50">
        <f t="shared" si="290"/>
        <v>219.60000000000002</v>
      </c>
      <c r="EE90" s="52">
        <f t="shared" si="291"/>
        <v>1002.94</v>
      </c>
      <c r="EF90" s="44">
        <f t="shared" si="292"/>
        <v>18.649999999999999</v>
      </c>
      <c r="EG90" s="44">
        <f t="shared" si="293"/>
        <v>17.45</v>
      </c>
      <c r="EH90" s="44">
        <f t="shared" si="294"/>
        <v>18.649999999999999</v>
      </c>
      <c r="EI90" s="44">
        <f t="shared" si="295"/>
        <v>18.05</v>
      </c>
      <c r="EJ90" s="44">
        <f t="shared" si="296"/>
        <v>18.649999999999999</v>
      </c>
      <c r="EK90" s="44">
        <v>3.61</v>
      </c>
      <c r="EL90" s="52"/>
      <c r="EM90" s="52"/>
      <c r="EN90" s="52"/>
      <c r="EO90" s="52"/>
      <c r="EP90" s="52"/>
      <c r="EQ90" s="52"/>
      <c r="ER90" s="52">
        <f t="shared" si="297"/>
        <v>95.059999999999988</v>
      </c>
      <c r="ES90" s="52">
        <f t="shared" si="299"/>
        <v>1098</v>
      </c>
      <c r="ET90" s="44">
        <f t="shared" si="298"/>
        <v>122</v>
      </c>
    </row>
    <row r="91" spans="2:157" ht="123.75">
      <c r="B91" s="99">
        <v>42163</v>
      </c>
      <c r="C91" s="125" t="s">
        <v>250</v>
      </c>
      <c r="D91" s="125" t="s">
        <v>275</v>
      </c>
      <c r="E91" s="126" t="s">
        <v>276</v>
      </c>
      <c r="F91" s="157" t="s">
        <v>277</v>
      </c>
      <c r="G91" s="44">
        <v>1220</v>
      </c>
      <c r="H91" s="44">
        <f t="shared" si="225"/>
        <v>122</v>
      </c>
      <c r="I91" s="44">
        <f t="shared" si="226"/>
        <v>1098</v>
      </c>
      <c r="J91" s="105"/>
      <c r="K91" s="126"/>
      <c r="L91" s="126"/>
      <c r="M91" s="126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44"/>
      <c r="AZ91" s="105"/>
      <c r="BA91" s="105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>
        <v>0</v>
      </c>
      <c r="BS91" s="44">
        <f t="shared" si="227"/>
        <v>13.24</v>
      </c>
      <c r="BT91" s="44">
        <f t="shared" si="228"/>
        <v>18.649999999999999</v>
      </c>
      <c r="BU91" s="44">
        <f t="shared" si="229"/>
        <v>18.649999999999999</v>
      </c>
      <c r="BV91" s="44">
        <f t="shared" si="230"/>
        <v>18.05</v>
      </c>
      <c r="BW91" s="44">
        <f t="shared" si="231"/>
        <v>18.649999999999999</v>
      </c>
      <c r="BX91" s="44">
        <f t="shared" si="232"/>
        <v>18.05</v>
      </c>
      <c r="BY91" s="44">
        <f t="shared" si="233"/>
        <v>18.649999999999999</v>
      </c>
      <c r="BZ91" s="44">
        <f t="shared" si="234"/>
        <v>123.94</v>
      </c>
      <c r="CA91" s="44">
        <f t="shared" si="235"/>
        <v>123.94</v>
      </c>
      <c r="CB91" s="44">
        <f t="shared" si="236"/>
        <v>18.649999999999999</v>
      </c>
      <c r="CC91" s="44">
        <f t="shared" si="237"/>
        <v>17.45</v>
      </c>
      <c r="CD91" s="44">
        <f t="shared" si="238"/>
        <v>18.649999999999999</v>
      </c>
      <c r="CE91" s="44">
        <f t="shared" si="239"/>
        <v>18.05</v>
      </c>
      <c r="CF91" s="44">
        <f t="shared" si="240"/>
        <v>18.649999999999999</v>
      </c>
      <c r="CG91" s="44">
        <f t="shared" si="241"/>
        <v>18.05</v>
      </c>
      <c r="CH91" s="44">
        <f t="shared" si="242"/>
        <v>18.649999999999999</v>
      </c>
      <c r="CI91" s="44">
        <f t="shared" si="243"/>
        <v>18.649999999999999</v>
      </c>
      <c r="CJ91" s="44">
        <f t="shared" si="244"/>
        <v>18.05</v>
      </c>
      <c r="CK91" s="44">
        <f t="shared" si="245"/>
        <v>18.649999999999999</v>
      </c>
      <c r="CL91" s="44">
        <f t="shared" si="246"/>
        <v>18.05</v>
      </c>
      <c r="CM91" s="44">
        <f t="shared" si="247"/>
        <v>18.649999999999999</v>
      </c>
      <c r="CN91" s="44">
        <f t="shared" si="248"/>
        <v>220.20000000000002</v>
      </c>
      <c r="CO91" s="46">
        <f t="shared" si="249"/>
        <v>344.14</v>
      </c>
      <c r="CP91" s="44">
        <f t="shared" si="250"/>
        <v>18.649999999999999</v>
      </c>
      <c r="CQ91" s="44">
        <f t="shared" si="251"/>
        <v>16.850000000000001</v>
      </c>
      <c r="CR91" s="44">
        <f t="shared" si="252"/>
        <v>18.649999999999999</v>
      </c>
      <c r="CS91" s="44">
        <f t="shared" si="253"/>
        <v>18.05</v>
      </c>
      <c r="CT91" s="47">
        <f t="shared" si="254"/>
        <v>18.649999999999999</v>
      </c>
      <c r="CU91" s="44">
        <f t="shared" si="255"/>
        <v>18.05</v>
      </c>
      <c r="CV91" s="44">
        <f t="shared" si="256"/>
        <v>18.649999999999999</v>
      </c>
      <c r="CW91" s="44">
        <f t="shared" si="257"/>
        <v>18.649999999999999</v>
      </c>
      <c r="CX91" s="44">
        <f t="shared" si="258"/>
        <v>18.05</v>
      </c>
      <c r="CY91" s="44">
        <f t="shared" si="259"/>
        <v>18.649999999999999</v>
      </c>
      <c r="CZ91" s="44">
        <f t="shared" si="260"/>
        <v>18.05</v>
      </c>
      <c r="DA91" s="44">
        <f t="shared" si="261"/>
        <v>18.649999999999999</v>
      </c>
      <c r="DB91" s="46">
        <f t="shared" si="262"/>
        <v>219.60000000000002</v>
      </c>
      <c r="DC91" s="46">
        <f t="shared" si="263"/>
        <v>563.74</v>
      </c>
      <c r="DD91" s="44">
        <f t="shared" si="264"/>
        <v>18.649999999999999</v>
      </c>
      <c r="DE91" s="44">
        <f t="shared" si="265"/>
        <v>16.850000000000001</v>
      </c>
      <c r="DF91" s="44">
        <f t="shared" si="266"/>
        <v>18.649999999999999</v>
      </c>
      <c r="DG91" s="44">
        <f t="shared" si="267"/>
        <v>18.05</v>
      </c>
      <c r="DH91" s="44">
        <f t="shared" si="268"/>
        <v>18.649999999999999</v>
      </c>
      <c r="DI91" s="44">
        <f t="shared" si="269"/>
        <v>18.05</v>
      </c>
      <c r="DJ91" s="44">
        <f t="shared" si="270"/>
        <v>18.649999999999999</v>
      </c>
      <c r="DK91" s="44">
        <f t="shared" si="271"/>
        <v>18.649999999999999</v>
      </c>
      <c r="DL91" s="44">
        <f t="shared" si="272"/>
        <v>18.05</v>
      </c>
      <c r="DM91" s="44">
        <f t="shared" si="273"/>
        <v>18.649999999999999</v>
      </c>
      <c r="DN91" s="44">
        <f t="shared" si="274"/>
        <v>18.05</v>
      </c>
      <c r="DO91" s="44">
        <f t="shared" si="275"/>
        <v>18.649999999999999</v>
      </c>
      <c r="DP91" s="46">
        <f t="shared" si="276"/>
        <v>219.60000000000002</v>
      </c>
      <c r="DQ91" s="46">
        <f t="shared" si="277"/>
        <v>783.34</v>
      </c>
      <c r="DR91" s="44">
        <f t="shared" si="278"/>
        <v>18.649999999999999</v>
      </c>
      <c r="DS91" s="44">
        <f t="shared" si="279"/>
        <v>16.850000000000001</v>
      </c>
      <c r="DT91" s="44">
        <f t="shared" si="280"/>
        <v>18.649999999999999</v>
      </c>
      <c r="DU91" s="44">
        <f t="shared" si="281"/>
        <v>18.05</v>
      </c>
      <c r="DV91" s="48">
        <f t="shared" si="282"/>
        <v>18.649999999999999</v>
      </c>
      <c r="DW91" s="48">
        <f t="shared" si="283"/>
        <v>18.05</v>
      </c>
      <c r="DX91" s="49">
        <f t="shared" si="284"/>
        <v>18.649999999999999</v>
      </c>
      <c r="DY91" s="49">
        <f t="shared" si="285"/>
        <v>18.649999999999999</v>
      </c>
      <c r="DZ91" s="44">
        <f t="shared" si="286"/>
        <v>18.05</v>
      </c>
      <c r="EA91" s="44">
        <f t="shared" si="287"/>
        <v>18.649999999999999</v>
      </c>
      <c r="EB91" s="44">
        <f t="shared" si="288"/>
        <v>18.05</v>
      </c>
      <c r="EC91" s="44">
        <f t="shared" si="289"/>
        <v>18.649999999999999</v>
      </c>
      <c r="ED91" s="50">
        <f t="shared" si="290"/>
        <v>219.60000000000002</v>
      </c>
      <c r="EE91" s="52">
        <f t="shared" si="291"/>
        <v>1002.94</v>
      </c>
      <c r="EF91" s="44">
        <f t="shared" si="292"/>
        <v>18.649999999999999</v>
      </c>
      <c r="EG91" s="44">
        <f t="shared" si="293"/>
        <v>17.45</v>
      </c>
      <c r="EH91" s="44">
        <f t="shared" si="294"/>
        <v>18.649999999999999</v>
      </c>
      <c r="EI91" s="44">
        <f t="shared" si="295"/>
        <v>18.05</v>
      </c>
      <c r="EJ91" s="44">
        <f t="shared" si="296"/>
        <v>18.649999999999999</v>
      </c>
      <c r="EK91" s="44">
        <v>3.61</v>
      </c>
      <c r="EL91" s="52"/>
      <c r="EM91" s="52"/>
      <c r="EN91" s="52"/>
      <c r="EO91" s="52"/>
      <c r="EP91" s="52"/>
      <c r="EQ91" s="52"/>
      <c r="ER91" s="52">
        <f t="shared" si="297"/>
        <v>95.059999999999988</v>
      </c>
      <c r="ES91" s="52">
        <f t="shared" si="299"/>
        <v>1098</v>
      </c>
      <c r="ET91" s="44">
        <f t="shared" si="298"/>
        <v>122</v>
      </c>
    </row>
    <row r="92" spans="2:157" ht="115.5">
      <c r="B92" s="99">
        <v>42163</v>
      </c>
      <c r="C92" s="125" t="s">
        <v>250</v>
      </c>
      <c r="D92" s="125" t="s">
        <v>278</v>
      </c>
      <c r="E92" s="126" t="s">
        <v>279</v>
      </c>
      <c r="F92" s="157" t="s">
        <v>280</v>
      </c>
      <c r="G92" s="44">
        <v>1220</v>
      </c>
      <c r="H92" s="44">
        <f t="shared" si="225"/>
        <v>122</v>
      </c>
      <c r="I92" s="44">
        <f t="shared" si="226"/>
        <v>1098</v>
      </c>
      <c r="J92" s="105"/>
      <c r="K92" s="126"/>
      <c r="L92" s="126"/>
      <c r="M92" s="126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44"/>
      <c r="AZ92" s="105"/>
      <c r="BA92" s="105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>
        <v>0</v>
      </c>
      <c r="BS92" s="44">
        <f t="shared" si="227"/>
        <v>13.24</v>
      </c>
      <c r="BT92" s="44">
        <f t="shared" si="228"/>
        <v>18.649999999999999</v>
      </c>
      <c r="BU92" s="44">
        <f t="shared" si="229"/>
        <v>18.649999999999999</v>
      </c>
      <c r="BV92" s="44">
        <f t="shared" si="230"/>
        <v>18.05</v>
      </c>
      <c r="BW92" s="44">
        <f t="shared" si="231"/>
        <v>18.649999999999999</v>
      </c>
      <c r="BX92" s="44">
        <f t="shared" si="232"/>
        <v>18.05</v>
      </c>
      <c r="BY92" s="44">
        <f t="shared" si="233"/>
        <v>18.649999999999999</v>
      </c>
      <c r="BZ92" s="44">
        <f t="shared" si="234"/>
        <v>123.94</v>
      </c>
      <c r="CA92" s="44">
        <f t="shared" si="235"/>
        <v>123.94</v>
      </c>
      <c r="CB92" s="44">
        <f t="shared" si="236"/>
        <v>18.649999999999999</v>
      </c>
      <c r="CC92" s="44">
        <f t="shared" si="237"/>
        <v>17.45</v>
      </c>
      <c r="CD92" s="44">
        <f t="shared" si="238"/>
        <v>18.649999999999999</v>
      </c>
      <c r="CE92" s="44">
        <f t="shared" si="239"/>
        <v>18.05</v>
      </c>
      <c r="CF92" s="44">
        <f t="shared" si="240"/>
        <v>18.649999999999999</v>
      </c>
      <c r="CG92" s="44">
        <f t="shared" si="241"/>
        <v>18.05</v>
      </c>
      <c r="CH92" s="44">
        <f t="shared" si="242"/>
        <v>18.649999999999999</v>
      </c>
      <c r="CI92" s="44">
        <f t="shared" si="243"/>
        <v>18.649999999999999</v>
      </c>
      <c r="CJ92" s="44">
        <f t="shared" si="244"/>
        <v>18.05</v>
      </c>
      <c r="CK92" s="44">
        <f t="shared" si="245"/>
        <v>18.649999999999999</v>
      </c>
      <c r="CL92" s="44">
        <f t="shared" si="246"/>
        <v>18.05</v>
      </c>
      <c r="CM92" s="44">
        <f t="shared" si="247"/>
        <v>18.649999999999999</v>
      </c>
      <c r="CN92" s="44">
        <f t="shared" si="248"/>
        <v>220.20000000000002</v>
      </c>
      <c r="CO92" s="46">
        <f t="shared" si="249"/>
        <v>344.14</v>
      </c>
      <c r="CP92" s="44">
        <f t="shared" si="250"/>
        <v>18.649999999999999</v>
      </c>
      <c r="CQ92" s="44">
        <f t="shared" si="251"/>
        <v>16.850000000000001</v>
      </c>
      <c r="CR92" s="44">
        <f t="shared" si="252"/>
        <v>18.649999999999999</v>
      </c>
      <c r="CS92" s="44">
        <f t="shared" si="253"/>
        <v>18.05</v>
      </c>
      <c r="CT92" s="47">
        <f t="shared" si="254"/>
        <v>18.649999999999999</v>
      </c>
      <c r="CU92" s="44">
        <f t="shared" si="255"/>
        <v>18.05</v>
      </c>
      <c r="CV92" s="44">
        <f t="shared" si="256"/>
        <v>18.649999999999999</v>
      </c>
      <c r="CW92" s="44">
        <f t="shared" si="257"/>
        <v>18.649999999999999</v>
      </c>
      <c r="CX92" s="44">
        <f t="shared" si="258"/>
        <v>18.05</v>
      </c>
      <c r="CY92" s="44">
        <f t="shared" si="259"/>
        <v>18.649999999999999</v>
      </c>
      <c r="CZ92" s="44">
        <f t="shared" si="260"/>
        <v>18.05</v>
      </c>
      <c r="DA92" s="44">
        <f t="shared" si="261"/>
        <v>18.649999999999999</v>
      </c>
      <c r="DB92" s="46">
        <f t="shared" si="262"/>
        <v>219.60000000000002</v>
      </c>
      <c r="DC92" s="46">
        <f t="shared" si="263"/>
        <v>563.74</v>
      </c>
      <c r="DD92" s="44">
        <f t="shared" si="264"/>
        <v>18.649999999999999</v>
      </c>
      <c r="DE92" s="44">
        <f t="shared" si="265"/>
        <v>16.850000000000001</v>
      </c>
      <c r="DF92" s="44">
        <f t="shared" si="266"/>
        <v>18.649999999999999</v>
      </c>
      <c r="DG92" s="44">
        <f t="shared" si="267"/>
        <v>18.05</v>
      </c>
      <c r="DH92" s="44">
        <f t="shared" si="268"/>
        <v>18.649999999999999</v>
      </c>
      <c r="DI92" s="44">
        <f t="shared" si="269"/>
        <v>18.05</v>
      </c>
      <c r="DJ92" s="44">
        <f t="shared" si="270"/>
        <v>18.649999999999999</v>
      </c>
      <c r="DK92" s="44">
        <f t="shared" si="271"/>
        <v>18.649999999999999</v>
      </c>
      <c r="DL92" s="44">
        <f t="shared" si="272"/>
        <v>18.05</v>
      </c>
      <c r="DM92" s="44">
        <f t="shared" si="273"/>
        <v>18.649999999999999</v>
      </c>
      <c r="DN92" s="44">
        <f t="shared" si="274"/>
        <v>18.05</v>
      </c>
      <c r="DO92" s="44">
        <f t="shared" si="275"/>
        <v>18.649999999999999</v>
      </c>
      <c r="DP92" s="46">
        <f t="shared" si="276"/>
        <v>219.60000000000002</v>
      </c>
      <c r="DQ92" s="46">
        <f t="shared" si="277"/>
        <v>783.34</v>
      </c>
      <c r="DR92" s="44">
        <f t="shared" si="278"/>
        <v>18.649999999999999</v>
      </c>
      <c r="DS92" s="44">
        <f t="shared" si="279"/>
        <v>16.850000000000001</v>
      </c>
      <c r="DT92" s="44">
        <f t="shared" si="280"/>
        <v>18.649999999999999</v>
      </c>
      <c r="DU92" s="44">
        <f t="shared" si="281"/>
        <v>18.05</v>
      </c>
      <c r="DV92" s="48">
        <f t="shared" si="282"/>
        <v>18.649999999999999</v>
      </c>
      <c r="DW92" s="48">
        <f t="shared" si="283"/>
        <v>18.05</v>
      </c>
      <c r="DX92" s="49">
        <f t="shared" si="284"/>
        <v>18.649999999999999</v>
      </c>
      <c r="DY92" s="49">
        <f t="shared" si="285"/>
        <v>18.649999999999999</v>
      </c>
      <c r="DZ92" s="44">
        <f t="shared" si="286"/>
        <v>18.05</v>
      </c>
      <c r="EA92" s="44">
        <f t="shared" si="287"/>
        <v>18.649999999999999</v>
      </c>
      <c r="EB92" s="44">
        <f t="shared" si="288"/>
        <v>18.05</v>
      </c>
      <c r="EC92" s="44">
        <f t="shared" si="289"/>
        <v>18.649999999999999</v>
      </c>
      <c r="ED92" s="50">
        <f t="shared" si="290"/>
        <v>219.60000000000002</v>
      </c>
      <c r="EE92" s="52">
        <f t="shared" si="291"/>
        <v>1002.94</v>
      </c>
      <c r="EF92" s="44">
        <f t="shared" si="292"/>
        <v>18.649999999999999</v>
      </c>
      <c r="EG92" s="44">
        <f t="shared" si="293"/>
        <v>17.45</v>
      </c>
      <c r="EH92" s="44">
        <f t="shared" si="294"/>
        <v>18.649999999999999</v>
      </c>
      <c r="EI92" s="44">
        <f t="shared" si="295"/>
        <v>18.05</v>
      </c>
      <c r="EJ92" s="44">
        <f t="shared" si="296"/>
        <v>18.649999999999999</v>
      </c>
      <c r="EK92" s="44">
        <v>3.61</v>
      </c>
      <c r="EL92" s="52"/>
      <c r="EM92" s="52"/>
      <c r="EN92" s="52"/>
      <c r="EO92" s="52"/>
      <c r="EP92" s="52"/>
      <c r="EQ92" s="52"/>
      <c r="ER92" s="52">
        <f t="shared" si="297"/>
        <v>95.059999999999988</v>
      </c>
      <c r="ES92" s="52">
        <f t="shared" si="299"/>
        <v>1098</v>
      </c>
      <c r="ET92" s="44">
        <f t="shared" si="298"/>
        <v>122</v>
      </c>
    </row>
    <row r="93" spans="2:157" ht="123.75">
      <c r="B93" s="99">
        <v>42163</v>
      </c>
      <c r="C93" s="125" t="s">
        <v>250</v>
      </c>
      <c r="D93" s="125" t="s">
        <v>281</v>
      </c>
      <c r="E93" s="126" t="s">
        <v>197</v>
      </c>
      <c r="F93" s="157" t="s">
        <v>282</v>
      </c>
      <c r="G93" s="44">
        <v>1220</v>
      </c>
      <c r="H93" s="44">
        <f t="shared" si="225"/>
        <v>122</v>
      </c>
      <c r="I93" s="44">
        <f t="shared" si="226"/>
        <v>1098</v>
      </c>
      <c r="J93" s="105"/>
      <c r="K93" s="126"/>
      <c r="L93" s="126"/>
      <c r="M93" s="126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44"/>
      <c r="AZ93" s="105"/>
      <c r="BA93" s="105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>
        <v>0</v>
      </c>
      <c r="BS93" s="44">
        <f t="shared" si="227"/>
        <v>13.24</v>
      </c>
      <c r="BT93" s="44">
        <f t="shared" si="228"/>
        <v>18.649999999999999</v>
      </c>
      <c r="BU93" s="44">
        <f t="shared" si="229"/>
        <v>18.649999999999999</v>
      </c>
      <c r="BV93" s="44">
        <f t="shared" si="230"/>
        <v>18.05</v>
      </c>
      <c r="BW93" s="44">
        <f t="shared" si="231"/>
        <v>18.649999999999999</v>
      </c>
      <c r="BX93" s="44">
        <f t="shared" si="232"/>
        <v>18.05</v>
      </c>
      <c r="BY93" s="44">
        <f t="shared" si="233"/>
        <v>18.649999999999999</v>
      </c>
      <c r="BZ93" s="44">
        <f t="shared" si="234"/>
        <v>123.94</v>
      </c>
      <c r="CA93" s="44">
        <f t="shared" si="235"/>
        <v>123.94</v>
      </c>
      <c r="CB93" s="44">
        <f t="shared" si="236"/>
        <v>18.649999999999999</v>
      </c>
      <c r="CC93" s="44">
        <f t="shared" si="237"/>
        <v>17.45</v>
      </c>
      <c r="CD93" s="44">
        <f t="shared" si="238"/>
        <v>18.649999999999999</v>
      </c>
      <c r="CE93" s="44">
        <f t="shared" si="239"/>
        <v>18.05</v>
      </c>
      <c r="CF93" s="44">
        <f t="shared" si="240"/>
        <v>18.649999999999999</v>
      </c>
      <c r="CG93" s="44">
        <f t="shared" si="241"/>
        <v>18.05</v>
      </c>
      <c r="CH93" s="44">
        <f t="shared" si="242"/>
        <v>18.649999999999999</v>
      </c>
      <c r="CI93" s="44">
        <f t="shared" si="243"/>
        <v>18.649999999999999</v>
      </c>
      <c r="CJ93" s="44">
        <f t="shared" si="244"/>
        <v>18.05</v>
      </c>
      <c r="CK93" s="44">
        <f t="shared" si="245"/>
        <v>18.649999999999999</v>
      </c>
      <c r="CL93" s="44">
        <f t="shared" si="246"/>
        <v>18.05</v>
      </c>
      <c r="CM93" s="44">
        <f t="shared" si="247"/>
        <v>18.649999999999999</v>
      </c>
      <c r="CN93" s="44">
        <f t="shared" si="248"/>
        <v>220.20000000000002</v>
      </c>
      <c r="CO93" s="46">
        <f t="shared" si="249"/>
        <v>344.14</v>
      </c>
      <c r="CP93" s="44">
        <f t="shared" si="250"/>
        <v>18.649999999999999</v>
      </c>
      <c r="CQ93" s="44">
        <f t="shared" si="251"/>
        <v>16.850000000000001</v>
      </c>
      <c r="CR93" s="44">
        <f t="shared" si="252"/>
        <v>18.649999999999999</v>
      </c>
      <c r="CS93" s="44">
        <f t="shared" si="253"/>
        <v>18.05</v>
      </c>
      <c r="CT93" s="47">
        <f t="shared" si="254"/>
        <v>18.649999999999999</v>
      </c>
      <c r="CU93" s="44">
        <f t="shared" si="255"/>
        <v>18.05</v>
      </c>
      <c r="CV93" s="44">
        <f t="shared" si="256"/>
        <v>18.649999999999999</v>
      </c>
      <c r="CW93" s="44">
        <f t="shared" si="257"/>
        <v>18.649999999999999</v>
      </c>
      <c r="CX93" s="44">
        <f t="shared" si="258"/>
        <v>18.05</v>
      </c>
      <c r="CY93" s="44">
        <f t="shared" si="259"/>
        <v>18.649999999999999</v>
      </c>
      <c r="CZ93" s="44">
        <f t="shared" si="260"/>
        <v>18.05</v>
      </c>
      <c r="DA93" s="44">
        <f t="shared" si="261"/>
        <v>18.649999999999999</v>
      </c>
      <c r="DB93" s="46">
        <f t="shared" si="262"/>
        <v>219.60000000000002</v>
      </c>
      <c r="DC93" s="46">
        <f t="shared" si="263"/>
        <v>563.74</v>
      </c>
      <c r="DD93" s="44">
        <f t="shared" si="264"/>
        <v>18.649999999999999</v>
      </c>
      <c r="DE93" s="44">
        <f t="shared" si="265"/>
        <v>16.850000000000001</v>
      </c>
      <c r="DF93" s="44">
        <f t="shared" si="266"/>
        <v>18.649999999999999</v>
      </c>
      <c r="DG93" s="44">
        <f t="shared" si="267"/>
        <v>18.05</v>
      </c>
      <c r="DH93" s="44">
        <f t="shared" si="268"/>
        <v>18.649999999999999</v>
      </c>
      <c r="DI93" s="44">
        <f t="shared" si="269"/>
        <v>18.05</v>
      </c>
      <c r="DJ93" s="44">
        <f t="shared" si="270"/>
        <v>18.649999999999999</v>
      </c>
      <c r="DK93" s="44">
        <f t="shared" si="271"/>
        <v>18.649999999999999</v>
      </c>
      <c r="DL93" s="44">
        <f t="shared" si="272"/>
        <v>18.05</v>
      </c>
      <c r="DM93" s="44">
        <f t="shared" si="273"/>
        <v>18.649999999999999</v>
      </c>
      <c r="DN93" s="44">
        <f t="shared" si="274"/>
        <v>18.05</v>
      </c>
      <c r="DO93" s="44">
        <f t="shared" si="275"/>
        <v>18.649999999999999</v>
      </c>
      <c r="DP93" s="46">
        <f t="shared" si="276"/>
        <v>219.60000000000002</v>
      </c>
      <c r="DQ93" s="46">
        <f t="shared" si="277"/>
        <v>783.34</v>
      </c>
      <c r="DR93" s="44">
        <f t="shared" si="278"/>
        <v>18.649999999999999</v>
      </c>
      <c r="DS93" s="44">
        <f t="shared" si="279"/>
        <v>16.850000000000001</v>
      </c>
      <c r="DT93" s="44">
        <f t="shared" si="280"/>
        <v>18.649999999999999</v>
      </c>
      <c r="DU93" s="44">
        <f t="shared" si="281"/>
        <v>18.05</v>
      </c>
      <c r="DV93" s="48">
        <f t="shared" si="282"/>
        <v>18.649999999999999</v>
      </c>
      <c r="DW93" s="48">
        <f t="shared" si="283"/>
        <v>18.05</v>
      </c>
      <c r="DX93" s="49">
        <f t="shared" si="284"/>
        <v>18.649999999999999</v>
      </c>
      <c r="DY93" s="49">
        <f t="shared" si="285"/>
        <v>18.649999999999999</v>
      </c>
      <c r="DZ93" s="44">
        <f t="shared" si="286"/>
        <v>18.05</v>
      </c>
      <c r="EA93" s="44">
        <f t="shared" si="287"/>
        <v>18.649999999999999</v>
      </c>
      <c r="EB93" s="44">
        <f t="shared" si="288"/>
        <v>18.05</v>
      </c>
      <c r="EC93" s="44">
        <f t="shared" si="289"/>
        <v>18.649999999999999</v>
      </c>
      <c r="ED93" s="50">
        <f t="shared" si="290"/>
        <v>219.60000000000002</v>
      </c>
      <c r="EE93" s="52">
        <f t="shared" si="291"/>
        <v>1002.94</v>
      </c>
      <c r="EF93" s="44">
        <f t="shared" si="292"/>
        <v>18.649999999999999</v>
      </c>
      <c r="EG93" s="44">
        <f t="shared" si="293"/>
        <v>17.45</v>
      </c>
      <c r="EH93" s="44">
        <f t="shared" si="294"/>
        <v>18.649999999999999</v>
      </c>
      <c r="EI93" s="44">
        <f t="shared" si="295"/>
        <v>18.05</v>
      </c>
      <c r="EJ93" s="44">
        <f t="shared" si="296"/>
        <v>18.649999999999999</v>
      </c>
      <c r="EK93" s="44">
        <v>3.61</v>
      </c>
      <c r="EL93" s="52"/>
      <c r="EM93" s="52"/>
      <c r="EN93" s="52"/>
      <c r="EO93" s="52"/>
      <c r="EP93" s="52"/>
      <c r="EQ93" s="52"/>
      <c r="ER93" s="52">
        <f t="shared" si="297"/>
        <v>95.059999999999988</v>
      </c>
      <c r="ES93" s="52">
        <f t="shared" si="299"/>
        <v>1098</v>
      </c>
      <c r="ET93" s="44">
        <f t="shared" si="298"/>
        <v>122</v>
      </c>
    </row>
    <row r="94" spans="2:157" ht="16.5">
      <c r="B94" s="99">
        <v>42270</v>
      </c>
      <c r="C94" s="100" t="s">
        <v>283</v>
      </c>
      <c r="D94" s="125" t="s">
        <v>284</v>
      </c>
      <c r="E94" s="127" t="s">
        <v>252</v>
      </c>
      <c r="F94" s="127" t="s">
        <v>285</v>
      </c>
      <c r="G94" s="44">
        <v>847.5</v>
      </c>
      <c r="H94" s="44">
        <f t="shared" si="225"/>
        <v>84.75</v>
      </c>
      <c r="I94" s="44">
        <f t="shared" si="226"/>
        <v>762.75</v>
      </c>
      <c r="J94" s="105"/>
      <c r="K94" s="126"/>
      <c r="L94" s="126"/>
      <c r="M94" s="126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44"/>
      <c r="AZ94" s="105"/>
      <c r="BA94" s="105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>
        <f>ROUND((I94/5/365*7),2)</f>
        <v>2.93</v>
      </c>
      <c r="BW94" s="44">
        <f t="shared" si="231"/>
        <v>12.96</v>
      </c>
      <c r="BX94" s="44">
        <f t="shared" si="232"/>
        <v>12.54</v>
      </c>
      <c r="BY94" s="44">
        <f t="shared" si="233"/>
        <v>12.96</v>
      </c>
      <c r="BZ94" s="44">
        <f t="shared" si="234"/>
        <v>41.39</v>
      </c>
      <c r="CA94" s="44">
        <f t="shared" si="235"/>
        <v>41.39</v>
      </c>
      <c r="CB94" s="44">
        <f t="shared" si="236"/>
        <v>12.96</v>
      </c>
      <c r="CC94" s="44">
        <f t="shared" si="237"/>
        <v>12.12</v>
      </c>
      <c r="CD94" s="44">
        <f t="shared" si="238"/>
        <v>12.96</v>
      </c>
      <c r="CE94" s="44">
        <f t="shared" si="239"/>
        <v>12.54</v>
      </c>
      <c r="CF94" s="44">
        <f t="shared" si="240"/>
        <v>12.96</v>
      </c>
      <c r="CG94" s="44">
        <f t="shared" si="241"/>
        <v>12.54</v>
      </c>
      <c r="CH94" s="44">
        <f t="shared" si="242"/>
        <v>12.96</v>
      </c>
      <c r="CI94" s="44">
        <f t="shared" si="243"/>
        <v>12.96</v>
      </c>
      <c r="CJ94" s="44">
        <f t="shared" si="244"/>
        <v>12.54</v>
      </c>
      <c r="CK94" s="44">
        <f t="shared" si="245"/>
        <v>12.96</v>
      </c>
      <c r="CL94" s="44">
        <f t="shared" si="246"/>
        <v>12.54</v>
      </c>
      <c r="CM94" s="44">
        <f t="shared" si="247"/>
        <v>12.96</v>
      </c>
      <c r="CN94" s="44">
        <f t="shared" si="248"/>
        <v>153</v>
      </c>
      <c r="CO94" s="46">
        <f t="shared" si="249"/>
        <v>194.39</v>
      </c>
      <c r="CP94" s="44">
        <f t="shared" si="250"/>
        <v>12.96</v>
      </c>
      <c r="CQ94" s="44">
        <f t="shared" si="251"/>
        <v>11.7</v>
      </c>
      <c r="CR94" s="44">
        <f t="shared" si="252"/>
        <v>12.96</v>
      </c>
      <c r="CS94" s="44">
        <f t="shared" si="253"/>
        <v>12.54</v>
      </c>
      <c r="CT94" s="47">
        <f t="shared" si="254"/>
        <v>12.96</v>
      </c>
      <c r="CU94" s="44">
        <f t="shared" si="255"/>
        <v>12.54</v>
      </c>
      <c r="CV94" s="44">
        <f t="shared" si="256"/>
        <v>12.96</v>
      </c>
      <c r="CW94" s="44">
        <f t="shared" si="257"/>
        <v>12.96</v>
      </c>
      <c r="CX94" s="44">
        <f t="shared" si="258"/>
        <v>12.54</v>
      </c>
      <c r="CY94" s="44">
        <f t="shared" si="259"/>
        <v>12.96</v>
      </c>
      <c r="CZ94" s="44">
        <f t="shared" si="260"/>
        <v>12.54</v>
      </c>
      <c r="DA94" s="44">
        <f t="shared" si="261"/>
        <v>12.96</v>
      </c>
      <c r="DB94" s="46">
        <f t="shared" si="262"/>
        <v>152.58000000000001</v>
      </c>
      <c r="DC94" s="46">
        <f t="shared" si="263"/>
        <v>346.97</v>
      </c>
      <c r="DD94" s="44">
        <f t="shared" si="264"/>
        <v>12.96</v>
      </c>
      <c r="DE94" s="44">
        <f t="shared" si="265"/>
        <v>11.7</v>
      </c>
      <c r="DF94" s="44">
        <f t="shared" si="266"/>
        <v>12.96</v>
      </c>
      <c r="DG94" s="44">
        <f t="shared" si="267"/>
        <v>12.54</v>
      </c>
      <c r="DH94" s="44">
        <f t="shared" si="268"/>
        <v>12.96</v>
      </c>
      <c r="DI94" s="44">
        <f t="shared" si="269"/>
        <v>12.54</v>
      </c>
      <c r="DJ94" s="44">
        <f t="shared" si="270"/>
        <v>12.96</v>
      </c>
      <c r="DK94" s="44">
        <f t="shared" si="271"/>
        <v>12.96</v>
      </c>
      <c r="DL94" s="44">
        <f t="shared" si="272"/>
        <v>12.54</v>
      </c>
      <c r="DM94" s="44">
        <f t="shared" si="273"/>
        <v>12.96</v>
      </c>
      <c r="DN94" s="44">
        <f t="shared" si="274"/>
        <v>12.54</v>
      </c>
      <c r="DO94" s="44">
        <f t="shared" si="275"/>
        <v>12.96</v>
      </c>
      <c r="DP94" s="46">
        <f t="shared" si="276"/>
        <v>152.58000000000001</v>
      </c>
      <c r="DQ94" s="46">
        <f t="shared" si="277"/>
        <v>499.55</v>
      </c>
      <c r="DR94" s="44">
        <f t="shared" si="278"/>
        <v>12.96</v>
      </c>
      <c r="DS94" s="44">
        <f t="shared" si="279"/>
        <v>11.7</v>
      </c>
      <c r="DT94" s="44">
        <f t="shared" si="280"/>
        <v>12.96</v>
      </c>
      <c r="DU94" s="44">
        <f t="shared" si="281"/>
        <v>12.54</v>
      </c>
      <c r="DV94" s="48">
        <f t="shared" si="282"/>
        <v>12.96</v>
      </c>
      <c r="DW94" s="48">
        <f t="shared" si="283"/>
        <v>12.54</v>
      </c>
      <c r="DX94" s="49">
        <f t="shared" si="284"/>
        <v>12.96</v>
      </c>
      <c r="DY94" s="49">
        <f t="shared" si="285"/>
        <v>12.96</v>
      </c>
      <c r="DZ94" s="44">
        <f t="shared" si="286"/>
        <v>12.54</v>
      </c>
      <c r="EA94" s="44">
        <f t="shared" si="287"/>
        <v>12.96</v>
      </c>
      <c r="EB94" s="44">
        <f t="shared" si="288"/>
        <v>12.54</v>
      </c>
      <c r="EC94" s="44">
        <f t="shared" si="289"/>
        <v>12.96</v>
      </c>
      <c r="ED94" s="50">
        <f t="shared" si="290"/>
        <v>152.58000000000001</v>
      </c>
      <c r="EE94" s="52">
        <f t="shared" si="291"/>
        <v>652.13</v>
      </c>
      <c r="EF94" s="44">
        <f t="shared" si="292"/>
        <v>12.96</v>
      </c>
      <c r="EG94" s="44">
        <f t="shared" si="293"/>
        <v>12.12</v>
      </c>
      <c r="EH94" s="44">
        <f t="shared" si="294"/>
        <v>12.96</v>
      </c>
      <c r="EI94" s="44">
        <f t="shared" si="295"/>
        <v>12.54</v>
      </c>
      <c r="EJ94" s="44">
        <f t="shared" si="296"/>
        <v>12.96</v>
      </c>
      <c r="EK94" s="93">
        <f t="shared" ref="EK94:EK157" si="300">ROUND((I94/5/365*30),2)</f>
        <v>12.54</v>
      </c>
      <c r="EL94" s="52"/>
      <c r="EM94" s="52"/>
      <c r="EN94" s="52"/>
      <c r="EO94" s="52"/>
      <c r="EP94" s="52"/>
      <c r="EQ94" s="52"/>
      <c r="ER94" s="52">
        <f t="shared" si="297"/>
        <v>76.08</v>
      </c>
      <c r="ES94" s="52">
        <f t="shared" si="299"/>
        <v>728.21</v>
      </c>
      <c r="ET94" s="44">
        <f t="shared" si="298"/>
        <v>119.28999999999996</v>
      </c>
    </row>
    <row r="95" spans="2:157" ht="16.5">
      <c r="B95" s="99">
        <v>42270</v>
      </c>
      <c r="C95" s="100" t="s">
        <v>283</v>
      </c>
      <c r="D95" s="125" t="s">
        <v>286</v>
      </c>
      <c r="E95" s="127" t="s">
        <v>268</v>
      </c>
      <c r="F95" s="127" t="s">
        <v>287</v>
      </c>
      <c r="G95" s="44">
        <v>847.5</v>
      </c>
      <c r="H95" s="44">
        <f t="shared" si="225"/>
        <v>84.75</v>
      </c>
      <c r="I95" s="44">
        <f t="shared" si="226"/>
        <v>762.75</v>
      </c>
      <c r="J95" s="105"/>
      <c r="K95" s="126"/>
      <c r="L95" s="126"/>
      <c r="M95" s="126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44"/>
      <c r="AZ95" s="105"/>
      <c r="BA95" s="105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>
        <f>ROUND((I95/5/365*7),2)</f>
        <v>2.93</v>
      </c>
      <c r="BW95" s="44">
        <f t="shared" si="231"/>
        <v>12.96</v>
      </c>
      <c r="BX95" s="44">
        <f t="shared" si="232"/>
        <v>12.54</v>
      </c>
      <c r="BY95" s="44">
        <f t="shared" si="233"/>
        <v>12.96</v>
      </c>
      <c r="BZ95" s="44">
        <f t="shared" si="234"/>
        <v>41.39</v>
      </c>
      <c r="CA95" s="44">
        <f t="shared" si="235"/>
        <v>41.39</v>
      </c>
      <c r="CB95" s="44">
        <f t="shared" si="236"/>
        <v>12.96</v>
      </c>
      <c r="CC95" s="44">
        <f t="shared" si="237"/>
        <v>12.12</v>
      </c>
      <c r="CD95" s="44">
        <f t="shared" si="238"/>
        <v>12.96</v>
      </c>
      <c r="CE95" s="44">
        <f t="shared" si="239"/>
        <v>12.54</v>
      </c>
      <c r="CF95" s="44">
        <f t="shared" si="240"/>
        <v>12.96</v>
      </c>
      <c r="CG95" s="44">
        <f t="shared" si="241"/>
        <v>12.54</v>
      </c>
      <c r="CH95" s="44">
        <f t="shared" si="242"/>
        <v>12.96</v>
      </c>
      <c r="CI95" s="44">
        <f t="shared" si="243"/>
        <v>12.96</v>
      </c>
      <c r="CJ95" s="44">
        <f t="shared" si="244"/>
        <v>12.54</v>
      </c>
      <c r="CK95" s="44">
        <f t="shared" si="245"/>
        <v>12.96</v>
      </c>
      <c r="CL95" s="44">
        <f t="shared" si="246"/>
        <v>12.54</v>
      </c>
      <c r="CM95" s="44">
        <f t="shared" si="247"/>
        <v>12.96</v>
      </c>
      <c r="CN95" s="44">
        <f t="shared" si="248"/>
        <v>153</v>
      </c>
      <c r="CO95" s="46">
        <f t="shared" si="249"/>
        <v>194.39</v>
      </c>
      <c r="CP95" s="44">
        <f t="shared" si="250"/>
        <v>12.96</v>
      </c>
      <c r="CQ95" s="44">
        <f t="shared" si="251"/>
        <v>11.7</v>
      </c>
      <c r="CR95" s="44">
        <f t="shared" si="252"/>
        <v>12.96</v>
      </c>
      <c r="CS95" s="44">
        <f t="shared" si="253"/>
        <v>12.54</v>
      </c>
      <c r="CT95" s="47">
        <f t="shared" si="254"/>
        <v>12.96</v>
      </c>
      <c r="CU95" s="44">
        <f t="shared" si="255"/>
        <v>12.54</v>
      </c>
      <c r="CV95" s="44">
        <f t="shared" si="256"/>
        <v>12.96</v>
      </c>
      <c r="CW95" s="44">
        <f t="shared" si="257"/>
        <v>12.96</v>
      </c>
      <c r="CX95" s="44">
        <f t="shared" si="258"/>
        <v>12.54</v>
      </c>
      <c r="CY95" s="44">
        <f t="shared" si="259"/>
        <v>12.96</v>
      </c>
      <c r="CZ95" s="44">
        <f t="shared" si="260"/>
        <v>12.54</v>
      </c>
      <c r="DA95" s="44">
        <f t="shared" si="261"/>
        <v>12.96</v>
      </c>
      <c r="DB95" s="46">
        <f t="shared" si="262"/>
        <v>152.58000000000001</v>
      </c>
      <c r="DC95" s="46">
        <f t="shared" si="263"/>
        <v>346.97</v>
      </c>
      <c r="DD95" s="44">
        <f t="shared" si="264"/>
        <v>12.96</v>
      </c>
      <c r="DE95" s="44">
        <f t="shared" si="265"/>
        <v>11.7</v>
      </c>
      <c r="DF95" s="44">
        <f t="shared" si="266"/>
        <v>12.96</v>
      </c>
      <c r="DG95" s="44">
        <f t="shared" si="267"/>
        <v>12.54</v>
      </c>
      <c r="DH95" s="44">
        <f t="shared" si="268"/>
        <v>12.96</v>
      </c>
      <c r="DI95" s="44">
        <f t="shared" si="269"/>
        <v>12.54</v>
      </c>
      <c r="DJ95" s="44">
        <f t="shared" si="270"/>
        <v>12.96</v>
      </c>
      <c r="DK95" s="44">
        <f t="shared" si="271"/>
        <v>12.96</v>
      </c>
      <c r="DL95" s="44">
        <f t="shared" si="272"/>
        <v>12.54</v>
      </c>
      <c r="DM95" s="44">
        <f t="shared" si="273"/>
        <v>12.96</v>
      </c>
      <c r="DN95" s="44">
        <f t="shared" si="274"/>
        <v>12.54</v>
      </c>
      <c r="DO95" s="44">
        <f t="shared" si="275"/>
        <v>12.96</v>
      </c>
      <c r="DP95" s="46">
        <f t="shared" si="276"/>
        <v>152.58000000000001</v>
      </c>
      <c r="DQ95" s="46">
        <f t="shared" si="277"/>
        <v>499.55</v>
      </c>
      <c r="DR95" s="44">
        <f t="shared" si="278"/>
        <v>12.96</v>
      </c>
      <c r="DS95" s="44">
        <f t="shared" si="279"/>
        <v>11.7</v>
      </c>
      <c r="DT95" s="44">
        <f t="shared" si="280"/>
        <v>12.96</v>
      </c>
      <c r="DU95" s="44">
        <f t="shared" si="281"/>
        <v>12.54</v>
      </c>
      <c r="DV95" s="48">
        <f t="shared" si="282"/>
        <v>12.96</v>
      </c>
      <c r="DW95" s="48">
        <f t="shared" si="283"/>
        <v>12.54</v>
      </c>
      <c r="DX95" s="49">
        <f t="shared" si="284"/>
        <v>12.96</v>
      </c>
      <c r="DY95" s="49">
        <f t="shared" si="285"/>
        <v>12.96</v>
      </c>
      <c r="DZ95" s="44">
        <f t="shared" si="286"/>
        <v>12.54</v>
      </c>
      <c r="EA95" s="44">
        <f t="shared" si="287"/>
        <v>12.96</v>
      </c>
      <c r="EB95" s="44">
        <f t="shared" si="288"/>
        <v>12.54</v>
      </c>
      <c r="EC95" s="44">
        <f t="shared" si="289"/>
        <v>12.96</v>
      </c>
      <c r="ED95" s="50">
        <f t="shared" si="290"/>
        <v>152.58000000000001</v>
      </c>
      <c r="EE95" s="52">
        <f t="shared" si="291"/>
        <v>652.13</v>
      </c>
      <c r="EF95" s="44">
        <f t="shared" si="292"/>
        <v>12.96</v>
      </c>
      <c r="EG95" s="44">
        <f t="shared" si="293"/>
        <v>12.12</v>
      </c>
      <c r="EH95" s="44">
        <f t="shared" si="294"/>
        <v>12.96</v>
      </c>
      <c r="EI95" s="44">
        <f t="shared" si="295"/>
        <v>12.54</v>
      </c>
      <c r="EJ95" s="44">
        <f t="shared" si="296"/>
        <v>12.96</v>
      </c>
      <c r="EK95" s="93">
        <f t="shared" si="300"/>
        <v>12.54</v>
      </c>
      <c r="EL95" s="52"/>
      <c r="EM95" s="52"/>
      <c r="EN95" s="52"/>
      <c r="EO95" s="52"/>
      <c r="EP95" s="52"/>
      <c r="EQ95" s="52"/>
      <c r="ER95" s="52">
        <f t="shared" si="297"/>
        <v>76.08</v>
      </c>
      <c r="ES95" s="52">
        <f t="shared" si="299"/>
        <v>728.21</v>
      </c>
      <c r="ET95" s="44">
        <f t="shared" si="298"/>
        <v>119.28999999999996</v>
      </c>
    </row>
    <row r="96" spans="2:157" ht="16.5">
      <c r="B96" s="99">
        <v>42270</v>
      </c>
      <c r="C96" s="100" t="s">
        <v>283</v>
      </c>
      <c r="D96" s="125" t="s">
        <v>288</v>
      </c>
      <c r="E96" s="127" t="s">
        <v>255</v>
      </c>
      <c r="F96" s="127" t="s">
        <v>289</v>
      </c>
      <c r="G96" s="44">
        <v>847.5</v>
      </c>
      <c r="H96" s="44">
        <f t="shared" si="225"/>
        <v>84.75</v>
      </c>
      <c r="I96" s="44">
        <f t="shared" si="226"/>
        <v>762.75</v>
      </c>
      <c r="J96" s="105"/>
      <c r="K96" s="126"/>
      <c r="L96" s="126"/>
      <c r="M96" s="126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44"/>
      <c r="AZ96" s="105"/>
      <c r="BA96" s="105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>
        <f>ROUND((I96/5/365*7),2)</f>
        <v>2.93</v>
      </c>
      <c r="BW96" s="44">
        <f t="shared" si="231"/>
        <v>12.96</v>
      </c>
      <c r="BX96" s="44">
        <f t="shared" si="232"/>
        <v>12.54</v>
      </c>
      <c r="BY96" s="44">
        <f t="shared" si="233"/>
        <v>12.96</v>
      </c>
      <c r="BZ96" s="44">
        <f t="shared" si="234"/>
        <v>41.39</v>
      </c>
      <c r="CA96" s="44">
        <f t="shared" si="235"/>
        <v>41.39</v>
      </c>
      <c r="CB96" s="44">
        <f t="shared" si="236"/>
        <v>12.96</v>
      </c>
      <c r="CC96" s="44">
        <f t="shared" si="237"/>
        <v>12.12</v>
      </c>
      <c r="CD96" s="44">
        <f t="shared" si="238"/>
        <v>12.96</v>
      </c>
      <c r="CE96" s="44">
        <f t="shared" si="239"/>
        <v>12.54</v>
      </c>
      <c r="CF96" s="44">
        <f t="shared" si="240"/>
        <v>12.96</v>
      </c>
      <c r="CG96" s="44">
        <f t="shared" si="241"/>
        <v>12.54</v>
      </c>
      <c r="CH96" s="44">
        <f t="shared" si="242"/>
        <v>12.96</v>
      </c>
      <c r="CI96" s="44">
        <f t="shared" si="243"/>
        <v>12.96</v>
      </c>
      <c r="CJ96" s="44">
        <f t="shared" si="244"/>
        <v>12.54</v>
      </c>
      <c r="CK96" s="44">
        <f t="shared" si="245"/>
        <v>12.96</v>
      </c>
      <c r="CL96" s="44">
        <f t="shared" si="246"/>
        <v>12.54</v>
      </c>
      <c r="CM96" s="44">
        <f t="shared" si="247"/>
        <v>12.96</v>
      </c>
      <c r="CN96" s="44">
        <f t="shared" si="248"/>
        <v>153</v>
      </c>
      <c r="CO96" s="46">
        <f t="shared" si="249"/>
        <v>194.39</v>
      </c>
      <c r="CP96" s="44">
        <f t="shared" si="250"/>
        <v>12.96</v>
      </c>
      <c r="CQ96" s="44">
        <f t="shared" si="251"/>
        <v>11.7</v>
      </c>
      <c r="CR96" s="44">
        <f t="shared" si="252"/>
        <v>12.96</v>
      </c>
      <c r="CS96" s="44">
        <f t="shared" si="253"/>
        <v>12.54</v>
      </c>
      <c r="CT96" s="47">
        <f t="shared" si="254"/>
        <v>12.96</v>
      </c>
      <c r="CU96" s="44">
        <f t="shared" si="255"/>
        <v>12.54</v>
      </c>
      <c r="CV96" s="44">
        <f t="shared" si="256"/>
        <v>12.96</v>
      </c>
      <c r="CW96" s="44">
        <f t="shared" si="257"/>
        <v>12.96</v>
      </c>
      <c r="CX96" s="44">
        <f t="shared" si="258"/>
        <v>12.54</v>
      </c>
      <c r="CY96" s="44">
        <f t="shared" si="259"/>
        <v>12.96</v>
      </c>
      <c r="CZ96" s="44">
        <f t="shared" si="260"/>
        <v>12.54</v>
      </c>
      <c r="DA96" s="44">
        <f t="shared" si="261"/>
        <v>12.96</v>
      </c>
      <c r="DB96" s="46">
        <f t="shared" si="262"/>
        <v>152.58000000000001</v>
      </c>
      <c r="DC96" s="46">
        <f t="shared" si="263"/>
        <v>346.97</v>
      </c>
      <c r="DD96" s="44">
        <f t="shared" si="264"/>
        <v>12.96</v>
      </c>
      <c r="DE96" s="44">
        <f t="shared" si="265"/>
        <v>11.7</v>
      </c>
      <c r="DF96" s="44">
        <f t="shared" si="266"/>
        <v>12.96</v>
      </c>
      <c r="DG96" s="44">
        <f t="shared" si="267"/>
        <v>12.54</v>
      </c>
      <c r="DH96" s="44">
        <f t="shared" si="268"/>
        <v>12.96</v>
      </c>
      <c r="DI96" s="44">
        <f t="shared" si="269"/>
        <v>12.54</v>
      </c>
      <c r="DJ96" s="44">
        <f t="shared" si="270"/>
        <v>12.96</v>
      </c>
      <c r="DK96" s="44">
        <f t="shared" si="271"/>
        <v>12.96</v>
      </c>
      <c r="DL96" s="44">
        <f t="shared" si="272"/>
        <v>12.54</v>
      </c>
      <c r="DM96" s="44">
        <f t="shared" si="273"/>
        <v>12.96</v>
      </c>
      <c r="DN96" s="44">
        <f t="shared" si="274"/>
        <v>12.54</v>
      </c>
      <c r="DO96" s="44">
        <f t="shared" si="275"/>
        <v>12.96</v>
      </c>
      <c r="DP96" s="46">
        <f t="shared" si="276"/>
        <v>152.58000000000001</v>
      </c>
      <c r="DQ96" s="46">
        <f t="shared" si="277"/>
        <v>499.55</v>
      </c>
      <c r="DR96" s="44">
        <f t="shared" si="278"/>
        <v>12.96</v>
      </c>
      <c r="DS96" s="44">
        <f t="shared" si="279"/>
        <v>11.7</v>
      </c>
      <c r="DT96" s="44">
        <f t="shared" si="280"/>
        <v>12.96</v>
      </c>
      <c r="DU96" s="44">
        <f t="shared" si="281"/>
        <v>12.54</v>
      </c>
      <c r="DV96" s="48">
        <f t="shared" si="282"/>
        <v>12.96</v>
      </c>
      <c r="DW96" s="48">
        <f t="shared" si="283"/>
        <v>12.54</v>
      </c>
      <c r="DX96" s="49">
        <f t="shared" si="284"/>
        <v>12.96</v>
      </c>
      <c r="DY96" s="49">
        <f t="shared" si="285"/>
        <v>12.96</v>
      </c>
      <c r="DZ96" s="44">
        <f t="shared" si="286"/>
        <v>12.54</v>
      </c>
      <c r="EA96" s="44">
        <f t="shared" si="287"/>
        <v>12.96</v>
      </c>
      <c r="EB96" s="44">
        <f t="shared" si="288"/>
        <v>12.54</v>
      </c>
      <c r="EC96" s="44">
        <f t="shared" si="289"/>
        <v>12.96</v>
      </c>
      <c r="ED96" s="50">
        <f t="shared" si="290"/>
        <v>152.58000000000001</v>
      </c>
      <c r="EE96" s="52">
        <f t="shared" si="291"/>
        <v>652.13</v>
      </c>
      <c r="EF96" s="44">
        <f t="shared" si="292"/>
        <v>12.96</v>
      </c>
      <c r="EG96" s="44">
        <f t="shared" si="293"/>
        <v>12.12</v>
      </c>
      <c r="EH96" s="44">
        <f t="shared" si="294"/>
        <v>12.96</v>
      </c>
      <c r="EI96" s="44">
        <f t="shared" si="295"/>
        <v>12.54</v>
      </c>
      <c r="EJ96" s="44">
        <f t="shared" si="296"/>
        <v>12.96</v>
      </c>
      <c r="EK96" s="93">
        <f t="shared" si="300"/>
        <v>12.54</v>
      </c>
      <c r="EL96" s="52"/>
      <c r="EM96" s="52"/>
      <c r="EN96" s="52"/>
      <c r="EO96" s="52"/>
      <c r="EP96" s="52"/>
      <c r="EQ96" s="52"/>
      <c r="ER96" s="52">
        <f t="shared" si="297"/>
        <v>76.08</v>
      </c>
      <c r="ES96" s="52">
        <f t="shared" si="299"/>
        <v>728.21</v>
      </c>
      <c r="ET96" s="44">
        <f t="shared" si="298"/>
        <v>119.28999999999996</v>
      </c>
      <c r="EU96" s="158"/>
    </row>
    <row r="97" spans="2:150" ht="16.5">
      <c r="B97" s="99">
        <v>42311</v>
      </c>
      <c r="C97" s="100" t="s">
        <v>290</v>
      </c>
      <c r="D97" s="125" t="s">
        <v>291</v>
      </c>
      <c r="E97" s="126" t="s">
        <v>233</v>
      </c>
      <c r="F97" s="127" t="s">
        <v>292</v>
      </c>
      <c r="G97" s="105">
        <v>865</v>
      </c>
      <c r="H97" s="44">
        <f t="shared" si="225"/>
        <v>86.5</v>
      </c>
      <c r="I97" s="44">
        <f t="shared" si="226"/>
        <v>778.5</v>
      </c>
      <c r="J97" s="105"/>
      <c r="K97" s="126"/>
      <c r="L97" s="126"/>
      <c r="M97" s="126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44"/>
      <c r="AZ97" s="105"/>
      <c r="BA97" s="105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>
        <v>0</v>
      </c>
      <c r="BX97" s="44">
        <f>ROUND((I97/5/365*27),2)</f>
        <v>11.52</v>
      </c>
      <c r="BY97" s="44">
        <f t="shared" si="233"/>
        <v>13.22</v>
      </c>
      <c r="BZ97" s="44">
        <f t="shared" si="234"/>
        <v>24.740000000000002</v>
      </c>
      <c r="CA97" s="44">
        <f t="shared" si="235"/>
        <v>24.74</v>
      </c>
      <c r="CB97" s="44">
        <f t="shared" si="236"/>
        <v>13.22</v>
      </c>
      <c r="CC97" s="44">
        <f t="shared" si="237"/>
        <v>12.37</v>
      </c>
      <c r="CD97" s="44">
        <f t="shared" si="238"/>
        <v>13.22</v>
      </c>
      <c r="CE97" s="44">
        <f t="shared" si="239"/>
        <v>12.8</v>
      </c>
      <c r="CF97" s="44">
        <f t="shared" si="240"/>
        <v>13.22</v>
      </c>
      <c r="CG97" s="44">
        <f t="shared" si="241"/>
        <v>12.8</v>
      </c>
      <c r="CH97" s="44">
        <f t="shared" si="242"/>
        <v>13.22</v>
      </c>
      <c r="CI97" s="44">
        <f t="shared" si="243"/>
        <v>13.22</v>
      </c>
      <c r="CJ97" s="44">
        <f t="shared" si="244"/>
        <v>12.8</v>
      </c>
      <c r="CK97" s="44">
        <f t="shared" si="245"/>
        <v>13.22</v>
      </c>
      <c r="CL97" s="44">
        <f t="shared" si="246"/>
        <v>12.8</v>
      </c>
      <c r="CM97" s="44">
        <f t="shared" si="247"/>
        <v>13.22</v>
      </c>
      <c r="CN97" s="44">
        <f t="shared" si="248"/>
        <v>156.11000000000001</v>
      </c>
      <c r="CO97" s="46">
        <f t="shared" si="249"/>
        <v>180.85</v>
      </c>
      <c r="CP97" s="44">
        <f t="shared" si="250"/>
        <v>13.22</v>
      </c>
      <c r="CQ97" s="44">
        <f t="shared" si="251"/>
        <v>11.94</v>
      </c>
      <c r="CR97" s="44">
        <f t="shared" si="252"/>
        <v>13.22</v>
      </c>
      <c r="CS97" s="44">
        <f t="shared" si="253"/>
        <v>12.8</v>
      </c>
      <c r="CT97" s="47">
        <f t="shared" si="254"/>
        <v>13.22</v>
      </c>
      <c r="CU97" s="44">
        <f t="shared" si="255"/>
        <v>12.8</v>
      </c>
      <c r="CV97" s="44">
        <f t="shared" si="256"/>
        <v>13.22</v>
      </c>
      <c r="CW97" s="44">
        <f t="shared" si="257"/>
        <v>13.22</v>
      </c>
      <c r="CX97" s="44">
        <f t="shared" si="258"/>
        <v>12.8</v>
      </c>
      <c r="CY97" s="44">
        <f t="shared" si="259"/>
        <v>13.22</v>
      </c>
      <c r="CZ97" s="44">
        <f t="shared" si="260"/>
        <v>12.8</v>
      </c>
      <c r="DA97" s="44">
        <f t="shared" si="261"/>
        <v>13.22</v>
      </c>
      <c r="DB97" s="46">
        <f t="shared" si="262"/>
        <v>155.68</v>
      </c>
      <c r="DC97" s="46">
        <f t="shared" si="263"/>
        <v>336.53</v>
      </c>
      <c r="DD97" s="44">
        <f t="shared" si="264"/>
        <v>13.22</v>
      </c>
      <c r="DE97" s="44">
        <f t="shared" si="265"/>
        <v>11.94</v>
      </c>
      <c r="DF97" s="44">
        <f t="shared" si="266"/>
        <v>13.22</v>
      </c>
      <c r="DG97" s="44">
        <f t="shared" si="267"/>
        <v>12.8</v>
      </c>
      <c r="DH97" s="44">
        <f t="shared" si="268"/>
        <v>13.22</v>
      </c>
      <c r="DI97" s="44">
        <f t="shared" si="269"/>
        <v>12.8</v>
      </c>
      <c r="DJ97" s="44">
        <f t="shared" si="270"/>
        <v>13.22</v>
      </c>
      <c r="DK97" s="44">
        <f t="shared" si="271"/>
        <v>13.22</v>
      </c>
      <c r="DL97" s="44">
        <f t="shared" si="272"/>
        <v>12.8</v>
      </c>
      <c r="DM97" s="44">
        <f t="shared" si="273"/>
        <v>13.22</v>
      </c>
      <c r="DN97" s="44">
        <f t="shared" si="274"/>
        <v>12.8</v>
      </c>
      <c r="DO97" s="44">
        <f t="shared" si="275"/>
        <v>13.22</v>
      </c>
      <c r="DP97" s="46">
        <f t="shared" si="276"/>
        <v>155.68</v>
      </c>
      <c r="DQ97" s="46">
        <f t="shared" si="277"/>
        <v>492.21</v>
      </c>
      <c r="DR97" s="44">
        <f t="shared" si="278"/>
        <v>13.22</v>
      </c>
      <c r="DS97" s="44">
        <f t="shared" si="279"/>
        <v>11.94</v>
      </c>
      <c r="DT97" s="44">
        <f t="shared" si="280"/>
        <v>13.22</v>
      </c>
      <c r="DU97" s="44">
        <f t="shared" si="281"/>
        <v>12.8</v>
      </c>
      <c r="DV97" s="48">
        <f t="shared" si="282"/>
        <v>13.22</v>
      </c>
      <c r="DW97" s="48">
        <f t="shared" si="283"/>
        <v>12.8</v>
      </c>
      <c r="DX97" s="49">
        <f t="shared" si="284"/>
        <v>13.22</v>
      </c>
      <c r="DY97" s="49">
        <f t="shared" si="285"/>
        <v>13.22</v>
      </c>
      <c r="DZ97" s="44">
        <f t="shared" si="286"/>
        <v>12.8</v>
      </c>
      <c r="EA97" s="44">
        <f t="shared" si="287"/>
        <v>13.22</v>
      </c>
      <c r="EB97" s="44">
        <f t="shared" si="288"/>
        <v>12.8</v>
      </c>
      <c r="EC97" s="44">
        <f t="shared" si="289"/>
        <v>13.22</v>
      </c>
      <c r="ED97" s="50">
        <f t="shared" si="290"/>
        <v>155.68</v>
      </c>
      <c r="EE97" s="52">
        <f t="shared" si="291"/>
        <v>647.89</v>
      </c>
      <c r="EF97" s="44">
        <f t="shared" si="292"/>
        <v>13.22</v>
      </c>
      <c r="EG97" s="44">
        <f t="shared" si="293"/>
        <v>12.37</v>
      </c>
      <c r="EH97" s="44">
        <f t="shared" si="294"/>
        <v>13.22</v>
      </c>
      <c r="EI97" s="44">
        <f t="shared" si="295"/>
        <v>12.8</v>
      </c>
      <c r="EJ97" s="44">
        <f t="shared" si="296"/>
        <v>13.22</v>
      </c>
      <c r="EK97" s="93">
        <f t="shared" si="300"/>
        <v>12.8</v>
      </c>
      <c r="EL97" s="52"/>
      <c r="EM97" s="52"/>
      <c r="EN97" s="52"/>
      <c r="EO97" s="52"/>
      <c r="EP97" s="52"/>
      <c r="EQ97" s="52"/>
      <c r="ER97" s="52">
        <f t="shared" si="297"/>
        <v>77.63</v>
      </c>
      <c r="ES97" s="52">
        <f t="shared" si="299"/>
        <v>725.52</v>
      </c>
      <c r="ET97" s="44">
        <f t="shared" si="298"/>
        <v>139.48000000000002</v>
      </c>
    </row>
    <row r="98" spans="2:150" ht="41.25">
      <c r="B98" s="102">
        <v>42690</v>
      </c>
      <c r="C98" s="130" t="s">
        <v>250</v>
      </c>
      <c r="D98" s="130" t="s">
        <v>293</v>
      </c>
      <c r="E98" s="126" t="s">
        <v>233</v>
      </c>
      <c r="F98" s="133" t="s">
        <v>294</v>
      </c>
      <c r="G98" s="105">
        <v>1197</v>
      </c>
      <c r="H98" s="44">
        <f t="shared" si="225"/>
        <v>119.7</v>
      </c>
      <c r="I98" s="44">
        <f t="shared" si="226"/>
        <v>1077.3</v>
      </c>
      <c r="J98" s="105"/>
      <c r="K98" s="126"/>
      <c r="L98" s="126"/>
      <c r="M98" s="126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44"/>
      <c r="AZ98" s="105"/>
      <c r="BA98" s="105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>
        <f>ROUND((I98/5/365*14),2)</f>
        <v>8.26</v>
      </c>
      <c r="CM98" s="44">
        <f t="shared" si="247"/>
        <v>18.3</v>
      </c>
      <c r="CN98" s="44">
        <f t="shared" si="248"/>
        <v>26.560000000000002</v>
      </c>
      <c r="CO98" s="46">
        <f t="shared" si="249"/>
        <v>26.56</v>
      </c>
      <c r="CP98" s="44">
        <f t="shared" si="250"/>
        <v>18.3</v>
      </c>
      <c r="CQ98" s="44">
        <f t="shared" si="251"/>
        <v>16.53</v>
      </c>
      <c r="CR98" s="44">
        <f t="shared" si="252"/>
        <v>18.3</v>
      </c>
      <c r="CS98" s="44">
        <f t="shared" si="253"/>
        <v>17.71</v>
      </c>
      <c r="CT98" s="47">
        <f t="shared" si="254"/>
        <v>18.3</v>
      </c>
      <c r="CU98" s="44">
        <f t="shared" si="255"/>
        <v>17.71</v>
      </c>
      <c r="CV98" s="44">
        <f t="shared" si="256"/>
        <v>18.3</v>
      </c>
      <c r="CW98" s="44">
        <f t="shared" si="257"/>
        <v>18.3</v>
      </c>
      <c r="CX98" s="44">
        <f t="shared" si="258"/>
        <v>17.71</v>
      </c>
      <c r="CY98" s="44">
        <f t="shared" si="259"/>
        <v>18.3</v>
      </c>
      <c r="CZ98" s="44">
        <f t="shared" si="260"/>
        <v>17.71</v>
      </c>
      <c r="DA98" s="44">
        <f t="shared" si="261"/>
        <v>18.3</v>
      </c>
      <c r="DB98" s="46">
        <f t="shared" si="262"/>
        <v>215.47000000000003</v>
      </c>
      <c r="DC98" s="46">
        <f t="shared" si="263"/>
        <v>242.03</v>
      </c>
      <c r="DD98" s="44">
        <f t="shared" si="264"/>
        <v>18.3</v>
      </c>
      <c r="DE98" s="44">
        <f t="shared" si="265"/>
        <v>16.53</v>
      </c>
      <c r="DF98" s="44">
        <f t="shared" si="266"/>
        <v>18.3</v>
      </c>
      <c r="DG98" s="44">
        <f t="shared" si="267"/>
        <v>17.71</v>
      </c>
      <c r="DH98" s="44">
        <f t="shared" si="268"/>
        <v>18.3</v>
      </c>
      <c r="DI98" s="44">
        <f t="shared" si="269"/>
        <v>17.71</v>
      </c>
      <c r="DJ98" s="44">
        <f t="shared" si="270"/>
        <v>18.3</v>
      </c>
      <c r="DK98" s="44">
        <f t="shared" si="271"/>
        <v>18.3</v>
      </c>
      <c r="DL98" s="44">
        <f t="shared" si="272"/>
        <v>17.71</v>
      </c>
      <c r="DM98" s="44">
        <f t="shared" si="273"/>
        <v>18.3</v>
      </c>
      <c r="DN98" s="44">
        <f t="shared" si="274"/>
        <v>17.71</v>
      </c>
      <c r="DO98" s="44">
        <f t="shared" si="275"/>
        <v>18.3</v>
      </c>
      <c r="DP98" s="46">
        <f t="shared" si="276"/>
        <v>215.47000000000003</v>
      </c>
      <c r="DQ98" s="46">
        <f t="shared" si="277"/>
        <v>457.5</v>
      </c>
      <c r="DR98" s="44">
        <f t="shared" si="278"/>
        <v>18.3</v>
      </c>
      <c r="DS98" s="44">
        <f t="shared" si="279"/>
        <v>16.53</v>
      </c>
      <c r="DT98" s="44">
        <f t="shared" si="280"/>
        <v>18.3</v>
      </c>
      <c r="DU98" s="44">
        <f t="shared" si="281"/>
        <v>17.71</v>
      </c>
      <c r="DV98" s="48">
        <f t="shared" si="282"/>
        <v>18.3</v>
      </c>
      <c r="DW98" s="48">
        <f t="shared" si="283"/>
        <v>17.71</v>
      </c>
      <c r="DX98" s="49">
        <f t="shared" si="284"/>
        <v>18.3</v>
      </c>
      <c r="DY98" s="49">
        <f t="shared" si="285"/>
        <v>18.3</v>
      </c>
      <c r="DZ98" s="44">
        <f t="shared" si="286"/>
        <v>17.71</v>
      </c>
      <c r="EA98" s="44">
        <f t="shared" si="287"/>
        <v>18.3</v>
      </c>
      <c r="EB98" s="44">
        <f t="shared" si="288"/>
        <v>17.71</v>
      </c>
      <c r="EC98" s="44">
        <f t="shared" si="289"/>
        <v>18.3</v>
      </c>
      <c r="ED98" s="50">
        <f t="shared" si="290"/>
        <v>215.47000000000003</v>
      </c>
      <c r="EE98" s="52">
        <f t="shared" si="291"/>
        <v>672.97</v>
      </c>
      <c r="EF98" s="44">
        <f t="shared" si="292"/>
        <v>18.3</v>
      </c>
      <c r="EG98" s="44">
        <f t="shared" si="293"/>
        <v>17.12</v>
      </c>
      <c r="EH98" s="44">
        <f t="shared" si="294"/>
        <v>18.3</v>
      </c>
      <c r="EI98" s="44">
        <f t="shared" si="295"/>
        <v>17.71</v>
      </c>
      <c r="EJ98" s="44">
        <f t="shared" si="296"/>
        <v>18.3</v>
      </c>
      <c r="EK98" s="93">
        <f t="shared" si="300"/>
        <v>17.71</v>
      </c>
      <c r="EL98" s="52"/>
      <c r="EM98" s="52"/>
      <c r="EN98" s="52"/>
      <c r="EO98" s="52"/>
      <c r="EP98" s="52"/>
      <c r="EQ98" s="52"/>
      <c r="ER98" s="52">
        <f t="shared" si="297"/>
        <v>107.44</v>
      </c>
      <c r="ES98" s="52">
        <f t="shared" si="299"/>
        <v>780.41</v>
      </c>
      <c r="ET98" s="44">
        <f t="shared" si="298"/>
        <v>416.59000000000003</v>
      </c>
    </row>
    <row r="99" spans="2:150" ht="41.25">
      <c r="B99" s="102">
        <v>42690</v>
      </c>
      <c r="C99" s="130" t="s">
        <v>250</v>
      </c>
      <c r="D99" s="130" t="s">
        <v>295</v>
      </c>
      <c r="E99" s="126" t="s">
        <v>233</v>
      </c>
      <c r="F99" s="133" t="s">
        <v>296</v>
      </c>
      <c r="G99" s="105">
        <v>1197</v>
      </c>
      <c r="H99" s="44">
        <f t="shared" si="225"/>
        <v>119.7</v>
      </c>
      <c r="I99" s="44">
        <f t="shared" si="226"/>
        <v>1077.3</v>
      </c>
      <c r="J99" s="105"/>
      <c r="K99" s="126"/>
      <c r="L99" s="126"/>
      <c r="M99" s="126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44"/>
      <c r="AZ99" s="105"/>
      <c r="BA99" s="105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>
        <f>ROUND((I99/5/365*14),2)</f>
        <v>8.26</v>
      </c>
      <c r="CM99" s="44">
        <f t="shared" si="247"/>
        <v>18.3</v>
      </c>
      <c r="CN99" s="44">
        <f t="shared" si="248"/>
        <v>26.560000000000002</v>
      </c>
      <c r="CO99" s="46">
        <f t="shared" si="249"/>
        <v>26.56</v>
      </c>
      <c r="CP99" s="44">
        <f t="shared" si="250"/>
        <v>18.3</v>
      </c>
      <c r="CQ99" s="44">
        <f t="shared" si="251"/>
        <v>16.53</v>
      </c>
      <c r="CR99" s="44">
        <f t="shared" si="252"/>
        <v>18.3</v>
      </c>
      <c r="CS99" s="44">
        <f t="shared" si="253"/>
        <v>17.71</v>
      </c>
      <c r="CT99" s="47">
        <f t="shared" si="254"/>
        <v>18.3</v>
      </c>
      <c r="CU99" s="44">
        <f t="shared" si="255"/>
        <v>17.71</v>
      </c>
      <c r="CV99" s="44">
        <f t="shared" si="256"/>
        <v>18.3</v>
      </c>
      <c r="CW99" s="44">
        <f t="shared" si="257"/>
        <v>18.3</v>
      </c>
      <c r="CX99" s="44">
        <f t="shared" si="258"/>
        <v>17.71</v>
      </c>
      <c r="CY99" s="44">
        <f t="shared" si="259"/>
        <v>18.3</v>
      </c>
      <c r="CZ99" s="44">
        <f t="shared" si="260"/>
        <v>17.71</v>
      </c>
      <c r="DA99" s="44">
        <f t="shared" si="261"/>
        <v>18.3</v>
      </c>
      <c r="DB99" s="46">
        <f t="shared" si="262"/>
        <v>215.47000000000003</v>
      </c>
      <c r="DC99" s="46">
        <f t="shared" si="263"/>
        <v>242.03</v>
      </c>
      <c r="DD99" s="44">
        <f t="shared" si="264"/>
        <v>18.3</v>
      </c>
      <c r="DE99" s="44">
        <f t="shared" si="265"/>
        <v>16.53</v>
      </c>
      <c r="DF99" s="44">
        <f t="shared" si="266"/>
        <v>18.3</v>
      </c>
      <c r="DG99" s="44">
        <f t="shared" si="267"/>
        <v>17.71</v>
      </c>
      <c r="DH99" s="44">
        <f t="shared" si="268"/>
        <v>18.3</v>
      </c>
      <c r="DI99" s="44">
        <f t="shared" si="269"/>
        <v>17.71</v>
      </c>
      <c r="DJ99" s="44">
        <f t="shared" si="270"/>
        <v>18.3</v>
      </c>
      <c r="DK99" s="44">
        <f t="shared" si="271"/>
        <v>18.3</v>
      </c>
      <c r="DL99" s="44">
        <f t="shared" si="272"/>
        <v>17.71</v>
      </c>
      <c r="DM99" s="44">
        <f t="shared" si="273"/>
        <v>18.3</v>
      </c>
      <c r="DN99" s="44">
        <f t="shared" si="274"/>
        <v>17.71</v>
      </c>
      <c r="DO99" s="44">
        <f t="shared" si="275"/>
        <v>18.3</v>
      </c>
      <c r="DP99" s="46">
        <f t="shared" si="276"/>
        <v>215.47000000000003</v>
      </c>
      <c r="DQ99" s="46">
        <f t="shared" si="277"/>
        <v>457.5</v>
      </c>
      <c r="DR99" s="44">
        <f t="shared" si="278"/>
        <v>18.3</v>
      </c>
      <c r="DS99" s="44">
        <f t="shared" si="279"/>
        <v>16.53</v>
      </c>
      <c r="DT99" s="44">
        <f t="shared" si="280"/>
        <v>18.3</v>
      </c>
      <c r="DU99" s="44">
        <f t="shared" si="281"/>
        <v>17.71</v>
      </c>
      <c r="DV99" s="48">
        <f t="shared" si="282"/>
        <v>18.3</v>
      </c>
      <c r="DW99" s="48">
        <f t="shared" si="283"/>
        <v>17.71</v>
      </c>
      <c r="DX99" s="49">
        <f t="shared" si="284"/>
        <v>18.3</v>
      </c>
      <c r="DY99" s="49">
        <f t="shared" si="285"/>
        <v>18.3</v>
      </c>
      <c r="DZ99" s="44">
        <f t="shared" si="286"/>
        <v>17.71</v>
      </c>
      <c r="EA99" s="44">
        <f t="shared" si="287"/>
        <v>18.3</v>
      </c>
      <c r="EB99" s="44">
        <f t="shared" si="288"/>
        <v>17.71</v>
      </c>
      <c r="EC99" s="44">
        <f t="shared" si="289"/>
        <v>18.3</v>
      </c>
      <c r="ED99" s="50">
        <f t="shared" si="290"/>
        <v>215.47000000000003</v>
      </c>
      <c r="EE99" s="52">
        <f t="shared" si="291"/>
        <v>672.97</v>
      </c>
      <c r="EF99" s="44">
        <f t="shared" si="292"/>
        <v>18.3</v>
      </c>
      <c r="EG99" s="44">
        <f t="shared" si="293"/>
        <v>17.12</v>
      </c>
      <c r="EH99" s="44">
        <f t="shared" si="294"/>
        <v>18.3</v>
      </c>
      <c r="EI99" s="44">
        <f t="shared" si="295"/>
        <v>17.71</v>
      </c>
      <c r="EJ99" s="44">
        <f t="shared" si="296"/>
        <v>18.3</v>
      </c>
      <c r="EK99" s="93">
        <f t="shared" si="300"/>
        <v>17.71</v>
      </c>
      <c r="EL99" s="52"/>
      <c r="EM99" s="52"/>
      <c r="EN99" s="52"/>
      <c r="EO99" s="52"/>
      <c r="EP99" s="52"/>
      <c r="EQ99" s="52"/>
      <c r="ER99" s="52">
        <f t="shared" si="297"/>
        <v>107.44</v>
      </c>
      <c r="ES99" s="52">
        <f t="shared" si="299"/>
        <v>780.41</v>
      </c>
      <c r="ET99" s="44">
        <f t="shared" si="298"/>
        <v>416.59000000000003</v>
      </c>
    </row>
    <row r="100" spans="2:150" ht="16.5">
      <c r="B100" s="102">
        <v>42690</v>
      </c>
      <c r="C100" s="130" t="s">
        <v>297</v>
      </c>
      <c r="D100" s="130" t="s">
        <v>298</v>
      </c>
      <c r="E100" s="126" t="s">
        <v>233</v>
      </c>
      <c r="F100" s="133" t="s">
        <v>299</v>
      </c>
      <c r="G100" s="105">
        <v>2220</v>
      </c>
      <c r="H100" s="44">
        <f t="shared" si="225"/>
        <v>222</v>
      </c>
      <c r="I100" s="44">
        <f t="shared" si="226"/>
        <v>1998</v>
      </c>
      <c r="J100" s="105"/>
      <c r="K100" s="126"/>
      <c r="L100" s="126"/>
      <c r="M100" s="126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44"/>
      <c r="AZ100" s="105"/>
      <c r="BA100" s="105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>
        <f>ROUND((I100/5/365*14),2)</f>
        <v>15.33</v>
      </c>
      <c r="CM100" s="44">
        <f t="shared" si="247"/>
        <v>33.94</v>
      </c>
      <c r="CN100" s="44">
        <f t="shared" si="248"/>
        <v>49.269999999999996</v>
      </c>
      <c r="CO100" s="46">
        <f t="shared" si="249"/>
        <v>49.27</v>
      </c>
      <c r="CP100" s="44">
        <f t="shared" si="250"/>
        <v>33.94</v>
      </c>
      <c r="CQ100" s="44">
        <f t="shared" si="251"/>
        <v>30.65</v>
      </c>
      <c r="CR100" s="44">
        <f t="shared" si="252"/>
        <v>33.94</v>
      </c>
      <c r="CS100" s="44">
        <f t="shared" si="253"/>
        <v>32.840000000000003</v>
      </c>
      <c r="CT100" s="47">
        <f t="shared" si="254"/>
        <v>33.94</v>
      </c>
      <c r="CU100" s="44">
        <f t="shared" si="255"/>
        <v>32.840000000000003</v>
      </c>
      <c r="CV100" s="44">
        <f t="shared" si="256"/>
        <v>33.94</v>
      </c>
      <c r="CW100" s="44">
        <f t="shared" si="257"/>
        <v>33.94</v>
      </c>
      <c r="CX100" s="44">
        <f t="shared" si="258"/>
        <v>32.840000000000003</v>
      </c>
      <c r="CY100" s="44">
        <f t="shared" si="259"/>
        <v>33.94</v>
      </c>
      <c r="CZ100" s="44">
        <f t="shared" si="260"/>
        <v>32.840000000000003</v>
      </c>
      <c r="DA100" s="44">
        <f t="shared" si="261"/>
        <v>33.94</v>
      </c>
      <c r="DB100" s="46">
        <f t="shared" si="262"/>
        <v>399.59</v>
      </c>
      <c r="DC100" s="46">
        <f t="shared" si="263"/>
        <v>448.86</v>
      </c>
      <c r="DD100" s="44">
        <f t="shared" si="264"/>
        <v>33.94</v>
      </c>
      <c r="DE100" s="44">
        <f t="shared" si="265"/>
        <v>30.65</v>
      </c>
      <c r="DF100" s="44">
        <f t="shared" si="266"/>
        <v>33.94</v>
      </c>
      <c r="DG100" s="44">
        <f t="shared" si="267"/>
        <v>32.840000000000003</v>
      </c>
      <c r="DH100" s="44">
        <f t="shared" si="268"/>
        <v>33.94</v>
      </c>
      <c r="DI100" s="44">
        <f t="shared" si="269"/>
        <v>32.840000000000003</v>
      </c>
      <c r="DJ100" s="44">
        <f t="shared" si="270"/>
        <v>33.94</v>
      </c>
      <c r="DK100" s="44">
        <f t="shared" si="271"/>
        <v>33.94</v>
      </c>
      <c r="DL100" s="44">
        <f t="shared" si="272"/>
        <v>32.840000000000003</v>
      </c>
      <c r="DM100" s="44">
        <f t="shared" si="273"/>
        <v>33.94</v>
      </c>
      <c r="DN100" s="44">
        <f t="shared" si="274"/>
        <v>32.840000000000003</v>
      </c>
      <c r="DO100" s="44">
        <f t="shared" si="275"/>
        <v>33.94</v>
      </c>
      <c r="DP100" s="46">
        <f t="shared" si="276"/>
        <v>399.59</v>
      </c>
      <c r="DQ100" s="46">
        <f t="shared" si="277"/>
        <v>848.45</v>
      </c>
      <c r="DR100" s="44">
        <f t="shared" si="278"/>
        <v>33.94</v>
      </c>
      <c r="DS100" s="44">
        <f t="shared" si="279"/>
        <v>30.65</v>
      </c>
      <c r="DT100" s="44">
        <f t="shared" si="280"/>
        <v>33.94</v>
      </c>
      <c r="DU100" s="44">
        <f t="shared" si="281"/>
        <v>32.840000000000003</v>
      </c>
      <c r="DV100" s="48">
        <f t="shared" si="282"/>
        <v>33.94</v>
      </c>
      <c r="DW100" s="48">
        <f t="shared" si="283"/>
        <v>32.840000000000003</v>
      </c>
      <c r="DX100" s="49">
        <f t="shared" si="284"/>
        <v>33.94</v>
      </c>
      <c r="DY100" s="49">
        <f t="shared" si="285"/>
        <v>33.94</v>
      </c>
      <c r="DZ100" s="44">
        <f t="shared" si="286"/>
        <v>32.840000000000003</v>
      </c>
      <c r="EA100" s="44">
        <f t="shared" si="287"/>
        <v>33.94</v>
      </c>
      <c r="EB100" s="44">
        <f t="shared" si="288"/>
        <v>32.840000000000003</v>
      </c>
      <c r="EC100" s="44">
        <f t="shared" si="289"/>
        <v>33.94</v>
      </c>
      <c r="ED100" s="50">
        <f t="shared" si="290"/>
        <v>399.59</v>
      </c>
      <c r="EE100" s="52">
        <f t="shared" si="291"/>
        <v>1248.04</v>
      </c>
      <c r="EF100" s="44">
        <f t="shared" si="292"/>
        <v>33.94</v>
      </c>
      <c r="EG100" s="44">
        <f t="shared" si="293"/>
        <v>31.75</v>
      </c>
      <c r="EH100" s="44">
        <f t="shared" si="294"/>
        <v>33.94</v>
      </c>
      <c r="EI100" s="44">
        <f t="shared" si="295"/>
        <v>32.840000000000003</v>
      </c>
      <c r="EJ100" s="44">
        <f t="shared" si="296"/>
        <v>33.94</v>
      </c>
      <c r="EK100" s="93">
        <f t="shared" si="300"/>
        <v>32.840000000000003</v>
      </c>
      <c r="EL100" s="52"/>
      <c r="EM100" s="52"/>
      <c r="EN100" s="52"/>
      <c r="EO100" s="52"/>
      <c r="EP100" s="52"/>
      <c r="EQ100" s="52"/>
      <c r="ER100" s="52">
        <f t="shared" si="297"/>
        <v>199.25</v>
      </c>
      <c r="ES100" s="52">
        <f t="shared" si="299"/>
        <v>1447.29</v>
      </c>
      <c r="ET100" s="44">
        <f t="shared" si="298"/>
        <v>772.71</v>
      </c>
    </row>
    <row r="101" spans="2:150" ht="24.75">
      <c r="B101" s="102">
        <v>42723</v>
      </c>
      <c r="C101" s="159" t="s">
        <v>300</v>
      </c>
      <c r="D101" s="159" t="s">
        <v>301</v>
      </c>
      <c r="E101" s="104" t="s">
        <v>302</v>
      </c>
      <c r="F101" s="104" t="s">
        <v>303</v>
      </c>
      <c r="G101" s="131">
        <v>785</v>
      </c>
      <c r="H101" s="44">
        <f t="shared" si="225"/>
        <v>78.5</v>
      </c>
      <c r="I101" s="44">
        <f t="shared" si="226"/>
        <v>706.5</v>
      </c>
      <c r="J101" s="105"/>
      <c r="K101" s="126"/>
      <c r="L101" s="126"/>
      <c r="M101" s="126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44"/>
      <c r="AZ101" s="105"/>
      <c r="BA101" s="105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>
        <f>ROUND((I101/5/365*12),2)</f>
        <v>4.6500000000000004</v>
      </c>
      <c r="CN101" s="44">
        <f t="shared" si="248"/>
        <v>4.6500000000000004</v>
      </c>
      <c r="CO101" s="46">
        <f t="shared" si="249"/>
        <v>4.6500000000000004</v>
      </c>
      <c r="CP101" s="44">
        <f t="shared" si="250"/>
        <v>12</v>
      </c>
      <c r="CQ101" s="44">
        <f t="shared" si="251"/>
        <v>10.84</v>
      </c>
      <c r="CR101" s="44">
        <f t="shared" si="252"/>
        <v>12</v>
      </c>
      <c r="CS101" s="44">
        <f t="shared" si="253"/>
        <v>11.61</v>
      </c>
      <c r="CT101" s="47">
        <f t="shared" si="254"/>
        <v>12</v>
      </c>
      <c r="CU101" s="44">
        <f t="shared" si="255"/>
        <v>11.61</v>
      </c>
      <c r="CV101" s="44">
        <f t="shared" si="256"/>
        <v>12</v>
      </c>
      <c r="CW101" s="44">
        <f t="shared" si="257"/>
        <v>12</v>
      </c>
      <c r="CX101" s="44">
        <f t="shared" si="258"/>
        <v>11.61</v>
      </c>
      <c r="CY101" s="44">
        <f t="shared" si="259"/>
        <v>12</v>
      </c>
      <c r="CZ101" s="44">
        <f t="shared" si="260"/>
        <v>11.61</v>
      </c>
      <c r="DA101" s="44">
        <f t="shared" si="261"/>
        <v>12</v>
      </c>
      <c r="DB101" s="46">
        <f t="shared" si="262"/>
        <v>141.28</v>
      </c>
      <c r="DC101" s="46">
        <f t="shared" si="263"/>
        <v>145.93</v>
      </c>
      <c r="DD101" s="44">
        <f t="shared" si="264"/>
        <v>12</v>
      </c>
      <c r="DE101" s="44">
        <f t="shared" si="265"/>
        <v>10.84</v>
      </c>
      <c r="DF101" s="44">
        <f t="shared" si="266"/>
        <v>12</v>
      </c>
      <c r="DG101" s="44">
        <f t="shared" si="267"/>
        <v>11.61</v>
      </c>
      <c r="DH101" s="44">
        <f t="shared" si="268"/>
        <v>12</v>
      </c>
      <c r="DI101" s="44">
        <f t="shared" si="269"/>
        <v>11.61</v>
      </c>
      <c r="DJ101" s="44">
        <f t="shared" si="270"/>
        <v>12</v>
      </c>
      <c r="DK101" s="44">
        <f t="shared" si="271"/>
        <v>12</v>
      </c>
      <c r="DL101" s="44">
        <f t="shared" si="272"/>
        <v>11.61</v>
      </c>
      <c r="DM101" s="44">
        <f t="shared" si="273"/>
        <v>12</v>
      </c>
      <c r="DN101" s="44">
        <f t="shared" si="274"/>
        <v>11.61</v>
      </c>
      <c r="DO101" s="44">
        <f t="shared" si="275"/>
        <v>12</v>
      </c>
      <c r="DP101" s="46">
        <f t="shared" si="276"/>
        <v>141.28</v>
      </c>
      <c r="DQ101" s="46">
        <f t="shared" si="277"/>
        <v>287.20999999999998</v>
      </c>
      <c r="DR101" s="44">
        <f t="shared" si="278"/>
        <v>12</v>
      </c>
      <c r="DS101" s="44">
        <f t="shared" si="279"/>
        <v>10.84</v>
      </c>
      <c r="DT101" s="44">
        <f t="shared" si="280"/>
        <v>12</v>
      </c>
      <c r="DU101" s="44">
        <f t="shared" si="281"/>
        <v>11.61</v>
      </c>
      <c r="DV101" s="48">
        <f t="shared" si="282"/>
        <v>12</v>
      </c>
      <c r="DW101" s="48">
        <f t="shared" si="283"/>
        <v>11.61</v>
      </c>
      <c r="DX101" s="49">
        <f t="shared" si="284"/>
        <v>12</v>
      </c>
      <c r="DY101" s="49">
        <f t="shared" si="285"/>
        <v>12</v>
      </c>
      <c r="DZ101" s="44">
        <f t="shared" si="286"/>
        <v>11.61</v>
      </c>
      <c r="EA101" s="44">
        <f t="shared" si="287"/>
        <v>12</v>
      </c>
      <c r="EB101" s="44">
        <f t="shared" si="288"/>
        <v>11.61</v>
      </c>
      <c r="EC101" s="44">
        <f t="shared" si="289"/>
        <v>12</v>
      </c>
      <c r="ED101" s="50">
        <f t="shared" si="290"/>
        <v>141.28</v>
      </c>
      <c r="EE101" s="52">
        <f t="shared" si="291"/>
        <v>428.49</v>
      </c>
      <c r="EF101" s="44">
        <f t="shared" si="292"/>
        <v>12</v>
      </c>
      <c r="EG101" s="44">
        <f t="shared" si="293"/>
        <v>11.23</v>
      </c>
      <c r="EH101" s="44">
        <f t="shared" si="294"/>
        <v>12</v>
      </c>
      <c r="EI101" s="44">
        <f t="shared" si="295"/>
        <v>11.61</v>
      </c>
      <c r="EJ101" s="44">
        <f t="shared" si="296"/>
        <v>12</v>
      </c>
      <c r="EK101" s="93">
        <f t="shared" si="300"/>
        <v>11.61</v>
      </c>
      <c r="EL101" s="52"/>
      <c r="EM101" s="52"/>
      <c r="EN101" s="52"/>
      <c r="EO101" s="52"/>
      <c r="EP101" s="52"/>
      <c r="EQ101" s="52"/>
      <c r="ER101" s="52">
        <f t="shared" si="297"/>
        <v>70.45</v>
      </c>
      <c r="ES101" s="52">
        <f t="shared" si="299"/>
        <v>498.94</v>
      </c>
      <c r="ET101" s="44">
        <f t="shared" si="298"/>
        <v>286.06</v>
      </c>
    </row>
    <row r="102" spans="2:150" ht="24.75">
      <c r="B102" s="102">
        <v>42723</v>
      </c>
      <c r="C102" s="159" t="s">
        <v>300</v>
      </c>
      <c r="D102" s="159" t="s">
        <v>301</v>
      </c>
      <c r="E102" s="104" t="s">
        <v>162</v>
      </c>
      <c r="F102" s="104" t="s">
        <v>304</v>
      </c>
      <c r="G102" s="131">
        <v>785</v>
      </c>
      <c r="H102" s="44">
        <f t="shared" si="225"/>
        <v>78.5</v>
      </c>
      <c r="I102" s="44">
        <f t="shared" si="226"/>
        <v>706.5</v>
      </c>
      <c r="J102" s="105"/>
      <c r="K102" s="126"/>
      <c r="L102" s="126"/>
      <c r="M102" s="126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44"/>
      <c r="AZ102" s="105"/>
      <c r="BA102" s="105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>
        <f>ROUND((I102/5/365*12),2)</f>
        <v>4.6500000000000004</v>
      </c>
      <c r="CN102" s="44">
        <f t="shared" si="248"/>
        <v>4.6500000000000004</v>
      </c>
      <c r="CO102" s="46">
        <f t="shared" si="249"/>
        <v>4.6500000000000004</v>
      </c>
      <c r="CP102" s="44">
        <f t="shared" si="250"/>
        <v>12</v>
      </c>
      <c r="CQ102" s="44">
        <f t="shared" si="251"/>
        <v>10.84</v>
      </c>
      <c r="CR102" s="44">
        <f t="shared" si="252"/>
        <v>12</v>
      </c>
      <c r="CS102" s="44">
        <f t="shared" si="253"/>
        <v>11.61</v>
      </c>
      <c r="CT102" s="47">
        <f t="shared" si="254"/>
        <v>12</v>
      </c>
      <c r="CU102" s="44">
        <f t="shared" si="255"/>
        <v>11.61</v>
      </c>
      <c r="CV102" s="44">
        <f t="shared" si="256"/>
        <v>12</v>
      </c>
      <c r="CW102" s="44">
        <f t="shared" si="257"/>
        <v>12</v>
      </c>
      <c r="CX102" s="44">
        <f t="shared" si="258"/>
        <v>11.61</v>
      </c>
      <c r="CY102" s="44">
        <f t="shared" si="259"/>
        <v>12</v>
      </c>
      <c r="CZ102" s="44">
        <f t="shared" si="260"/>
        <v>11.61</v>
      </c>
      <c r="DA102" s="44">
        <f t="shared" si="261"/>
        <v>12</v>
      </c>
      <c r="DB102" s="46">
        <f t="shared" si="262"/>
        <v>141.28</v>
      </c>
      <c r="DC102" s="46">
        <f t="shared" si="263"/>
        <v>145.93</v>
      </c>
      <c r="DD102" s="44">
        <f t="shared" si="264"/>
        <v>12</v>
      </c>
      <c r="DE102" s="44">
        <f t="shared" si="265"/>
        <v>10.84</v>
      </c>
      <c r="DF102" s="44">
        <f t="shared" si="266"/>
        <v>12</v>
      </c>
      <c r="DG102" s="44">
        <f t="shared" si="267"/>
        <v>11.61</v>
      </c>
      <c r="DH102" s="44">
        <f t="shared" si="268"/>
        <v>12</v>
      </c>
      <c r="DI102" s="44">
        <f t="shared" si="269"/>
        <v>11.61</v>
      </c>
      <c r="DJ102" s="44">
        <f t="shared" si="270"/>
        <v>12</v>
      </c>
      <c r="DK102" s="44">
        <f t="shared" si="271"/>
        <v>12</v>
      </c>
      <c r="DL102" s="44">
        <f t="shared" si="272"/>
        <v>11.61</v>
      </c>
      <c r="DM102" s="44">
        <f t="shared" si="273"/>
        <v>12</v>
      </c>
      <c r="DN102" s="44">
        <f t="shared" si="274"/>
        <v>11.61</v>
      </c>
      <c r="DO102" s="44">
        <f t="shared" si="275"/>
        <v>12</v>
      </c>
      <c r="DP102" s="46">
        <f t="shared" si="276"/>
        <v>141.28</v>
      </c>
      <c r="DQ102" s="46">
        <f t="shared" si="277"/>
        <v>287.20999999999998</v>
      </c>
      <c r="DR102" s="44">
        <f t="shared" si="278"/>
        <v>12</v>
      </c>
      <c r="DS102" s="44">
        <f t="shared" si="279"/>
        <v>10.84</v>
      </c>
      <c r="DT102" s="44">
        <f t="shared" si="280"/>
        <v>12</v>
      </c>
      <c r="DU102" s="44">
        <f t="shared" si="281"/>
        <v>11.61</v>
      </c>
      <c r="DV102" s="48">
        <f t="shared" si="282"/>
        <v>12</v>
      </c>
      <c r="DW102" s="48">
        <f t="shared" si="283"/>
        <v>11.61</v>
      </c>
      <c r="DX102" s="49">
        <f t="shared" si="284"/>
        <v>12</v>
      </c>
      <c r="DY102" s="49">
        <f t="shared" si="285"/>
        <v>12</v>
      </c>
      <c r="DZ102" s="44">
        <f t="shared" si="286"/>
        <v>11.61</v>
      </c>
      <c r="EA102" s="44">
        <f t="shared" si="287"/>
        <v>12</v>
      </c>
      <c r="EB102" s="44">
        <f t="shared" si="288"/>
        <v>11.61</v>
      </c>
      <c r="EC102" s="44">
        <f t="shared" si="289"/>
        <v>12</v>
      </c>
      <c r="ED102" s="50">
        <f t="shared" si="290"/>
        <v>141.28</v>
      </c>
      <c r="EE102" s="52">
        <f t="shared" si="291"/>
        <v>428.49</v>
      </c>
      <c r="EF102" s="44">
        <f t="shared" si="292"/>
        <v>12</v>
      </c>
      <c r="EG102" s="44">
        <f t="shared" si="293"/>
        <v>11.23</v>
      </c>
      <c r="EH102" s="44">
        <f t="shared" si="294"/>
        <v>12</v>
      </c>
      <c r="EI102" s="44">
        <f t="shared" si="295"/>
        <v>11.61</v>
      </c>
      <c r="EJ102" s="44">
        <f t="shared" si="296"/>
        <v>12</v>
      </c>
      <c r="EK102" s="93">
        <f t="shared" si="300"/>
        <v>11.61</v>
      </c>
      <c r="EL102" s="52"/>
      <c r="EM102" s="52"/>
      <c r="EN102" s="52"/>
      <c r="EO102" s="52"/>
      <c r="EP102" s="52"/>
      <c r="EQ102" s="52"/>
      <c r="ER102" s="52">
        <f t="shared" si="297"/>
        <v>70.45</v>
      </c>
      <c r="ES102" s="52">
        <f t="shared" si="299"/>
        <v>498.94</v>
      </c>
      <c r="ET102" s="44">
        <f t="shared" si="298"/>
        <v>286.06</v>
      </c>
    </row>
    <row r="103" spans="2:150" ht="33">
      <c r="B103" s="102">
        <v>42726</v>
      </c>
      <c r="C103" s="103" t="s">
        <v>305</v>
      </c>
      <c r="D103" s="103" t="s">
        <v>306</v>
      </c>
      <c r="E103" s="104" t="s">
        <v>307</v>
      </c>
      <c r="F103" s="104" t="s">
        <v>308</v>
      </c>
      <c r="G103" s="105">
        <v>1699.52</v>
      </c>
      <c r="H103" s="44">
        <f t="shared" si="225"/>
        <v>169.952</v>
      </c>
      <c r="I103" s="44">
        <f t="shared" si="226"/>
        <v>1529.568</v>
      </c>
      <c r="J103" s="54"/>
      <c r="K103" s="55"/>
      <c r="L103" s="55"/>
      <c r="M103" s="55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44"/>
      <c r="CM103" s="44">
        <f>ROUND((I103/5/365*9),2)</f>
        <v>7.54</v>
      </c>
      <c r="CN103" s="44">
        <f t="shared" si="248"/>
        <v>7.54</v>
      </c>
      <c r="CO103" s="46">
        <f t="shared" si="249"/>
        <v>7.54</v>
      </c>
      <c r="CP103" s="44">
        <f t="shared" si="250"/>
        <v>25.98</v>
      </c>
      <c r="CQ103" s="44">
        <f t="shared" si="251"/>
        <v>23.47</v>
      </c>
      <c r="CR103" s="44">
        <f t="shared" si="252"/>
        <v>25.98</v>
      </c>
      <c r="CS103" s="44">
        <f t="shared" si="253"/>
        <v>25.14</v>
      </c>
      <c r="CT103" s="47">
        <f t="shared" si="254"/>
        <v>25.98</v>
      </c>
      <c r="CU103" s="44">
        <f t="shared" si="255"/>
        <v>25.14</v>
      </c>
      <c r="CV103" s="44">
        <f t="shared" si="256"/>
        <v>25.98</v>
      </c>
      <c r="CW103" s="44">
        <f t="shared" si="257"/>
        <v>25.98</v>
      </c>
      <c r="CX103" s="44">
        <f t="shared" si="258"/>
        <v>25.14</v>
      </c>
      <c r="CY103" s="44">
        <f t="shared" si="259"/>
        <v>25.98</v>
      </c>
      <c r="CZ103" s="44">
        <f t="shared" si="260"/>
        <v>25.14</v>
      </c>
      <c r="DA103" s="44">
        <f t="shared" si="261"/>
        <v>25.98</v>
      </c>
      <c r="DB103" s="46">
        <f t="shared" si="262"/>
        <v>305.89</v>
      </c>
      <c r="DC103" s="46">
        <f t="shared" si="263"/>
        <v>313.43</v>
      </c>
      <c r="DD103" s="44">
        <f t="shared" si="264"/>
        <v>25.98</v>
      </c>
      <c r="DE103" s="44">
        <f t="shared" si="265"/>
        <v>23.47</v>
      </c>
      <c r="DF103" s="44">
        <f t="shared" si="266"/>
        <v>25.98</v>
      </c>
      <c r="DG103" s="44">
        <f t="shared" si="267"/>
        <v>25.14</v>
      </c>
      <c r="DH103" s="44">
        <f t="shared" si="268"/>
        <v>25.98</v>
      </c>
      <c r="DI103" s="44">
        <f t="shared" si="269"/>
        <v>25.14</v>
      </c>
      <c r="DJ103" s="44">
        <f t="shared" si="270"/>
        <v>25.98</v>
      </c>
      <c r="DK103" s="44">
        <f t="shared" si="271"/>
        <v>25.98</v>
      </c>
      <c r="DL103" s="44">
        <f t="shared" si="272"/>
        <v>25.14</v>
      </c>
      <c r="DM103" s="44">
        <f t="shared" si="273"/>
        <v>25.98</v>
      </c>
      <c r="DN103" s="44">
        <f t="shared" si="274"/>
        <v>25.14</v>
      </c>
      <c r="DO103" s="44">
        <f t="shared" si="275"/>
        <v>25.98</v>
      </c>
      <c r="DP103" s="46">
        <f t="shared" si="276"/>
        <v>305.89</v>
      </c>
      <c r="DQ103" s="46">
        <f t="shared" si="277"/>
        <v>619.32000000000005</v>
      </c>
      <c r="DR103" s="44">
        <f t="shared" si="278"/>
        <v>25.98</v>
      </c>
      <c r="DS103" s="44">
        <f t="shared" si="279"/>
        <v>23.47</v>
      </c>
      <c r="DT103" s="44">
        <f t="shared" si="280"/>
        <v>25.98</v>
      </c>
      <c r="DU103" s="44">
        <f t="shared" si="281"/>
        <v>25.14</v>
      </c>
      <c r="DV103" s="48">
        <f t="shared" si="282"/>
        <v>25.98</v>
      </c>
      <c r="DW103" s="48">
        <f t="shared" si="283"/>
        <v>25.14</v>
      </c>
      <c r="DX103" s="49">
        <f t="shared" si="284"/>
        <v>25.98</v>
      </c>
      <c r="DY103" s="49">
        <f t="shared" si="285"/>
        <v>25.98</v>
      </c>
      <c r="DZ103" s="44">
        <f t="shared" si="286"/>
        <v>25.14</v>
      </c>
      <c r="EA103" s="44">
        <f t="shared" si="287"/>
        <v>25.98</v>
      </c>
      <c r="EB103" s="44">
        <f t="shared" si="288"/>
        <v>25.14</v>
      </c>
      <c r="EC103" s="44">
        <f t="shared" si="289"/>
        <v>25.98</v>
      </c>
      <c r="ED103" s="50">
        <f t="shared" si="290"/>
        <v>305.89</v>
      </c>
      <c r="EE103" s="52">
        <f t="shared" si="291"/>
        <v>925.21</v>
      </c>
      <c r="EF103" s="44">
        <f t="shared" si="292"/>
        <v>25.98</v>
      </c>
      <c r="EG103" s="44">
        <f t="shared" si="293"/>
        <v>24.31</v>
      </c>
      <c r="EH103" s="44">
        <f t="shared" si="294"/>
        <v>25.98</v>
      </c>
      <c r="EI103" s="44">
        <f t="shared" si="295"/>
        <v>25.14</v>
      </c>
      <c r="EJ103" s="44">
        <f t="shared" si="296"/>
        <v>25.98</v>
      </c>
      <c r="EK103" s="93">
        <f t="shared" si="300"/>
        <v>25.14</v>
      </c>
      <c r="EL103" s="52"/>
      <c r="EM103" s="52"/>
      <c r="EN103" s="52"/>
      <c r="EO103" s="52"/>
      <c r="EP103" s="52"/>
      <c r="EQ103" s="52"/>
      <c r="ER103" s="52">
        <f t="shared" si="297"/>
        <v>152.53</v>
      </c>
      <c r="ES103" s="52">
        <f t="shared" si="299"/>
        <v>1077.74</v>
      </c>
      <c r="ET103" s="44">
        <f t="shared" si="298"/>
        <v>621.78</v>
      </c>
    </row>
    <row r="104" spans="2:150" ht="16.5">
      <c r="B104" s="102">
        <v>42899</v>
      </c>
      <c r="C104" s="103" t="s">
        <v>309</v>
      </c>
      <c r="D104" s="103" t="s">
        <v>310</v>
      </c>
      <c r="E104" s="132" t="s">
        <v>151</v>
      </c>
      <c r="F104" s="104" t="s">
        <v>311</v>
      </c>
      <c r="G104" s="131">
        <v>1977.5</v>
      </c>
      <c r="H104" s="44">
        <f t="shared" si="225"/>
        <v>197.75</v>
      </c>
      <c r="I104" s="44">
        <f t="shared" si="226"/>
        <v>1779.75</v>
      </c>
      <c r="J104" s="54"/>
      <c r="K104" s="55"/>
      <c r="L104" s="55"/>
      <c r="M104" s="55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44"/>
      <c r="CM104" s="44"/>
      <c r="CN104" s="44"/>
      <c r="CO104" s="46"/>
      <c r="CP104" s="44"/>
      <c r="CQ104" s="44"/>
      <c r="CR104" s="44"/>
      <c r="CS104" s="44"/>
      <c r="CT104" s="47"/>
      <c r="CU104" s="44">
        <f>ROUND((I104/5/365*17),2)</f>
        <v>16.579999999999998</v>
      </c>
      <c r="CV104" s="44">
        <f t="shared" si="256"/>
        <v>30.23</v>
      </c>
      <c r="CW104" s="44">
        <f t="shared" si="257"/>
        <v>30.23</v>
      </c>
      <c r="CX104" s="44">
        <f t="shared" si="258"/>
        <v>29.26</v>
      </c>
      <c r="CY104" s="44">
        <f t="shared" si="259"/>
        <v>30.23</v>
      </c>
      <c r="CZ104" s="44">
        <f t="shared" si="260"/>
        <v>29.26</v>
      </c>
      <c r="DA104" s="44">
        <f t="shared" si="261"/>
        <v>30.23</v>
      </c>
      <c r="DB104" s="46">
        <f t="shared" si="262"/>
        <v>196.01999999999998</v>
      </c>
      <c r="DC104" s="46">
        <f t="shared" si="263"/>
        <v>196.02</v>
      </c>
      <c r="DD104" s="44">
        <f t="shared" si="264"/>
        <v>30.23</v>
      </c>
      <c r="DE104" s="44">
        <f t="shared" si="265"/>
        <v>27.31</v>
      </c>
      <c r="DF104" s="44">
        <f t="shared" si="266"/>
        <v>30.23</v>
      </c>
      <c r="DG104" s="44">
        <f t="shared" si="267"/>
        <v>29.26</v>
      </c>
      <c r="DH104" s="44">
        <f t="shared" si="268"/>
        <v>30.23</v>
      </c>
      <c r="DI104" s="44">
        <f t="shared" si="269"/>
        <v>29.26</v>
      </c>
      <c r="DJ104" s="44">
        <f t="shared" si="270"/>
        <v>30.23</v>
      </c>
      <c r="DK104" s="44">
        <f t="shared" si="271"/>
        <v>30.23</v>
      </c>
      <c r="DL104" s="44">
        <f t="shared" si="272"/>
        <v>29.26</v>
      </c>
      <c r="DM104" s="44">
        <f t="shared" si="273"/>
        <v>30.23</v>
      </c>
      <c r="DN104" s="44">
        <f t="shared" si="274"/>
        <v>29.26</v>
      </c>
      <c r="DO104" s="44">
        <f t="shared" si="275"/>
        <v>30.23</v>
      </c>
      <c r="DP104" s="46">
        <f t="shared" si="276"/>
        <v>355.96</v>
      </c>
      <c r="DQ104" s="46">
        <f t="shared" si="277"/>
        <v>551.98</v>
      </c>
      <c r="DR104" s="44">
        <f t="shared" si="278"/>
        <v>30.23</v>
      </c>
      <c r="DS104" s="44">
        <f t="shared" si="279"/>
        <v>27.31</v>
      </c>
      <c r="DT104" s="44">
        <f t="shared" si="280"/>
        <v>30.23</v>
      </c>
      <c r="DU104" s="44">
        <f t="shared" si="281"/>
        <v>29.26</v>
      </c>
      <c r="DV104" s="48">
        <f t="shared" si="282"/>
        <v>30.23</v>
      </c>
      <c r="DW104" s="48">
        <f t="shared" si="283"/>
        <v>29.26</v>
      </c>
      <c r="DX104" s="49">
        <f t="shared" si="284"/>
        <v>30.23</v>
      </c>
      <c r="DY104" s="49">
        <f t="shared" si="285"/>
        <v>30.23</v>
      </c>
      <c r="DZ104" s="44">
        <f t="shared" si="286"/>
        <v>29.26</v>
      </c>
      <c r="EA104" s="44">
        <f t="shared" si="287"/>
        <v>30.23</v>
      </c>
      <c r="EB104" s="44">
        <f t="shared" si="288"/>
        <v>29.26</v>
      </c>
      <c r="EC104" s="44">
        <f t="shared" si="289"/>
        <v>30.23</v>
      </c>
      <c r="ED104" s="50">
        <f t="shared" si="290"/>
        <v>355.96</v>
      </c>
      <c r="EE104" s="52">
        <f t="shared" si="291"/>
        <v>907.94</v>
      </c>
      <c r="EF104" s="44">
        <f t="shared" si="292"/>
        <v>30.23</v>
      </c>
      <c r="EG104" s="44">
        <f t="shared" si="293"/>
        <v>28.28</v>
      </c>
      <c r="EH104" s="44">
        <f t="shared" si="294"/>
        <v>30.23</v>
      </c>
      <c r="EI104" s="44">
        <f t="shared" si="295"/>
        <v>29.26</v>
      </c>
      <c r="EJ104" s="44">
        <f t="shared" si="296"/>
        <v>30.23</v>
      </c>
      <c r="EK104" s="93">
        <f t="shared" si="300"/>
        <v>29.26</v>
      </c>
      <c r="EL104" s="52"/>
      <c r="EM104" s="52"/>
      <c r="EN104" s="52"/>
      <c r="EO104" s="52"/>
      <c r="EP104" s="52"/>
      <c r="EQ104" s="52"/>
      <c r="ER104" s="52">
        <f t="shared" si="297"/>
        <v>177.49</v>
      </c>
      <c r="ES104" s="52">
        <f t="shared" si="299"/>
        <v>1085.43</v>
      </c>
      <c r="ET104" s="44">
        <f t="shared" si="298"/>
        <v>892.06999999999994</v>
      </c>
    </row>
    <row r="105" spans="2:150" ht="24.75">
      <c r="B105" s="102">
        <v>42900</v>
      </c>
      <c r="C105" s="103" t="s">
        <v>250</v>
      </c>
      <c r="D105" s="103" t="s">
        <v>312</v>
      </c>
      <c r="E105" s="132" t="s">
        <v>313</v>
      </c>
      <c r="F105" s="104" t="s">
        <v>314</v>
      </c>
      <c r="G105" s="131">
        <v>1050</v>
      </c>
      <c r="H105" s="44">
        <f t="shared" si="225"/>
        <v>105</v>
      </c>
      <c r="I105" s="44">
        <f t="shared" si="226"/>
        <v>945</v>
      </c>
      <c r="J105" s="54"/>
      <c r="K105" s="55"/>
      <c r="L105" s="55"/>
      <c r="M105" s="55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44"/>
      <c r="CM105" s="44"/>
      <c r="CN105" s="44"/>
      <c r="CO105" s="46"/>
      <c r="CP105" s="44"/>
      <c r="CQ105" s="44"/>
      <c r="CR105" s="44"/>
      <c r="CS105" s="44"/>
      <c r="CT105" s="47"/>
      <c r="CU105" s="44">
        <f>ROUND((I105/5/365*16),2)</f>
        <v>8.2799999999999994</v>
      </c>
      <c r="CV105" s="44">
        <f t="shared" si="256"/>
        <v>16.05</v>
      </c>
      <c r="CW105" s="44">
        <f t="shared" si="257"/>
        <v>16.05</v>
      </c>
      <c r="CX105" s="44">
        <f t="shared" si="258"/>
        <v>15.53</v>
      </c>
      <c r="CY105" s="44">
        <f t="shared" si="259"/>
        <v>16.05</v>
      </c>
      <c r="CZ105" s="44">
        <f t="shared" si="260"/>
        <v>15.53</v>
      </c>
      <c r="DA105" s="44">
        <f t="shared" si="261"/>
        <v>16.05</v>
      </c>
      <c r="DB105" s="46">
        <f t="shared" si="262"/>
        <v>103.53999999999999</v>
      </c>
      <c r="DC105" s="46">
        <f t="shared" si="263"/>
        <v>103.54</v>
      </c>
      <c r="DD105" s="44">
        <f t="shared" si="264"/>
        <v>16.05</v>
      </c>
      <c r="DE105" s="44">
        <f t="shared" si="265"/>
        <v>14.5</v>
      </c>
      <c r="DF105" s="44">
        <f t="shared" si="266"/>
        <v>16.05</v>
      </c>
      <c r="DG105" s="44">
        <f t="shared" si="267"/>
        <v>15.53</v>
      </c>
      <c r="DH105" s="44">
        <f t="shared" si="268"/>
        <v>16.05</v>
      </c>
      <c r="DI105" s="44">
        <f t="shared" si="269"/>
        <v>15.53</v>
      </c>
      <c r="DJ105" s="44">
        <f t="shared" si="270"/>
        <v>16.05</v>
      </c>
      <c r="DK105" s="44">
        <f t="shared" si="271"/>
        <v>16.05</v>
      </c>
      <c r="DL105" s="44">
        <f t="shared" si="272"/>
        <v>15.53</v>
      </c>
      <c r="DM105" s="44">
        <f t="shared" si="273"/>
        <v>16.05</v>
      </c>
      <c r="DN105" s="44">
        <f t="shared" si="274"/>
        <v>15.53</v>
      </c>
      <c r="DO105" s="44">
        <f t="shared" si="275"/>
        <v>16.05</v>
      </c>
      <c r="DP105" s="46">
        <f t="shared" si="276"/>
        <v>188.97000000000003</v>
      </c>
      <c r="DQ105" s="46">
        <f t="shared" si="277"/>
        <v>292.51</v>
      </c>
      <c r="DR105" s="44">
        <f t="shared" si="278"/>
        <v>16.05</v>
      </c>
      <c r="DS105" s="44">
        <f t="shared" si="279"/>
        <v>14.5</v>
      </c>
      <c r="DT105" s="44">
        <f t="shared" si="280"/>
        <v>16.05</v>
      </c>
      <c r="DU105" s="44">
        <f t="shared" si="281"/>
        <v>15.53</v>
      </c>
      <c r="DV105" s="48">
        <f t="shared" si="282"/>
        <v>16.05</v>
      </c>
      <c r="DW105" s="48">
        <f t="shared" si="283"/>
        <v>15.53</v>
      </c>
      <c r="DX105" s="49">
        <f t="shared" si="284"/>
        <v>16.05</v>
      </c>
      <c r="DY105" s="49">
        <f t="shared" si="285"/>
        <v>16.05</v>
      </c>
      <c r="DZ105" s="44">
        <f t="shared" si="286"/>
        <v>15.53</v>
      </c>
      <c r="EA105" s="44">
        <f t="shared" si="287"/>
        <v>16.05</v>
      </c>
      <c r="EB105" s="44">
        <f t="shared" si="288"/>
        <v>15.53</v>
      </c>
      <c r="EC105" s="44">
        <f t="shared" si="289"/>
        <v>16.05</v>
      </c>
      <c r="ED105" s="50">
        <f t="shared" si="290"/>
        <v>188.97000000000003</v>
      </c>
      <c r="EE105" s="52">
        <f t="shared" si="291"/>
        <v>481.48</v>
      </c>
      <c r="EF105" s="44">
        <f t="shared" si="292"/>
        <v>16.05</v>
      </c>
      <c r="EG105" s="44">
        <f t="shared" si="293"/>
        <v>15.02</v>
      </c>
      <c r="EH105" s="44">
        <f t="shared" si="294"/>
        <v>16.05</v>
      </c>
      <c r="EI105" s="44">
        <f t="shared" si="295"/>
        <v>15.53</v>
      </c>
      <c r="EJ105" s="44">
        <f t="shared" si="296"/>
        <v>16.05</v>
      </c>
      <c r="EK105" s="93">
        <f t="shared" si="300"/>
        <v>15.53</v>
      </c>
      <c r="EL105" s="52"/>
      <c r="EM105" s="52"/>
      <c r="EN105" s="52"/>
      <c r="EO105" s="52"/>
      <c r="EP105" s="52"/>
      <c r="EQ105" s="52"/>
      <c r="ER105" s="52">
        <f t="shared" si="297"/>
        <v>94.23</v>
      </c>
      <c r="ES105" s="52">
        <f t="shared" si="299"/>
        <v>575.71</v>
      </c>
      <c r="ET105" s="44">
        <f t="shared" si="298"/>
        <v>474.28999999999996</v>
      </c>
    </row>
    <row r="106" spans="2:150" ht="24.75">
      <c r="B106" s="102">
        <v>42900</v>
      </c>
      <c r="C106" s="103" t="s">
        <v>250</v>
      </c>
      <c r="D106" s="103" t="s">
        <v>315</v>
      </c>
      <c r="E106" s="132" t="s">
        <v>302</v>
      </c>
      <c r="F106" s="104" t="s">
        <v>316</v>
      </c>
      <c r="G106" s="131">
        <v>1050</v>
      </c>
      <c r="H106" s="44">
        <f t="shared" si="225"/>
        <v>105</v>
      </c>
      <c r="I106" s="44">
        <f t="shared" si="226"/>
        <v>945</v>
      </c>
      <c r="J106" s="54"/>
      <c r="K106" s="55"/>
      <c r="L106" s="55"/>
      <c r="M106" s="55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44"/>
      <c r="CM106" s="44"/>
      <c r="CN106" s="44"/>
      <c r="CO106" s="46"/>
      <c r="CP106" s="44"/>
      <c r="CQ106" s="44"/>
      <c r="CR106" s="44"/>
      <c r="CS106" s="44"/>
      <c r="CT106" s="47"/>
      <c r="CU106" s="44">
        <f>ROUND((I106/5/365*16),2)</f>
        <v>8.2799999999999994</v>
      </c>
      <c r="CV106" s="44">
        <f t="shared" si="256"/>
        <v>16.05</v>
      </c>
      <c r="CW106" s="44">
        <f t="shared" si="257"/>
        <v>16.05</v>
      </c>
      <c r="CX106" s="44">
        <f t="shared" si="258"/>
        <v>15.53</v>
      </c>
      <c r="CY106" s="44">
        <f t="shared" si="259"/>
        <v>16.05</v>
      </c>
      <c r="CZ106" s="44">
        <f t="shared" si="260"/>
        <v>15.53</v>
      </c>
      <c r="DA106" s="44">
        <f t="shared" si="261"/>
        <v>16.05</v>
      </c>
      <c r="DB106" s="46">
        <f t="shared" si="262"/>
        <v>103.53999999999999</v>
      </c>
      <c r="DC106" s="46">
        <f t="shared" si="263"/>
        <v>103.54</v>
      </c>
      <c r="DD106" s="44">
        <f t="shared" si="264"/>
        <v>16.05</v>
      </c>
      <c r="DE106" s="44">
        <f t="shared" si="265"/>
        <v>14.5</v>
      </c>
      <c r="DF106" s="44">
        <f t="shared" si="266"/>
        <v>16.05</v>
      </c>
      <c r="DG106" s="44">
        <f t="shared" si="267"/>
        <v>15.53</v>
      </c>
      <c r="DH106" s="44">
        <f t="shared" si="268"/>
        <v>16.05</v>
      </c>
      <c r="DI106" s="44">
        <f t="shared" si="269"/>
        <v>15.53</v>
      </c>
      <c r="DJ106" s="44">
        <f t="shared" si="270"/>
        <v>16.05</v>
      </c>
      <c r="DK106" s="44">
        <f t="shared" si="271"/>
        <v>16.05</v>
      </c>
      <c r="DL106" s="44">
        <f t="shared" si="272"/>
        <v>15.53</v>
      </c>
      <c r="DM106" s="44">
        <f t="shared" si="273"/>
        <v>16.05</v>
      </c>
      <c r="DN106" s="44">
        <f t="shared" si="274"/>
        <v>15.53</v>
      </c>
      <c r="DO106" s="44">
        <f t="shared" si="275"/>
        <v>16.05</v>
      </c>
      <c r="DP106" s="46">
        <f t="shared" si="276"/>
        <v>188.97000000000003</v>
      </c>
      <c r="DQ106" s="46">
        <f t="shared" si="277"/>
        <v>292.51</v>
      </c>
      <c r="DR106" s="44">
        <f t="shared" si="278"/>
        <v>16.05</v>
      </c>
      <c r="DS106" s="44">
        <f t="shared" si="279"/>
        <v>14.5</v>
      </c>
      <c r="DT106" s="44">
        <f t="shared" si="280"/>
        <v>16.05</v>
      </c>
      <c r="DU106" s="44">
        <f t="shared" si="281"/>
        <v>15.53</v>
      </c>
      <c r="DV106" s="48">
        <f t="shared" si="282"/>
        <v>16.05</v>
      </c>
      <c r="DW106" s="48">
        <f t="shared" si="283"/>
        <v>15.53</v>
      </c>
      <c r="DX106" s="49">
        <f t="shared" si="284"/>
        <v>16.05</v>
      </c>
      <c r="DY106" s="49">
        <f t="shared" si="285"/>
        <v>16.05</v>
      </c>
      <c r="DZ106" s="44">
        <f t="shared" si="286"/>
        <v>15.53</v>
      </c>
      <c r="EA106" s="44">
        <f t="shared" si="287"/>
        <v>16.05</v>
      </c>
      <c r="EB106" s="44">
        <f t="shared" si="288"/>
        <v>15.53</v>
      </c>
      <c r="EC106" s="44">
        <f t="shared" si="289"/>
        <v>16.05</v>
      </c>
      <c r="ED106" s="50">
        <f t="shared" si="290"/>
        <v>188.97000000000003</v>
      </c>
      <c r="EE106" s="52">
        <f t="shared" si="291"/>
        <v>481.48</v>
      </c>
      <c r="EF106" s="44">
        <f t="shared" si="292"/>
        <v>16.05</v>
      </c>
      <c r="EG106" s="44">
        <f t="shared" si="293"/>
        <v>15.02</v>
      </c>
      <c r="EH106" s="44">
        <f t="shared" si="294"/>
        <v>16.05</v>
      </c>
      <c r="EI106" s="44">
        <f t="shared" si="295"/>
        <v>15.53</v>
      </c>
      <c r="EJ106" s="44">
        <f t="shared" si="296"/>
        <v>16.05</v>
      </c>
      <c r="EK106" s="93">
        <f t="shared" si="300"/>
        <v>15.53</v>
      </c>
      <c r="EL106" s="52"/>
      <c r="EM106" s="52"/>
      <c r="EN106" s="52"/>
      <c r="EO106" s="52"/>
      <c r="EP106" s="52"/>
      <c r="EQ106" s="52"/>
      <c r="ER106" s="52">
        <f t="shared" si="297"/>
        <v>94.23</v>
      </c>
      <c r="ES106" s="52">
        <f t="shared" si="299"/>
        <v>575.71</v>
      </c>
      <c r="ET106" s="44">
        <f t="shared" si="298"/>
        <v>474.28999999999996</v>
      </c>
    </row>
    <row r="107" spans="2:150" ht="24.75">
      <c r="B107" s="102">
        <v>42900</v>
      </c>
      <c r="C107" s="103" t="s">
        <v>250</v>
      </c>
      <c r="D107" s="103" t="s">
        <v>317</v>
      </c>
      <c r="E107" s="132" t="s">
        <v>318</v>
      </c>
      <c r="F107" s="104" t="s">
        <v>319</v>
      </c>
      <c r="G107" s="131">
        <v>1050</v>
      </c>
      <c r="H107" s="44">
        <f t="shared" si="225"/>
        <v>105</v>
      </c>
      <c r="I107" s="44">
        <f t="shared" si="226"/>
        <v>945</v>
      </c>
      <c r="J107" s="54"/>
      <c r="K107" s="55"/>
      <c r="L107" s="55"/>
      <c r="M107" s="55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44"/>
      <c r="CM107" s="44"/>
      <c r="CN107" s="44"/>
      <c r="CO107" s="46"/>
      <c r="CP107" s="44"/>
      <c r="CQ107" s="44"/>
      <c r="CR107" s="44"/>
      <c r="CS107" s="44"/>
      <c r="CT107" s="47"/>
      <c r="CU107" s="44">
        <f>ROUND((I107/5/365*16),2)</f>
        <v>8.2799999999999994</v>
      </c>
      <c r="CV107" s="44">
        <f t="shared" si="256"/>
        <v>16.05</v>
      </c>
      <c r="CW107" s="44">
        <f t="shared" si="257"/>
        <v>16.05</v>
      </c>
      <c r="CX107" s="44">
        <f t="shared" si="258"/>
        <v>15.53</v>
      </c>
      <c r="CY107" s="44">
        <f t="shared" si="259"/>
        <v>16.05</v>
      </c>
      <c r="CZ107" s="44">
        <f t="shared" si="260"/>
        <v>15.53</v>
      </c>
      <c r="DA107" s="44">
        <f t="shared" si="261"/>
        <v>16.05</v>
      </c>
      <c r="DB107" s="46">
        <f t="shared" si="262"/>
        <v>103.53999999999999</v>
      </c>
      <c r="DC107" s="46">
        <f t="shared" si="263"/>
        <v>103.54</v>
      </c>
      <c r="DD107" s="44">
        <f t="shared" si="264"/>
        <v>16.05</v>
      </c>
      <c r="DE107" s="44">
        <f t="shared" si="265"/>
        <v>14.5</v>
      </c>
      <c r="DF107" s="44">
        <f t="shared" si="266"/>
        <v>16.05</v>
      </c>
      <c r="DG107" s="44">
        <f t="shared" si="267"/>
        <v>15.53</v>
      </c>
      <c r="DH107" s="44">
        <f t="shared" si="268"/>
        <v>16.05</v>
      </c>
      <c r="DI107" s="44">
        <f t="shared" si="269"/>
        <v>15.53</v>
      </c>
      <c r="DJ107" s="44">
        <f t="shared" si="270"/>
        <v>16.05</v>
      </c>
      <c r="DK107" s="44">
        <f t="shared" si="271"/>
        <v>16.05</v>
      </c>
      <c r="DL107" s="44">
        <f t="shared" si="272"/>
        <v>15.53</v>
      </c>
      <c r="DM107" s="44">
        <f t="shared" si="273"/>
        <v>16.05</v>
      </c>
      <c r="DN107" s="44">
        <f t="shared" si="274"/>
        <v>15.53</v>
      </c>
      <c r="DO107" s="44">
        <f t="shared" si="275"/>
        <v>16.05</v>
      </c>
      <c r="DP107" s="46">
        <f t="shared" si="276"/>
        <v>188.97000000000003</v>
      </c>
      <c r="DQ107" s="46">
        <f t="shared" si="277"/>
        <v>292.51</v>
      </c>
      <c r="DR107" s="44">
        <f t="shared" si="278"/>
        <v>16.05</v>
      </c>
      <c r="DS107" s="44">
        <f t="shared" si="279"/>
        <v>14.5</v>
      </c>
      <c r="DT107" s="44">
        <f t="shared" si="280"/>
        <v>16.05</v>
      </c>
      <c r="DU107" s="44">
        <f t="shared" si="281"/>
        <v>15.53</v>
      </c>
      <c r="DV107" s="48">
        <f t="shared" si="282"/>
        <v>16.05</v>
      </c>
      <c r="DW107" s="48">
        <f t="shared" si="283"/>
        <v>15.53</v>
      </c>
      <c r="DX107" s="49">
        <f t="shared" si="284"/>
        <v>16.05</v>
      </c>
      <c r="DY107" s="49">
        <f t="shared" si="285"/>
        <v>16.05</v>
      </c>
      <c r="DZ107" s="44">
        <f t="shared" si="286"/>
        <v>15.53</v>
      </c>
      <c r="EA107" s="44">
        <f t="shared" si="287"/>
        <v>16.05</v>
      </c>
      <c r="EB107" s="44">
        <f t="shared" si="288"/>
        <v>15.53</v>
      </c>
      <c r="EC107" s="44">
        <f t="shared" si="289"/>
        <v>16.05</v>
      </c>
      <c r="ED107" s="50">
        <f t="shared" si="290"/>
        <v>188.97000000000003</v>
      </c>
      <c r="EE107" s="52">
        <f t="shared" si="291"/>
        <v>481.48</v>
      </c>
      <c r="EF107" s="44">
        <f t="shared" si="292"/>
        <v>16.05</v>
      </c>
      <c r="EG107" s="44">
        <f t="shared" si="293"/>
        <v>15.02</v>
      </c>
      <c r="EH107" s="44">
        <f t="shared" si="294"/>
        <v>16.05</v>
      </c>
      <c r="EI107" s="44">
        <f t="shared" si="295"/>
        <v>15.53</v>
      </c>
      <c r="EJ107" s="44">
        <f t="shared" si="296"/>
        <v>16.05</v>
      </c>
      <c r="EK107" s="93">
        <f t="shared" si="300"/>
        <v>15.53</v>
      </c>
      <c r="EL107" s="52"/>
      <c r="EM107" s="52"/>
      <c r="EN107" s="52"/>
      <c r="EO107" s="52"/>
      <c r="EP107" s="52"/>
      <c r="EQ107" s="52"/>
      <c r="ER107" s="52">
        <f t="shared" si="297"/>
        <v>94.23</v>
      </c>
      <c r="ES107" s="52">
        <f t="shared" si="299"/>
        <v>575.71</v>
      </c>
      <c r="ET107" s="44">
        <f t="shared" si="298"/>
        <v>474.28999999999996</v>
      </c>
    </row>
    <row r="108" spans="2:150" ht="24.75">
      <c r="B108" s="102">
        <v>42905</v>
      </c>
      <c r="C108" s="103" t="s">
        <v>320</v>
      </c>
      <c r="D108" s="103" t="s">
        <v>321</v>
      </c>
      <c r="E108" s="132" t="s">
        <v>117</v>
      </c>
      <c r="F108" s="104" t="s">
        <v>322</v>
      </c>
      <c r="G108" s="131">
        <v>1370</v>
      </c>
      <c r="H108" s="44">
        <f t="shared" si="225"/>
        <v>137</v>
      </c>
      <c r="I108" s="44">
        <f t="shared" si="226"/>
        <v>1233</v>
      </c>
      <c r="J108" s="54"/>
      <c r="K108" s="55"/>
      <c r="L108" s="55"/>
      <c r="M108" s="55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44"/>
      <c r="CM108" s="44"/>
      <c r="CN108" s="44"/>
      <c r="CO108" s="46"/>
      <c r="CP108" s="44"/>
      <c r="CQ108" s="44"/>
      <c r="CR108" s="44"/>
      <c r="CS108" s="44"/>
      <c r="CT108" s="47"/>
      <c r="CU108" s="44">
        <f>ROUND((I108/5/365*11),2)</f>
        <v>7.43</v>
      </c>
      <c r="CV108" s="44">
        <f t="shared" si="256"/>
        <v>20.94</v>
      </c>
      <c r="CW108" s="44">
        <f t="shared" si="257"/>
        <v>20.94</v>
      </c>
      <c r="CX108" s="44">
        <f t="shared" si="258"/>
        <v>20.27</v>
      </c>
      <c r="CY108" s="44">
        <f t="shared" si="259"/>
        <v>20.94</v>
      </c>
      <c r="CZ108" s="44">
        <f t="shared" si="260"/>
        <v>20.27</v>
      </c>
      <c r="DA108" s="44">
        <f t="shared" si="261"/>
        <v>20.94</v>
      </c>
      <c r="DB108" s="46">
        <f t="shared" si="262"/>
        <v>131.72999999999999</v>
      </c>
      <c r="DC108" s="46">
        <f t="shared" si="263"/>
        <v>131.72999999999999</v>
      </c>
      <c r="DD108" s="44">
        <f t="shared" si="264"/>
        <v>20.94</v>
      </c>
      <c r="DE108" s="44">
        <f t="shared" si="265"/>
        <v>18.920000000000002</v>
      </c>
      <c r="DF108" s="44">
        <f t="shared" si="266"/>
        <v>20.94</v>
      </c>
      <c r="DG108" s="44">
        <f t="shared" si="267"/>
        <v>20.27</v>
      </c>
      <c r="DH108" s="44">
        <f t="shared" si="268"/>
        <v>20.94</v>
      </c>
      <c r="DI108" s="44">
        <f t="shared" si="269"/>
        <v>20.27</v>
      </c>
      <c r="DJ108" s="44">
        <f t="shared" si="270"/>
        <v>20.94</v>
      </c>
      <c r="DK108" s="44">
        <f t="shared" si="271"/>
        <v>20.94</v>
      </c>
      <c r="DL108" s="44">
        <f t="shared" si="272"/>
        <v>20.27</v>
      </c>
      <c r="DM108" s="44">
        <f t="shared" si="273"/>
        <v>20.94</v>
      </c>
      <c r="DN108" s="44">
        <f t="shared" si="274"/>
        <v>20.27</v>
      </c>
      <c r="DO108" s="44">
        <f t="shared" si="275"/>
        <v>20.94</v>
      </c>
      <c r="DP108" s="46">
        <f t="shared" si="276"/>
        <v>246.58</v>
      </c>
      <c r="DQ108" s="46">
        <f t="shared" si="277"/>
        <v>378.31</v>
      </c>
      <c r="DR108" s="44">
        <f t="shared" si="278"/>
        <v>20.94</v>
      </c>
      <c r="DS108" s="44">
        <f t="shared" si="279"/>
        <v>18.920000000000002</v>
      </c>
      <c r="DT108" s="44">
        <f t="shared" si="280"/>
        <v>20.94</v>
      </c>
      <c r="DU108" s="44">
        <f t="shared" si="281"/>
        <v>20.27</v>
      </c>
      <c r="DV108" s="48">
        <f t="shared" si="282"/>
        <v>20.94</v>
      </c>
      <c r="DW108" s="48">
        <f t="shared" si="283"/>
        <v>20.27</v>
      </c>
      <c r="DX108" s="49">
        <f t="shared" si="284"/>
        <v>20.94</v>
      </c>
      <c r="DY108" s="49">
        <f t="shared" si="285"/>
        <v>20.94</v>
      </c>
      <c r="DZ108" s="44">
        <f t="shared" si="286"/>
        <v>20.27</v>
      </c>
      <c r="EA108" s="44">
        <f t="shared" si="287"/>
        <v>20.94</v>
      </c>
      <c r="EB108" s="44">
        <f t="shared" si="288"/>
        <v>20.27</v>
      </c>
      <c r="EC108" s="44">
        <f t="shared" si="289"/>
        <v>20.94</v>
      </c>
      <c r="ED108" s="50">
        <f t="shared" si="290"/>
        <v>246.58</v>
      </c>
      <c r="EE108" s="52">
        <f t="shared" si="291"/>
        <v>624.89</v>
      </c>
      <c r="EF108" s="44">
        <f t="shared" si="292"/>
        <v>20.94</v>
      </c>
      <c r="EG108" s="44">
        <f t="shared" si="293"/>
        <v>19.59</v>
      </c>
      <c r="EH108" s="44">
        <f t="shared" si="294"/>
        <v>20.94</v>
      </c>
      <c r="EI108" s="44">
        <f t="shared" si="295"/>
        <v>20.27</v>
      </c>
      <c r="EJ108" s="44">
        <f t="shared" si="296"/>
        <v>20.94</v>
      </c>
      <c r="EK108" s="93">
        <f t="shared" si="300"/>
        <v>20.27</v>
      </c>
      <c r="EL108" s="52"/>
      <c r="EM108" s="52"/>
      <c r="EN108" s="52"/>
      <c r="EO108" s="52"/>
      <c r="EP108" s="52"/>
      <c r="EQ108" s="52"/>
      <c r="ER108" s="52">
        <f t="shared" si="297"/>
        <v>122.94999999999999</v>
      </c>
      <c r="ES108" s="52">
        <f t="shared" si="299"/>
        <v>747.84</v>
      </c>
      <c r="ET108" s="44">
        <f t="shared" si="298"/>
        <v>622.16</v>
      </c>
    </row>
    <row r="109" spans="2:150" ht="24.75">
      <c r="B109" s="102">
        <v>42905</v>
      </c>
      <c r="C109" s="103" t="s">
        <v>320</v>
      </c>
      <c r="D109" s="103" t="s">
        <v>323</v>
      </c>
      <c r="E109" s="132" t="s">
        <v>117</v>
      </c>
      <c r="F109" s="104" t="s">
        <v>324</v>
      </c>
      <c r="G109" s="131">
        <v>1370</v>
      </c>
      <c r="H109" s="44">
        <f t="shared" si="225"/>
        <v>137</v>
      </c>
      <c r="I109" s="44">
        <f t="shared" si="226"/>
        <v>1233</v>
      </c>
      <c r="J109" s="54"/>
      <c r="K109" s="55"/>
      <c r="L109" s="55"/>
      <c r="M109" s="55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44"/>
      <c r="CM109" s="44"/>
      <c r="CN109" s="44"/>
      <c r="CO109" s="46"/>
      <c r="CP109" s="44"/>
      <c r="CQ109" s="44"/>
      <c r="CR109" s="44"/>
      <c r="CS109" s="44"/>
      <c r="CT109" s="47"/>
      <c r="CU109" s="44">
        <f>ROUND((I109/5/365*11),2)</f>
        <v>7.43</v>
      </c>
      <c r="CV109" s="44">
        <f t="shared" si="256"/>
        <v>20.94</v>
      </c>
      <c r="CW109" s="44">
        <f t="shared" si="257"/>
        <v>20.94</v>
      </c>
      <c r="CX109" s="44">
        <f t="shared" si="258"/>
        <v>20.27</v>
      </c>
      <c r="CY109" s="44">
        <f t="shared" si="259"/>
        <v>20.94</v>
      </c>
      <c r="CZ109" s="44">
        <f t="shared" si="260"/>
        <v>20.27</v>
      </c>
      <c r="DA109" s="44">
        <f t="shared" si="261"/>
        <v>20.94</v>
      </c>
      <c r="DB109" s="46">
        <f t="shared" si="262"/>
        <v>131.72999999999999</v>
      </c>
      <c r="DC109" s="46">
        <f t="shared" si="263"/>
        <v>131.72999999999999</v>
      </c>
      <c r="DD109" s="44">
        <f t="shared" si="264"/>
        <v>20.94</v>
      </c>
      <c r="DE109" s="44">
        <f t="shared" si="265"/>
        <v>18.920000000000002</v>
      </c>
      <c r="DF109" s="44">
        <f t="shared" si="266"/>
        <v>20.94</v>
      </c>
      <c r="DG109" s="44">
        <f t="shared" si="267"/>
        <v>20.27</v>
      </c>
      <c r="DH109" s="44">
        <f t="shared" si="268"/>
        <v>20.94</v>
      </c>
      <c r="DI109" s="44">
        <f t="shared" si="269"/>
        <v>20.27</v>
      </c>
      <c r="DJ109" s="44">
        <f t="shared" si="270"/>
        <v>20.94</v>
      </c>
      <c r="DK109" s="44">
        <f t="shared" si="271"/>
        <v>20.94</v>
      </c>
      <c r="DL109" s="44">
        <f t="shared" si="272"/>
        <v>20.27</v>
      </c>
      <c r="DM109" s="44">
        <f t="shared" si="273"/>
        <v>20.94</v>
      </c>
      <c r="DN109" s="44">
        <f t="shared" si="274"/>
        <v>20.27</v>
      </c>
      <c r="DO109" s="44">
        <f t="shared" si="275"/>
        <v>20.94</v>
      </c>
      <c r="DP109" s="46">
        <f t="shared" si="276"/>
        <v>246.58</v>
      </c>
      <c r="DQ109" s="46">
        <f t="shared" si="277"/>
        <v>378.31</v>
      </c>
      <c r="DR109" s="44">
        <f t="shared" si="278"/>
        <v>20.94</v>
      </c>
      <c r="DS109" s="44">
        <f t="shared" si="279"/>
        <v>18.920000000000002</v>
      </c>
      <c r="DT109" s="44">
        <f t="shared" si="280"/>
        <v>20.94</v>
      </c>
      <c r="DU109" s="44">
        <f t="shared" si="281"/>
        <v>20.27</v>
      </c>
      <c r="DV109" s="48">
        <f t="shared" si="282"/>
        <v>20.94</v>
      </c>
      <c r="DW109" s="48">
        <f t="shared" si="283"/>
        <v>20.27</v>
      </c>
      <c r="DX109" s="49">
        <f t="shared" si="284"/>
        <v>20.94</v>
      </c>
      <c r="DY109" s="49">
        <f t="shared" si="285"/>
        <v>20.94</v>
      </c>
      <c r="DZ109" s="44">
        <f t="shared" si="286"/>
        <v>20.27</v>
      </c>
      <c r="EA109" s="44">
        <f t="shared" si="287"/>
        <v>20.94</v>
      </c>
      <c r="EB109" s="44">
        <f t="shared" si="288"/>
        <v>20.27</v>
      </c>
      <c r="EC109" s="44">
        <f t="shared" si="289"/>
        <v>20.94</v>
      </c>
      <c r="ED109" s="50">
        <f t="shared" si="290"/>
        <v>246.58</v>
      </c>
      <c r="EE109" s="52">
        <f t="shared" si="291"/>
        <v>624.89</v>
      </c>
      <c r="EF109" s="44">
        <f t="shared" si="292"/>
        <v>20.94</v>
      </c>
      <c r="EG109" s="44">
        <f t="shared" si="293"/>
        <v>19.59</v>
      </c>
      <c r="EH109" s="44">
        <f t="shared" si="294"/>
        <v>20.94</v>
      </c>
      <c r="EI109" s="44">
        <f t="shared" si="295"/>
        <v>20.27</v>
      </c>
      <c r="EJ109" s="44">
        <f t="shared" si="296"/>
        <v>20.94</v>
      </c>
      <c r="EK109" s="93">
        <f t="shared" si="300"/>
        <v>20.27</v>
      </c>
      <c r="EL109" s="52"/>
      <c r="EM109" s="52"/>
      <c r="EN109" s="52"/>
      <c r="EO109" s="52"/>
      <c r="EP109" s="52"/>
      <c r="EQ109" s="52"/>
      <c r="ER109" s="52">
        <f t="shared" si="297"/>
        <v>122.94999999999999</v>
      </c>
      <c r="ES109" s="52">
        <f t="shared" si="299"/>
        <v>747.84</v>
      </c>
      <c r="ET109" s="44">
        <f t="shared" si="298"/>
        <v>622.16</v>
      </c>
    </row>
    <row r="110" spans="2:150" ht="24.75">
      <c r="B110" s="102">
        <v>42905</v>
      </c>
      <c r="C110" s="103" t="s">
        <v>320</v>
      </c>
      <c r="D110" s="103" t="s">
        <v>325</v>
      </c>
      <c r="E110" s="132" t="s">
        <v>186</v>
      </c>
      <c r="F110" s="104" t="s">
        <v>326</v>
      </c>
      <c r="G110" s="131">
        <v>1370</v>
      </c>
      <c r="H110" s="44">
        <f t="shared" si="225"/>
        <v>137</v>
      </c>
      <c r="I110" s="44">
        <f t="shared" si="226"/>
        <v>1233</v>
      </c>
      <c r="J110" s="54"/>
      <c r="K110" s="55"/>
      <c r="L110" s="55"/>
      <c r="M110" s="55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44"/>
      <c r="CM110" s="44"/>
      <c r="CN110" s="44"/>
      <c r="CO110" s="46"/>
      <c r="CP110" s="44"/>
      <c r="CQ110" s="44"/>
      <c r="CR110" s="44"/>
      <c r="CS110" s="44"/>
      <c r="CT110" s="47"/>
      <c r="CU110" s="44">
        <f>ROUND((I110/5/365*11),2)</f>
        <v>7.43</v>
      </c>
      <c r="CV110" s="44">
        <f t="shared" si="256"/>
        <v>20.94</v>
      </c>
      <c r="CW110" s="44">
        <f t="shared" si="257"/>
        <v>20.94</v>
      </c>
      <c r="CX110" s="44">
        <f t="shared" si="258"/>
        <v>20.27</v>
      </c>
      <c r="CY110" s="44">
        <f t="shared" si="259"/>
        <v>20.94</v>
      </c>
      <c r="CZ110" s="44">
        <f t="shared" si="260"/>
        <v>20.27</v>
      </c>
      <c r="DA110" s="44">
        <f t="shared" si="261"/>
        <v>20.94</v>
      </c>
      <c r="DB110" s="46">
        <f t="shared" si="262"/>
        <v>131.72999999999999</v>
      </c>
      <c r="DC110" s="46">
        <f t="shared" si="263"/>
        <v>131.72999999999999</v>
      </c>
      <c r="DD110" s="44">
        <f t="shared" si="264"/>
        <v>20.94</v>
      </c>
      <c r="DE110" s="44">
        <f t="shared" si="265"/>
        <v>18.920000000000002</v>
      </c>
      <c r="DF110" s="44">
        <f t="shared" si="266"/>
        <v>20.94</v>
      </c>
      <c r="DG110" s="44">
        <f t="shared" si="267"/>
        <v>20.27</v>
      </c>
      <c r="DH110" s="44">
        <f t="shared" si="268"/>
        <v>20.94</v>
      </c>
      <c r="DI110" s="44">
        <f t="shared" si="269"/>
        <v>20.27</v>
      </c>
      <c r="DJ110" s="44">
        <f t="shared" si="270"/>
        <v>20.94</v>
      </c>
      <c r="DK110" s="44">
        <f t="shared" si="271"/>
        <v>20.94</v>
      </c>
      <c r="DL110" s="44">
        <f t="shared" si="272"/>
        <v>20.27</v>
      </c>
      <c r="DM110" s="44">
        <f t="shared" si="273"/>
        <v>20.94</v>
      </c>
      <c r="DN110" s="44">
        <f t="shared" si="274"/>
        <v>20.27</v>
      </c>
      <c r="DO110" s="44">
        <f t="shared" si="275"/>
        <v>20.94</v>
      </c>
      <c r="DP110" s="46">
        <f t="shared" si="276"/>
        <v>246.58</v>
      </c>
      <c r="DQ110" s="46">
        <f t="shared" si="277"/>
        <v>378.31</v>
      </c>
      <c r="DR110" s="44">
        <f t="shared" si="278"/>
        <v>20.94</v>
      </c>
      <c r="DS110" s="44">
        <f t="shared" si="279"/>
        <v>18.920000000000002</v>
      </c>
      <c r="DT110" s="44">
        <f t="shared" si="280"/>
        <v>20.94</v>
      </c>
      <c r="DU110" s="44">
        <f t="shared" si="281"/>
        <v>20.27</v>
      </c>
      <c r="DV110" s="48">
        <f t="shared" si="282"/>
        <v>20.94</v>
      </c>
      <c r="DW110" s="48">
        <f t="shared" si="283"/>
        <v>20.27</v>
      </c>
      <c r="DX110" s="49">
        <f t="shared" si="284"/>
        <v>20.94</v>
      </c>
      <c r="DY110" s="49">
        <f t="shared" si="285"/>
        <v>20.94</v>
      </c>
      <c r="DZ110" s="44">
        <f t="shared" si="286"/>
        <v>20.27</v>
      </c>
      <c r="EA110" s="44">
        <f t="shared" si="287"/>
        <v>20.94</v>
      </c>
      <c r="EB110" s="44">
        <f t="shared" si="288"/>
        <v>20.27</v>
      </c>
      <c r="EC110" s="44">
        <f t="shared" si="289"/>
        <v>20.94</v>
      </c>
      <c r="ED110" s="50">
        <f t="shared" si="290"/>
        <v>246.58</v>
      </c>
      <c r="EE110" s="52">
        <f t="shared" si="291"/>
        <v>624.89</v>
      </c>
      <c r="EF110" s="44">
        <f t="shared" si="292"/>
        <v>20.94</v>
      </c>
      <c r="EG110" s="44">
        <f t="shared" si="293"/>
        <v>19.59</v>
      </c>
      <c r="EH110" s="44">
        <f t="shared" si="294"/>
        <v>20.94</v>
      </c>
      <c r="EI110" s="44">
        <f t="shared" si="295"/>
        <v>20.27</v>
      </c>
      <c r="EJ110" s="44">
        <f t="shared" si="296"/>
        <v>20.94</v>
      </c>
      <c r="EK110" s="93">
        <f t="shared" si="300"/>
        <v>20.27</v>
      </c>
      <c r="EL110" s="52"/>
      <c r="EM110" s="52"/>
      <c r="EN110" s="52"/>
      <c r="EO110" s="52"/>
      <c r="EP110" s="52"/>
      <c r="EQ110" s="52"/>
      <c r="ER110" s="52">
        <f t="shared" si="297"/>
        <v>122.94999999999999</v>
      </c>
      <c r="ES110" s="52">
        <f t="shared" si="299"/>
        <v>747.84</v>
      </c>
      <c r="ET110" s="44">
        <f t="shared" si="298"/>
        <v>622.16</v>
      </c>
    </row>
    <row r="111" spans="2:150" ht="24.75">
      <c r="B111" s="102">
        <v>42921</v>
      </c>
      <c r="C111" s="159" t="s">
        <v>327</v>
      </c>
      <c r="D111" s="159" t="s">
        <v>328</v>
      </c>
      <c r="E111" s="132" t="s">
        <v>222</v>
      </c>
      <c r="F111" s="104" t="s">
        <v>329</v>
      </c>
      <c r="G111" s="131">
        <v>1666.75</v>
      </c>
      <c r="H111" s="44">
        <f t="shared" si="225"/>
        <v>166.67500000000001</v>
      </c>
      <c r="I111" s="44">
        <f t="shared" si="226"/>
        <v>1500.075</v>
      </c>
      <c r="J111" s="54"/>
      <c r="K111" s="55"/>
      <c r="L111" s="55"/>
      <c r="M111" s="55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44"/>
      <c r="CM111" s="44"/>
      <c r="CN111" s="44"/>
      <c r="CO111" s="46"/>
      <c r="CP111" s="44"/>
      <c r="CQ111" s="44"/>
      <c r="CR111" s="44"/>
      <c r="CS111" s="44"/>
      <c r="CT111" s="47"/>
      <c r="CU111" s="44"/>
      <c r="CV111" s="44">
        <f>ROUND((I111/5/365*26),2)</f>
        <v>21.37</v>
      </c>
      <c r="CW111" s="44">
        <f t="shared" si="257"/>
        <v>25.48</v>
      </c>
      <c r="CX111" s="44">
        <f t="shared" si="258"/>
        <v>24.66</v>
      </c>
      <c r="CY111" s="44">
        <f t="shared" si="259"/>
        <v>25.48</v>
      </c>
      <c r="CZ111" s="44">
        <f t="shared" si="260"/>
        <v>24.66</v>
      </c>
      <c r="DA111" s="44">
        <f t="shared" si="261"/>
        <v>25.48</v>
      </c>
      <c r="DB111" s="46">
        <f t="shared" si="262"/>
        <v>147.13</v>
      </c>
      <c r="DC111" s="46">
        <f t="shared" si="263"/>
        <v>147.13</v>
      </c>
      <c r="DD111" s="44">
        <f t="shared" si="264"/>
        <v>25.48</v>
      </c>
      <c r="DE111" s="44">
        <f t="shared" si="265"/>
        <v>23.01</v>
      </c>
      <c r="DF111" s="44">
        <f t="shared" si="266"/>
        <v>25.48</v>
      </c>
      <c r="DG111" s="44">
        <f t="shared" si="267"/>
        <v>24.66</v>
      </c>
      <c r="DH111" s="44">
        <f t="shared" si="268"/>
        <v>25.48</v>
      </c>
      <c r="DI111" s="44">
        <f t="shared" si="269"/>
        <v>24.66</v>
      </c>
      <c r="DJ111" s="44">
        <f t="shared" si="270"/>
        <v>25.48</v>
      </c>
      <c r="DK111" s="44">
        <f t="shared" si="271"/>
        <v>25.48</v>
      </c>
      <c r="DL111" s="44">
        <f t="shared" si="272"/>
        <v>24.66</v>
      </c>
      <c r="DM111" s="44">
        <f t="shared" si="273"/>
        <v>25.48</v>
      </c>
      <c r="DN111" s="44">
        <f t="shared" si="274"/>
        <v>24.66</v>
      </c>
      <c r="DO111" s="44">
        <f t="shared" si="275"/>
        <v>25.48</v>
      </c>
      <c r="DP111" s="46">
        <f t="shared" si="276"/>
        <v>300.01</v>
      </c>
      <c r="DQ111" s="46">
        <f t="shared" si="277"/>
        <v>447.14</v>
      </c>
      <c r="DR111" s="44">
        <f t="shared" si="278"/>
        <v>25.48</v>
      </c>
      <c r="DS111" s="44">
        <f t="shared" si="279"/>
        <v>23.01</v>
      </c>
      <c r="DT111" s="44">
        <f t="shared" si="280"/>
        <v>25.48</v>
      </c>
      <c r="DU111" s="44">
        <f t="shared" si="281"/>
        <v>24.66</v>
      </c>
      <c r="DV111" s="48">
        <f t="shared" si="282"/>
        <v>25.48</v>
      </c>
      <c r="DW111" s="48">
        <f t="shared" si="283"/>
        <v>24.66</v>
      </c>
      <c r="DX111" s="49">
        <f t="shared" si="284"/>
        <v>25.48</v>
      </c>
      <c r="DY111" s="49">
        <f t="shared" si="285"/>
        <v>25.48</v>
      </c>
      <c r="DZ111" s="44">
        <f t="shared" si="286"/>
        <v>24.66</v>
      </c>
      <c r="EA111" s="44">
        <f t="shared" si="287"/>
        <v>25.48</v>
      </c>
      <c r="EB111" s="44">
        <f t="shared" si="288"/>
        <v>24.66</v>
      </c>
      <c r="EC111" s="44">
        <f t="shared" si="289"/>
        <v>25.48</v>
      </c>
      <c r="ED111" s="50">
        <f t="shared" si="290"/>
        <v>300.01</v>
      </c>
      <c r="EE111" s="52">
        <f t="shared" si="291"/>
        <v>747.15</v>
      </c>
      <c r="EF111" s="44">
        <f t="shared" si="292"/>
        <v>25.48</v>
      </c>
      <c r="EG111" s="44">
        <f t="shared" si="293"/>
        <v>23.84</v>
      </c>
      <c r="EH111" s="44">
        <f t="shared" si="294"/>
        <v>25.48</v>
      </c>
      <c r="EI111" s="44">
        <f t="shared" si="295"/>
        <v>24.66</v>
      </c>
      <c r="EJ111" s="44">
        <f t="shared" si="296"/>
        <v>25.48</v>
      </c>
      <c r="EK111" s="93">
        <f t="shared" si="300"/>
        <v>24.66</v>
      </c>
      <c r="EL111" s="52"/>
      <c r="EM111" s="52"/>
      <c r="EN111" s="52"/>
      <c r="EO111" s="52"/>
      <c r="EP111" s="52"/>
      <c r="EQ111" s="52"/>
      <c r="ER111" s="52">
        <f t="shared" si="297"/>
        <v>149.6</v>
      </c>
      <c r="ES111" s="52">
        <f t="shared" si="299"/>
        <v>896.75</v>
      </c>
      <c r="ET111" s="44">
        <f t="shared" si="298"/>
        <v>770</v>
      </c>
    </row>
    <row r="112" spans="2:150" ht="24.75">
      <c r="B112" s="102">
        <v>42921</v>
      </c>
      <c r="C112" s="159" t="s">
        <v>330</v>
      </c>
      <c r="D112" s="159" t="s">
        <v>331</v>
      </c>
      <c r="E112" s="132" t="s">
        <v>222</v>
      </c>
      <c r="F112" s="104" t="s">
        <v>332</v>
      </c>
      <c r="G112" s="131">
        <v>760.49</v>
      </c>
      <c r="H112" s="44">
        <f t="shared" si="225"/>
        <v>76.049000000000007</v>
      </c>
      <c r="I112" s="44">
        <f t="shared" si="226"/>
        <v>684.44100000000003</v>
      </c>
      <c r="J112" s="54"/>
      <c r="K112" s="55"/>
      <c r="L112" s="55"/>
      <c r="M112" s="55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44"/>
      <c r="CM112" s="44"/>
      <c r="CN112" s="44"/>
      <c r="CO112" s="46"/>
      <c r="CP112" s="44"/>
      <c r="CQ112" s="44"/>
      <c r="CR112" s="44"/>
      <c r="CS112" s="44"/>
      <c r="CT112" s="47"/>
      <c r="CU112" s="44"/>
      <c r="CV112" s="44">
        <f>ROUND((I112/5/365*26),2)</f>
        <v>9.75</v>
      </c>
      <c r="CW112" s="44">
        <f t="shared" si="257"/>
        <v>11.63</v>
      </c>
      <c r="CX112" s="44">
        <f t="shared" si="258"/>
        <v>11.25</v>
      </c>
      <c r="CY112" s="44">
        <f t="shared" si="259"/>
        <v>11.63</v>
      </c>
      <c r="CZ112" s="44">
        <f t="shared" si="260"/>
        <v>11.25</v>
      </c>
      <c r="DA112" s="44">
        <f t="shared" si="261"/>
        <v>11.63</v>
      </c>
      <c r="DB112" s="46">
        <f t="shared" si="262"/>
        <v>67.14</v>
      </c>
      <c r="DC112" s="46">
        <f t="shared" si="263"/>
        <v>67.14</v>
      </c>
      <c r="DD112" s="44">
        <f t="shared" si="264"/>
        <v>11.63</v>
      </c>
      <c r="DE112" s="44">
        <f t="shared" si="265"/>
        <v>10.5</v>
      </c>
      <c r="DF112" s="44">
        <f t="shared" si="266"/>
        <v>11.63</v>
      </c>
      <c r="DG112" s="44">
        <f t="shared" si="267"/>
        <v>11.25</v>
      </c>
      <c r="DH112" s="44">
        <f t="shared" si="268"/>
        <v>11.63</v>
      </c>
      <c r="DI112" s="44">
        <f t="shared" si="269"/>
        <v>11.25</v>
      </c>
      <c r="DJ112" s="44">
        <f t="shared" si="270"/>
        <v>11.63</v>
      </c>
      <c r="DK112" s="44">
        <f t="shared" si="271"/>
        <v>11.63</v>
      </c>
      <c r="DL112" s="44">
        <f t="shared" si="272"/>
        <v>11.25</v>
      </c>
      <c r="DM112" s="44">
        <f t="shared" si="273"/>
        <v>11.63</v>
      </c>
      <c r="DN112" s="44">
        <f t="shared" si="274"/>
        <v>11.25</v>
      </c>
      <c r="DO112" s="44">
        <f t="shared" si="275"/>
        <v>11.63</v>
      </c>
      <c r="DP112" s="46">
        <f t="shared" si="276"/>
        <v>136.91</v>
      </c>
      <c r="DQ112" s="46">
        <f t="shared" si="277"/>
        <v>204.05</v>
      </c>
      <c r="DR112" s="44">
        <f t="shared" si="278"/>
        <v>11.63</v>
      </c>
      <c r="DS112" s="44">
        <f t="shared" si="279"/>
        <v>10.5</v>
      </c>
      <c r="DT112" s="44">
        <f t="shared" si="280"/>
        <v>11.63</v>
      </c>
      <c r="DU112" s="44">
        <f t="shared" si="281"/>
        <v>11.25</v>
      </c>
      <c r="DV112" s="48">
        <f t="shared" si="282"/>
        <v>11.63</v>
      </c>
      <c r="DW112" s="48">
        <f t="shared" si="283"/>
        <v>11.25</v>
      </c>
      <c r="DX112" s="49">
        <f t="shared" si="284"/>
        <v>11.63</v>
      </c>
      <c r="DY112" s="49">
        <f t="shared" si="285"/>
        <v>11.63</v>
      </c>
      <c r="DZ112" s="44">
        <f t="shared" si="286"/>
        <v>11.25</v>
      </c>
      <c r="EA112" s="44">
        <f t="shared" si="287"/>
        <v>11.63</v>
      </c>
      <c r="EB112" s="44">
        <f t="shared" si="288"/>
        <v>11.25</v>
      </c>
      <c r="EC112" s="44">
        <f t="shared" si="289"/>
        <v>11.63</v>
      </c>
      <c r="ED112" s="50">
        <f t="shared" si="290"/>
        <v>136.91</v>
      </c>
      <c r="EE112" s="52">
        <f t="shared" si="291"/>
        <v>340.96</v>
      </c>
      <c r="EF112" s="44">
        <f t="shared" si="292"/>
        <v>11.63</v>
      </c>
      <c r="EG112" s="44">
        <f t="shared" si="293"/>
        <v>10.88</v>
      </c>
      <c r="EH112" s="44">
        <f t="shared" si="294"/>
        <v>11.63</v>
      </c>
      <c r="EI112" s="44">
        <f t="shared" si="295"/>
        <v>11.25</v>
      </c>
      <c r="EJ112" s="44">
        <f t="shared" si="296"/>
        <v>11.63</v>
      </c>
      <c r="EK112" s="93">
        <f t="shared" si="300"/>
        <v>11.25</v>
      </c>
      <c r="EL112" s="52"/>
      <c r="EM112" s="52"/>
      <c r="EN112" s="52"/>
      <c r="EO112" s="52"/>
      <c r="EP112" s="52"/>
      <c r="EQ112" s="52"/>
      <c r="ER112" s="52">
        <f t="shared" si="297"/>
        <v>68.27000000000001</v>
      </c>
      <c r="ES112" s="52">
        <f t="shared" si="299"/>
        <v>409.23</v>
      </c>
      <c r="ET112" s="44">
        <f t="shared" si="298"/>
        <v>351.26</v>
      </c>
    </row>
    <row r="113" spans="2:150" ht="24.75">
      <c r="B113" s="102">
        <v>42921</v>
      </c>
      <c r="C113" s="130" t="s">
        <v>333</v>
      </c>
      <c r="D113" s="159" t="s">
        <v>334</v>
      </c>
      <c r="E113" s="132" t="s">
        <v>222</v>
      </c>
      <c r="F113" s="104" t="s">
        <v>335</v>
      </c>
      <c r="G113" s="131">
        <v>760.49</v>
      </c>
      <c r="H113" s="44">
        <f t="shared" si="225"/>
        <v>76.049000000000007</v>
      </c>
      <c r="I113" s="44">
        <f t="shared" si="226"/>
        <v>684.44100000000003</v>
      </c>
      <c r="J113" s="54"/>
      <c r="K113" s="55"/>
      <c r="L113" s="55"/>
      <c r="M113" s="55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44"/>
      <c r="CM113" s="44"/>
      <c r="CN113" s="44"/>
      <c r="CO113" s="46"/>
      <c r="CP113" s="44"/>
      <c r="CQ113" s="44"/>
      <c r="CR113" s="44"/>
      <c r="CS113" s="44"/>
      <c r="CT113" s="47"/>
      <c r="CU113" s="44"/>
      <c r="CV113" s="44">
        <f>ROUND((I113/5/365*26),2)</f>
        <v>9.75</v>
      </c>
      <c r="CW113" s="44">
        <f t="shared" si="257"/>
        <v>11.63</v>
      </c>
      <c r="CX113" s="44">
        <f t="shared" si="258"/>
        <v>11.25</v>
      </c>
      <c r="CY113" s="44">
        <f t="shared" si="259"/>
        <v>11.63</v>
      </c>
      <c r="CZ113" s="44">
        <f t="shared" si="260"/>
        <v>11.25</v>
      </c>
      <c r="DA113" s="44">
        <f t="shared" si="261"/>
        <v>11.63</v>
      </c>
      <c r="DB113" s="46">
        <f t="shared" si="262"/>
        <v>67.14</v>
      </c>
      <c r="DC113" s="46">
        <f t="shared" si="263"/>
        <v>67.14</v>
      </c>
      <c r="DD113" s="44">
        <f t="shared" si="264"/>
        <v>11.63</v>
      </c>
      <c r="DE113" s="44">
        <f t="shared" si="265"/>
        <v>10.5</v>
      </c>
      <c r="DF113" s="44">
        <f t="shared" si="266"/>
        <v>11.63</v>
      </c>
      <c r="DG113" s="44">
        <f t="shared" si="267"/>
        <v>11.25</v>
      </c>
      <c r="DH113" s="44">
        <f t="shared" si="268"/>
        <v>11.63</v>
      </c>
      <c r="DI113" s="44">
        <f t="shared" si="269"/>
        <v>11.25</v>
      </c>
      <c r="DJ113" s="44">
        <f t="shared" si="270"/>
        <v>11.63</v>
      </c>
      <c r="DK113" s="44">
        <f t="shared" si="271"/>
        <v>11.63</v>
      </c>
      <c r="DL113" s="44">
        <f t="shared" si="272"/>
        <v>11.25</v>
      </c>
      <c r="DM113" s="44">
        <f t="shared" si="273"/>
        <v>11.63</v>
      </c>
      <c r="DN113" s="44">
        <f t="shared" si="274"/>
        <v>11.25</v>
      </c>
      <c r="DO113" s="44">
        <f t="shared" si="275"/>
        <v>11.63</v>
      </c>
      <c r="DP113" s="46">
        <f t="shared" si="276"/>
        <v>136.91</v>
      </c>
      <c r="DQ113" s="46">
        <f t="shared" si="277"/>
        <v>204.05</v>
      </c>
      <c r="DR113" s="44">
        <f t="shared" si="278"/>
        <v>11.63</v>
      </c>
      <c r="DS113" s="44">
        <f t="shared" si="279"/>
        <v>10.5</v>
      </c>
      <c r="DT113" s="44">
        <f t="shared" si="280"/>
        <v>11.63</v>
      </c>
      <c r="DU113" s="44">
        <f t="shared" si="281"/>
        <v>11.25</v>
      </c>
      <c r="DV113" s="48">
        <f t="shared" si="282"/>
        <v>11.63</v>
      </c>
      <c r="DW113" s="48">
        <f t="shared" si="283"/>
        <v>11.25</v>
      </c>
      <c r="DX113" s="49">
        <f t="shared" si="284"/>
        <v>11.63</v>
      </c>
      <c r="DY113" s="49">
        <f t="shared" si="285"/>
        <v>11.63</v>
      </c>
      <c r="DZ113" s="44">
        <f t="shared" si="286"/>
        <v>11.25</v>
      </c>
      <c r="EA113" s="44">
        <f t="shared" si="287"/>
        <v>11.63</v>
      </c>
      <c r="EB113" s="44">
        <f t="shared" si="288"/>
        <v>11.25</v>
      </c>
      <c r="EC113" s="44">
        <f t="shared" si="289"/>
        <v>11.63</v>
      </c>
      <c r="ED113" s="50">
        <f t="shared" si="290"/>
        <v>136.91</v>
      </c>
      <c r="EE113" s="52">
        <f t="shared" si="291"/>
        <v>340.96</v>
      </c>
      <c r="EF113" s="44">
        <f t="shared" si="292"/>
        <v>11.63</v>
      </c>
      <c r="EG113" s="44">
        <f t="shared" si="293"/>
        <v>10.88</v>
      </c>
      <c r="EH113" s="44">
        <f t="shared" si="294"/>
        <v>11.63</v>
      </c>
      <c r="EI113" s="44">
        <f t="shared" si="295"/>
        <v>11.25</v>
      </c>
      <c r="EJ113" s="44">
        <f t="shared" si="296"/>
        <v>11.63</v>
      </c>
      <c r="EK113" s="93">
        <f t="shared" si="300"/>
        <v>11.25</v>
      </c>
      <c r="EL113" s="52"/>
      <c r="EM113" s="52"/>
      <c r="EN113" s="52"/>
      <c r="EO113" s="52"/>
      <c r="EP113" s="52"/>
      <c r="EQ113" s="52"/>
      <c r="ER113" s="52">
        <f t="shared" si="297"/>
        <v>68.27000000000001</v>
      </c>
      <c r="ES113" s="52">
        <f t="shared" si="299"/>
        <v>409.23</v>
      </c>
      <c r="ET113" s="44">
        <f t="shared" si="298"/>
        <v>351.26</v>
      </c>
    </row>
    <row r="114" spans="2:150" ht="24.75">
      <c r="B114" s="102">
        <v>42921</v>
      </c>
      <c r="C114" s="130" t="s">
        <v>333</v>
      </c>
      <c r="D114" s="159" t="s">
        <v>336</v>
      </c>
      <c r="E114" s="132" t="s">
        <v>222</v>
      </c>
      <c r="F114" s="104" t="s">
        <v>337</v>
      </c>
      <c r="G114" s="131">
        <v>760.49</v>
      </c>
      <c r="H114" s="44">
        <f t="shared" si="225"/>
        <v>76.049000000000007</v>
      </c>
      <c r="I114" s="44">
        <f t="shared" si="226"/>
        <v>684.44100000000003</v>
      </c>
      <c r="J114" s="54"/>
      <c r="K114" s="55"/>
      <c r="L114" s="55"/>
      <c r="M114" s="55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44"/>
      <c r="CM114" s="44"/>
      <c r="CN114" s="44"/>
      <c r="CO114" s="46"/>
      <c r="CP114" s="44"/>
      <c r="CQ114" s="44"/>
      <c r="CR114" s="44"/>
      <c r="CS114" s="44"/>
      <c r="CT114" s="47"/>
      <c r="CU114" s="44"/>
      <c r="CV114" s="44">
        <f>ROUND((I114/5/365*26),2)</f>
        <v>9.75</v>
      </c>
      <c r="CW114" s="44">
        <f t="shared" si="257"/>
        <v>11.63</v>
      </c>
      <c r="CX114" s="44">
        <f t="shared" si="258"/>
        <v>11.25</v>
      </c>
      <c r="CY114" s="44">
        <f t="shared" si="259"/>
        <v>11.63</v>
      </c>
      <c r="CZ114" s="44">
        <f t="shared" si="260"/>
        <v>11.25</v>
      </c>
      <c r="DA114" s="44">
        <f t="shared" si="261"/>
        <v>11.63</v>
      </c>
      <c r="DB114" s="46">
        <f t="shared" si="262"/>
        <v>67.14</v>
      </c>
      <c r="DC114" s="46">
        <f t="shared" si="263"/>
        <v>67.14</v>
      </c>
      <c r="DD114" s="44">
        <f t="shared" si="264"/>
        <v>11.63</v>
      </c>
      <c r="DE114" s="44">
        <f t="shared" si="265"/>
        <v>10.5</v>
      </c>
      <c r="DF114" s="44">
        <f t="shared" si="266"/>
        <v>11.63</v>
      </c>
      <c r="DG114" s="44">
        <f t="shared" si="267"/>
        <v>11.25</v>
      </c>
      <c r="DH114" s="44">
        <f t="shared" si="268"/>
        <v>11.63</v>
      </c>
      <c r="DI114" s="44">
        <f t="shared" si="269"/>
        <v>11.25</v>
      </c>
      <c r="DJ114" s="44">
        <f t="shared" si="270"/>
        <v>11.63</v>
      </c>
      <c r="DK114" s="44">
        <f t="shared" si="271"/>
        <v>11.63</v>
      </c>
      <c r="DL114" s="44">
        <f t="shared" si="272"/>
        <v>11.25</v>
      </c>
      <c r="DM114" s="44">
        <f t="shared" si="273"/>
        <v>11.63</v>
      </c>
      <c r="DN114" s="44">
        <f t="shared" si="274"/>
        <v>11.25</v>
      </c>
      <c r="DO114" s="44">
        <f t="shared" si="275"/>
        <v>11.63</v>
      </c>
      <c r="DP114" s="46">
        <f t="shared" si="276"/>
        <v>136.91</v>
      </c>
      <c r="DQ114" s="46">
        <f t="shared" si="277"/>
        <v>204.05</v>
      </c>
      <c r="DR114" s="44">
        <f t="shared" si="278"/>
        <v>11.63</v>
      </c>
      <c r="DS114" s="44">
        <f t="shared" si="279"/>
        <v>10.5</v>
      </c>
      <c r="DT114" s="44">
        <f t="shared" si="280"/>
        <v>11.63</v>
      </c>
      <c r="DU114" s="44">
        <f t="shared" si="281"/>
        <v>11.25</v>
      </c>
      <c r="DV114" s="48">
        <f t="shared" si="282"/>
        <v>11.63</v>
      </c>
      <c r="DW114" s="48">
        <f t="shared" si="283"/>
        <v>11.25</v>
      </c>
      <c r="DX114" s="49">
        <f t="shared" si="284"/>
        <v>11.63</v>
      </c>
      <c r="DY114" s="49">
        <f t="shared" si="285"/>
        <v>11.63</v>
      </c>
      <c r="DZ114" s="44">
        <f t="shared" si="286"/>
        <v>11.25</v>
      </c>
      <c r="EA114" s="44">
        <f t="shared" si="287"/>
        <v>11.63</v>
      </c>
      <c r="EB114" s="44">
        <f t="shared" si="288"/>
        <v>11.25</v>
      </c>
      <c r="EC114" s="44">
        <f t="shared" si="289"/>
        <v>11.63</v>
      </c>
      <c r="ED114" s="50">
        <f t="shared" si="290"/>
        <v>136.91</v>
      </c>
      <c r="EE114" s="52">
        <f t="shared" si="291"/>
        <v>340.96</v>
      </c>
      <c r="EF114" s="44">
        <f t="shared" si="292"/>
        <v>11.63</v>
      </c>
      <c r="EG114" s="44">
        <f t="shared" si="293"/>
        <v>10.88</v>
      </c>
      <c r="EH114" s="44">
        <f t="shared" si="294"/>
        <v>11.63</v>
      </c>
      <c r="EI114" s="44">
        <f t="shared" si="295"/>
        <v>11.25</v>
      </c>
      <c r="EJ114" s="44">
        <f t="shared" si="296"/>
        <v>11.63</v>
      </c>
      <c r="EK114" s="93">
        <f t="shared" si="300"/>
        <v>11.25</v>
      </c>
      <c r="EL114" s="52"/>
      <c r="EM114" s="52"/>
      <c r="EN114" s="52"/>
      <c r="EO114" s="52"/>
      <c r="EP114" s="52"/>
      <c r="EQ114" s="52"/>
      <c r="ER114" s="52">
        <f t="shared" si="297"/>
        <v>68.27000000000001</v>
      </c>
      <c r="ES114" s="52">
        <f t="shared" si="299"/>
        <v>409.23</v>
      </c>
      <c r="ET114" s="44">
        <f t="shared" si="298"/>
        <v>351.26</v>
      </c>
    </row>
    <row r="115" spans="2:150" ht="24.75">
      <c r="B115" s="102">
        <v>42930</v>
      </c>
      <c r="C115" s="125" t="s">
        <v>338</v>
      </c>
      <c r="D115" s="125" t="s">
        <v>339</v>
      </c>
      <c r="E115" s="104" t="s">
        <v>252</v>
      </c>
      <c r="F115" s="126" t="s">
        <v>340</v>
      </c>
      <c r="G115" s="105">
        <v>859.27</v>
      </c>
      <c r="H115" s="44">
        <f t="shared" si="225"/>
        <v>85.927000000000007</v>
      </c>
      <c r="I115" s="44">
        <f t="shared" si="226"/>
        <v>773.34299999999996</v>
      </c>
      <c r="J115" s="54"/>
      <c r="K115" s="55"/>
      <c r="L115" s="55"/>
      <c r="M115" s="55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44"/>
      <c r="CM115" s="44"/>
      <c r="CN115" s="44"/>
      <c r="CO115" s="46"/>
      <c r="CP115" s="44"/>
      <c r="CQ115" s="44"/>
      <c r="CR115" s="44"/>
      <c r="CS115" s="44"/>
      <c r="CT115" s="47"/>
      <c r="CU115" s="44"/>
      <c r="CV115" s="44">
        <f t="shared" ref="CV115:CV129" si="301">ROUND((I115/5/365*17),2)</f>
        <v>7.2</v>
      </c>
      <c r="CW115" s="44">
        <f t="shared" si="257"/>
        <v>13.14</v>
      </c>
      <c r="CX115" s="44">
        <f t="shared" si="258"/>
        <v>12.71</v>
      </c>
      <c r="CY115" s="44">
        <f t="shared" si="259"/>
        <v>13.14</v>
      </c>
      <c r="CZ115" s="44">
        <f t="shared" si="260"/>
        <v>12.71</v>
      </c>
      <c r="DA115" s="44">
        <f t="shared" si="261"/>
        <v>13.14</v>
      </c>
      <c r="DB115" s="46">
        <f t="shared" si="262"/>
        <v>72.039999999999992</v>
      </c>
      <c r="DC115" s="46">
        <f t="shared" si="263"/>
        <v>72.040000000000006</v>
      </c>
      <c r="DD115" s="44">
        <f t="shared" si="264"/>
        <v>13.14</v>
      </c>
      <c r="DE115" s="44">
        <f t="shared" si="265"/>
        <v>11.86</v>
      </c>
      <c r="DF115" s="44">
        <f t="shared" si="266"/>
        <v>13.14</v>
      </c>
      <c r="DG115" s="44">
        <f t="shared" si="267"/>
        <v>12.71</v>
      </c>
      <c r="DH115" s="44">
        <f t="shared" si="268"/>
        <v>13.14</v>
      </c>
      <c r="DI115" s="44">
        <f t="shared" si="269"/>
        <v>12.71</v>
      </c>
      <c r="DJ115" s="44">
        <f t="shared" si="270"/>
        <v>13.14</v>
      </c>
      <c r="DK115" s="44">
        <f t="shared" si="271"/>
        <v>13.14</v>
      </c>
      <c r="DL115" s="44">
        <f t="shared" si="272"/>
        <v>12.71</v>
      </c>
      <c r="DM115" s="44">
        <f t="shared" si="273"/>
        <v>13.14</v>
      </c>
      <c r="DN115" s="44">
        <f t="shared" si="274"/>
        <v>12.71</v>
      </c>
      <c r="DO115" s="44">
        <f t="shared" si="275"/>
        <v>13.14</v>
      </c>
      <c r="DP115" s="46">
        <f t="shared" si="276"/>
        <v>154.68</v>
      </c>
      <c r="DQ115" s="46">
        <f t="shared" si="277"/>
        <v>226.72</v>
      </c>
      <c r="DR115" s="44">
        <f t="shared" si="278"/>
        <v>13.14</v>
      </c>
      <c r="DS115" s="44">
        <f t="shared" si="279"/>
        <v>11.86</v>
      </c>
      <c r="DT115" s="44">
        <f t="shared" si="280"/>
        <v>13.14</v>
      </c>
      <c r="DU115" s="44">
        <f t="shared" si="281"/>
        <v>12.71</v>
      </c>
      <c r="DV115" s="48">
        <f t="shared" si="282"/>
        <v>13.14</v>
      </c>
      <c r="DW115" s="48">
        <f t="shared" si="283"/>
        <v>12.71</v>
      </c>
      <c r="DX115" s="49">
        <f t="shared" si="284"/>
        <v>13.14</v>
      </c>
      <c r="DY115" s="49">
        <f t="shared" si="285"/>
        <v>13.14</v>
      </c>
      <c r="DZ115" s="44">
        <f t="shared" si="286"/>
        <v>12.71</v>
      </c>
      <c r="EA115" s="44">
        <f t="shared" si="287"/>
        <v>13.14</v>
      </c>
      <c r="EB115" s="44">
        <f t="shared" si="288"/>
        <v>12.71</v>
      </c>
      <c r="EC115" s="44">
        <f t="shared" si="289"/>
        <v>13.14</v>
      </c>
      <c r="ED115" s="50">
        <f t="shared" si="290"/>
        <v>154.68</v>
      </c>
      <c r="EE115" s="52">
        <f t="shared" si="291"/>
        <v>381.4</v>
      </c>
      <c r="EF115" s="44">
        <f t="shared" si="292"/>
        <v>13.14</v>
      </c>
      <c r="EG115" s="44">
        <f t="shared" si="293"/>
        <v>12.29</v>
      </c>
      <c r="EH115" s="44">
        <f t="shared" si="294"/>
        <v>13.14</v>
      </c>
      <c r="EI115" s="44">
        <f t="shared" si="295"/>
        <v>12.71</v>
      </c>
      <c r="EJ115" s="44">
        <f t="shared" si="296"/>
        <v>13.14</v>
      </c>
      <c r="EK115" s="93">
        <f t="shared" si="300"/>
        <v>12.71</v>
      </c>
      <c r="EL115" s="52"/>
      <c r="EM115" s="52"/>
      <c r="EN115" s="52"/>
      <c r="EO115" s="52"/>
      <c r="EP115" s="52"/>
      <c r="EQ115" s="52"/>
      <c r="ER115" s="52">
        <f t="shared" si="297"/>
        <v>77.13</v>
      </c>
      <c r="ES115" s="52">
        <f t="shared" si="299"/>
        <v>458.53</v>
      </c>
      <c r="ET115" s="44">
        <f t="shared" si="298"/>
        <v>400.74</v>
      </c>
    </row>
    <row r="116" spans="2:150" ht="24.75">
      <c r="B116" s="102">
        <v>42930</v>
      </c>
      <c r="C116" s="125" t="s">
        <v>338</v>
      </c>
      <c r="D116" s="125" t="s">
        <v>341</v>
      </c>
      <c r="E116" s="104" t="s">
        <v>255</v>
      </c>
      <c r="F116" s="126" t="s">
        <v>342</v>
      </c>
      <c r="G116" s="105">
        <v>859.27</v>
      </c>
      <c r="H116" s="44">
        <f t="shared" si="225"/>
        <v>85.927000000000007</v>
      </c>
      <c r="I116" s="44">
        <f t="shared" si="226"/>
        <v>773.34299999999996</v>
      </c>
      <c r="J116" s="54"/>
      <c r="K116" s="55"/>
      <c r="L116" s="55"/>
      <c r="M116" s="55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44"/>
      <c r="CM116" s="44"/>
      <c r="CN116" s="44"/>
      <c r="CO116" s="46"/>
      <c r="CP116" s="44"/>
      <c r="CQ116" s="44"/>
      <c r="CR116" s="44"/>
      <c r="CS116" s="44"/>
      <c r="CT116" s="47"/>
      <c r="CU116" s="44"/>
      <c r="CV116" s="44">
        <f t="shared" si="301"/>
        <v>7.2</v>
      </c>
      <c r="CW116" s="44">
        <f t="shared" si="257"/>
        <v>13.14</v>
      </c>
      <c r="CX116" s="44">
        <f t="shared" si="258"/>
        <v>12.71</v>
      </c>
      <c r="CY116" s="44">
        <f t="shared" si="259"/>
        <v>13.14</v>
      </c>
      <c r="CZ116" s="44">
        <f t="shared" si="260"/>
        <v>12.71</v>
      </c>
      <c r="DA116" s="44">
        <f t="shared" si="261"/>
        <v>13.14</v>
      </c>
      <c r="DB116" s="46">
        <f t="shared" si="262"/>
        <v>72.039999999999992</v>
      </c>
      <c r="DC116" s="46">
        <f t="shared" si="263"/>
        <v>72.040000000000006</v>
      </c>
      <c r="DD116" s="44">
        <f t="shared" si="264"/>
        <v>13.14</v>
      </c>
      <c r="DE116" s="44">
        <f t="shared" si="265"/>
        <v>11.86</v>
      </c>
      <c r="DF116" s="44">
        <f t="shared" si="266"/>
        <v>13.14</v>
      </c>
      <c r="DG116" s="44">
        <f t="shared" si="267"/>
        <v>12.71</v>
      </c>
      <c r="DH116" s="44">
        <f t="shared" si="268"/>
        <v>13.14</v>
      </c>
      <c r="DI116" s="44">
        <f t="shared" si="269"/>
        <v>12.71</v>
      </c>
      <c r="DJ116" s="44">
        <f t="shared" si="270"/>
        <v>13.14</v>
      </c>
      <c r="DK116" s="44">
        <f t="shared" si="271"/>
        <v>13.14</v>
      </c>
      <c r="DL116" s="44">
        <f t="shared" si="272"/>
        <v>12.71</v>
      </c>
      <c r="DM116" s="44">
        <f t="shared" si="273"/>
        <v>13.14</v>
      </c>
      <c r="DN116" s="44">
        <f t="shared" si="274"/>
        <v>12.71</v>
      </c>
      <c r="DO116" s="44">
        <f t="shared" si="275"/>
        <v>13.14</v>
      </c>
      <c r="DP116" s="46">
        <f t="shared" si="276"/>
        <v>154.68</v>
      </c>
      <c r="DQ116" s="46">
        <f t="shared" si="277"/>
        <v>226.72</v>
      </c>
      <c r="DR116" s="44">
        <f t="shared" si="278"/>
        <v>13.14</v>
      </c>
      <c r="DS116" s="44">
        <f t="shared" si="279"/>
        <v>11.86</v>
      </c>
      <c r="DT116" s="44">
        <f t="shared" si="280"/>
        <v>13.14</v>
      </c>
      <c r="DU116" s="44">
        <f t="shared" si="281"/>
        <v>12.71</v>
      </c>
      <c r="DV116" s="48">
        <f t="shared" si="282"/>
        <v>13.14</v>
      </c>
      <c r="DW116" s="48">
        <f t="shared" si="283"/>
        <v>12.71</v>
      </c>
      <c r="DX116" s="49">
        <f t="shared" si="284"/>
        <v>13.14</v>
      </c>
      <c r="DY116" s="49">
        <f t="shared" si="285"/>
        <v>13.14</v>
      </c>
      <c r="DZ116" s="44">
        <f t="shared" si="286"/>
        <v>12.71</v>
      </c>
      <c r="EA116" s="44">
        <f t="shared" si="287"/>
        <v>13.14</v>
      </c>
      <c r="EB116" s="44">
        <f t="shared" si="288"/>
        <v>12.71</v>
      </c>
      <c r="EC116" s="44">
        <f t="shared" si="289"/>
        <v>13.14</v>
      </c>
      <c r="ED116" s="50">
        <f t="shared" si="290"/>
        <v>154.68</v>
      </c>
      <c r="EE116" s="52">
        <f t="shared" si="291"/>
        <v>381.4</v>
      </c>
      <c r="EF116" s="44">
        <f t="shared" si="292"/>
        <v>13.14</v>
      </c>
      <c r="EG116" s="44">
        <f t="shared" si="293"/>
        <v>12.29</v>
      </c>
      <c r="EH116" s="44">
        <f t="shared" si="294"/>
        <v>13.14</v>
      </c>
      <c r="EI116" s="44">
        <f t="shared" si="295"/>
        <v>12.71</v>
      </c>
      <c r="EJ116" s="44">
        <f t="shared" si="296"/>
        <v>13.14</v>
      </c>
      <c r="EK116" s="93">
        <f t="shared" si="300"/>
        <v>12.71</v>
      </c>
      <c r="EL116" s="52"/>
      <c r="EM116" s="52"/>
      <c r="EN116" s="52"/>
      <c r="EO116" s="52"/>
      <c r="EP116" s="52"/>
      <c r="EQ116" s="52"/>
      <c r="ER116" s="52">
        <f t="shared" si="297"/>
        <v>77.13</v>
      </c>
      <c r="ES116" s="52">
        <f t="shared" si="299"/>
        <v>458.53</v>
      </c>
      <c r="ET116" s="44">
        <f t="shared" si="298"/>
        <v>400.74</v>
      </c>
    </row>
    <row r="117" spans="2:150" ht="24.75">
      <c r="B117" s="102">
        <v>42930</v>
      </c>
      <c r="C117" s="125" t="s">
        <v>338</v>
      </c>
      <c r="D117" s="125" t="s">
        <v>343</v>
      </c>
      <c r="E117" s="104" t="s">
        <v>258</v>
      </c>
      <c r="F117" s="126" t="s">
        <v>344</v>
      </c>
      <c r="G117" s="105">
        <v>859.27</v>
      </c>
      <c r="H117" s="44">
        <f t="shared" si="225"/>
        <v>85.927000000000007</v>
      </c>
      <c r="I117" s="44">
        <f t="shared" si="226"/>
        <v>773.34299999999996</v>
      </c>
      <c r="J117" s="54"/>
      <c r="K117" s="55"/>
      <c r="L117" s="55"/>
      <c r="M117" s="55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44"/>
      <c r="CM117" s="44"/>
      <c r="CN117" s="44"/>
      <c r="CO117" s="46"/>
      <c r="CP117" s="44"/>
      <c r="CQ117" s="44"/>
      <c r="CR117" s="44"/>
      <c r="CS117" s="44"/>
      <c r="CT117" s="47"/>
      <c r="CU117" s="44"/>
      <c r="CV117" s="44">
        <f t="shared" si="301"/>
        <v>7.2</v>
      </c>
      <c r="CW117" s="44">
        <f t="shared" si="257"/>
        <v>13.14</v>
      </c>
      <c r="CX117" s="44">
        <f t="shared" si="258"/>
        <v>12.71</v>
      </c>
      <c r="CY117" s="44">
        <f t="shared" si="259"/>
        <v>13.14</v>
      </c>
      <c r="CZ117" s="44">
        <f t="shared" si="260"/>
        <v>12.71</v>
      </c>
      <c r="DA117" s="44">
        <f t="shared" si="261"/>
        <v>13.14</v>
      </c>
      <c r="DB117" s="46">
        <f t="shared" si="262"/>
        <v>72.039999999999992</v>
      </c>
      <c r="DC117" s="46">
        <f t="shared" si="263"/>
        <v>72.040000000000006</v>
      </c>
      <c r="DD117" s="44">
        <f t="shared" si="264"/>
        <v>13.14</v>
      </c>
      <c r="DE117" s="44">
        <f t="shared" si="265"/>
        <v>11.86</v>
      </c>
      <c r="DF117" s="44">
        <f t="shared" si="266"/>
        <v>13.14</v>
      </c>
      <c r="DG117" s="44">
        <f t="shared" si="267"/>
        <v>12.71</v>
      </c>
      <c r="DH117" s="44">
        <f t="shared" si="268"/>
        <v>13.14</v>
      </c>
      <c r="DI117" s="44">
        <f t="shared" si="269"/>
        <v>12.71</v>
      </c>
      <c r="DJ117" s="44">
        <f t="shared" si="270"/>
        <v>13.14</v>
      </c>
      <c r="DK117" s="44">
        <f t="shared" si="271"/>
        <v>13.14</v>
      </c>
      <c r="DL117" s="44">
        <f t="shared" si="272"/>
        <v>12.71</v>
      </c>
      <c r="DM117" s="44">
        <f t="shared" si="273"/>
        <v>13.14</v>
      </c>
      <c r="DN117" s="44">
        <f t="shared" si="274"/>
        <v>12.71</v>
      </c>
      <c r="DO117" s="44">
        <f t="shared" si="275"/>
        <v>13.14</v>
      </c>
      <c r="DP117" s="46">
        <f t="shared" si="276"/>
        <v>154.68</v>
      </c>
      <c r="DQ117" s="46">
        <f t="shared" si="277"/>
        <v>226.72</v>
      </c>
      <c r="DR117" s="44">
        <f t="shared" si="278"/>
        <v>13.14</v>
      </c>
      <c r="DS117" s="44">
        <f t="shared" si="279"/>
        <v>11.86</v>
      </c>
      <c r="DT117" s="44">
        <f t="shared" si="280"/>
        <v>13.14</v>
      </c>
      <c r="DU117" s="44">
        <f t="shared" si="281"/>
        <v>12.71</v>
      </c>
      <c r="DV117" s="48">
        <f t="shared" si="282"/>
        <v>13.14</v>
      </c>
      <c r="DW117" s="48">
        <f t="shared" si="283"/>
        <v>12.71</v>
      </c>
      <c r="DX117" s="49">
        <f t="shared" si="284"/>
        <v>13.14</v>
      </c>
      <c r="DY117" s="49">
        <f t="shared" si="285"/>
        <v>13.14</v>
      </c>
      <c r="DZ117" s="44">
        <f t="shared" si="286"/>
        <v>12.71</v>
      </c>
      <c r="EA117" s="44">
        <f t="shared" si="287"/>
        <v>13.14</v>
      </c>
      <c r="EB117" s="44">
        <f t="shared" si="288"/>
        <v>12.71</v>
      </c>
      <c r="EC117" s="44">
        <f t="shared" si="289"/>
        <v>13.14</v>
      </c>
      <c r="ED117" s="50">
        <f t="shared" si="290"/>
        <v>154.68</v>
      </c>
      <c r="EE117" s="52">
        <f t="shared" si="291"/>
        <v>381.4</v>
      </c>
      <c r="EF117" s="44">
        <f t="shared" si="292"/>
        <v>13.14</v>
      </c>
      <c r="EG117" s="44">
        <f t="shared" si="293"/>
        <v>12.29</v>
      </c>
      <c r="EH117" s="44">
        <f t="shared" si="294"/>
        <v>13.14</v>
      </c>
      <c r="EI117" s="44">
        <f t="shared" si="295"/>
        <v>12.71</v>
      </c>
      <c r="EJ117" s="44">
        <f t="shared" si="296"/>
        <v>13.14</v>
      </c>
      <c r="EK117" s="93">
        <f t="shared" si="300"/>
        <v>12.71</v>
      </c>
      <c r="EL117" s="52"/>
      <c r="EM117" s="52"/>
      <c r="EN117" s="52"/>
      <c r="EO117" s="52"/>
      <c r="EP117" s="52"/>
      <c r="EQ117" s="52"/>
      <c r="ER117" s="52">
        <f t="shared" si="297"/>
        <v>77.13</v>
      </c>
      <c r="ES117" s="52">
        <f t="shared" si="299"/>
        <v>458.53</v>
      </c>
      <c r="ET117" s="44">
        <f t="shared" si="298"/>
        <v>400.74</v>
      </c>
    </row>
    <row r="118" spans="2:150" ht="24.75">
      <c r="B118" s="102">
        <v>42930</v>
      </c>
      <c r="C118" s="125" t="s">
        <v>338</v>
      </c>
      <c r="D118" s="125" t="s">
        <v>345</v>
      </c>
      <c r="E118" s="104" t="s">
        <v>219</v>
      </c>
      <c r="F118" s="126" t="s">
        <v>346</v>
      </c>
      <c r="G118" s="105">
        <v>859.27</v>
      </c>
      <c r="H118" s="44">
        <f t="shared" si="225"/>
        <v>85.927000000000007</v>
      </c>
      <c r="I118" s="44">
        <f t="shared" si="226"/>
        <v>773.34299999999996</v>
      </c>
      <c r="J118" s="54"/>
      <c r="K118" s="55"/>
      <c r="L118" s="55"/>
      <c r="M118" s="55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44"/>
      <c r="CM118" s="44"/>
      <c r="CN118" s="44"/>
      <c r="CO118" s="46"/>
      <c r="CP118" s="44"/>
      <c r="CQ118" s="44"/>
      <c r="CR118" s="44"/>
      <c r="CS118" s="44"/>
      <c r="CT118" s="47"/>
      <c r="CU118" s="44"/>
      <c r="CV118" s="44">
        <f t="shared" si="301"/>
        <v>7.2</v>
      </c>
      <c r="CW118" s="44">
        <f t="shared" si="257"/>
        <v>13.14</v>
      </c>
      <c r="CX118" s="44">
        <f t="shared" si="258"/>
        <v>12.71</v>
      </c>
      <c r="CY118" s="44">
        <f t="shared" si="259"/>
        <v>13.14</v>
      </c>
      <c r="CZ118" s="44">
        <f t="shared" si="260"/>
        <v>12.71</v>
      </c>
      <c r="DA118" s="44">
        <f t="shared" si="261"/>
        <v>13.14</v>
      </c>
      <c r="DB118" s="46">
        <f t="shared" si="262"/>
        <v>72.039999999999992</v>
      </c>
      <c r="DC118" s="46">
        <f t="shared" si="263"/>
        <v>72.040000000000006</v>
      </c>
      <c r="DD118" s="44">
        <f t="shared" si="264"/>
        <v>13.14</v>
      </c>
      <c r="DE118" s="44">
        <f t="shared" si="265"/>
        <v>11.86</v>
      </c>
      <c r="DF118" s="44">
        <f t="shared" si="266"/>
        <v>13.14</v>
      </c>
      <c r="DG118" s="44">
        <f t="shared" si="267"/>
        <v>12.71</v>
      </c>
      <c r="DH118" s="44">
        <f t="shared" si="268"/>
        <v>13.14</v>
      </c>
      <c r="DI118" s="44">
        <f t="shared" si="269"/>
        <v>12.71</v>
      </c>
      <c r="DJ118" s="44">
        <f t="shared" si="270"/>
        <v>13.14</v>
      </c>
      <c r="DK118" s="44">
        <f t="shared" si="271"/>
        <v>13.14</v>
      </c>
      <c r="DL118" s="44">
        <f t="shared" si="272"/>
        <v>12.71</v>
      </c>
      <c r="DM118" s="44">
        <f t="shared" si="273"/>
        <v>13.14</v>
      </c>
      <c r="DN118" s="44">
        <f t="shared" si="274"/>
        <v>12.71</v>
      </c>
      <c r="DO118" s="44">
        <f t="shared" si="275"/>
        <v>13.14</v>
      </c>
      <c r="DP118" s="46">
        <f t="shared" si="276"/>
        <v>154.68</v>
      </c>
      <c r="DQ118" s="46">
        <f t="shared" si="277"/>
        <v>226.72</v>
      </c>
      <c r="DR118" s="44">
        <f t="shared" si="278"/>
        <v>13.14</v>
      </c>
      <c r="DS118" s="44">
        <f t="shared" si="279"/>
        <v>11.86</v>
      </c>
      <c r="DT118" s="44">
        <f t="shared" si="280"/>
        <v>13.14</v>
      </c>
      <c r="DU118" s="44">
        <f t="shared" si="281"/>
        <v>12.71</v>
      </c>
      <c r="DV118" s="48">
        <f t="shared" si="282"/>
        <v>13.14</v>
      </c>
      <c r="DW118" s="48">
        <f t="shared" si="283"/>
        <v>12.71</v>
      </c>
      <c r="DX118" s="49">
        <f t="shared" si="284"/>
        <v>13.14</v>
      </c>
      <c r="DY118" s="49">
        <f t="shared" si="285"/>
        <v>13.14</v>
      </c>
      <c r="DZ118" s="44">
        <f t="shared" si="286"/>
        <v>12.71</v>
      </c>
      <c r="EA118" s="44">
        <f t="shared" si="287"/>
        <v>13.14</v>
      </c>
      <c r="EB118" s="44">
        <f t="shared" si="288"/>
        <v>12.71</v>
      </c>
      <c r="EC118" s="44">
        <f t="shared" si="289"/>
        <v>13.14</v>
      </c>
      <c r="ED118" s="50">
        <f t="shared" si="290"/>
        <v>154.68</v>
      </c>
      <c r="EE118" s="52">
        <f t="shared" si="291"/>
        <v>381.4</v>
      </c>
      <c r="EF118" s="44">
        <f t="shared" si="292"/>
        <v>13.14</v>
      </c>
      <c r="EG118" s="44">
        <f t="shared" si="293"/>
        <v>12.29</v>
      </c>
      <c r="EH118" s="44">
        <f t="shared" si="294"/>
        <v>13.14</v>
      </c>
      <c r="EI118" s="44">
        <f t="shared" si="295"/>
        <v>12.71</v>
      </c>
      <c r="EJ118" s="44">
        <f t="shared" si="296"/>
        <v>13.14</v>
      </c>
      <c r="EK118" s="93">
        <f t="shared" si="300"/>
        <v>12.71</v>
      </c>
      <c r="EL118" s="52"/>
      <c r="EM118" s="52"/>
      <c r="EN118" s="52"/>
      <c r="EO118" s="52"/>
      <c r="EP118" s="52"/>
      <c r="EQ118" s="52"/>
      <c r="ER118" s="52">
        <f t="shared" si="297"/>
        <v>77.13</v>
      </c>
      <c r="ES118" s="52">
        <f t="shared" si="299"/>
        <v>458.53</v>
      </c>
      <c r="ET118" s="44">
        <f t="shared" si="298"/>
        <v>400.74</v>
      </c>
    </row>
    <row r="119" spans="2:150" ht="24.75">
      <c r="B119" s="102">
        <v>42930</v>
      </c>
      <c r="C119" s="125" t="s">
        <v>338</v>
      </c>
      <c r="D119" s="125" t="s">
        <v>347</v>
      </c>
      <c r="E119" s="104" t="s">
        <v>263</v>
      </c>
      <c r="F119" s="126" t="s">
        <v>348</v>
      </c>
      <c r="G119" s="105">
        <v>859.27</v>
      </c>
      <c r="H119" s="44">
        <f t="shared" si="225"/>
        <v>85.927000000000007</v>
      </c>
      <c r="I119" s="44">
        <f t="shared" si="226"/>
        <v>773.34299999999996</v>
      </c>
      <c r="J119" s="54"/>
      <c r="K119" s="55"/>
      <c r="L119" s="55"/>
      <c r="M119" s="55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44"/>
      <c r="CM119" s="44"/>
      <c r="CN119" s="44"/>
      <c r="CO119" s="46"/>
      <c r="CP119" s="44"/>
      <c r="CQ119" s="44"/>
      <c r="CR119" s="44"/>
      <c r="CS119" s="44"/>
      <c r="CT119" s="47"/>
      <c r="CU119" s="44"/>
      <c r="CV119" s="44">
        <f t="shared" si="301"/>
        <v>7.2</v>
      </c>
      <c r="CW119" s="44">
        <f t="shared" si="257"/>
        <v>13.14</v>
      </c>
      <c r="CX119" s="44">
        <f t="shared" si="258"/>
        <v>12.71</v>
      </c>
      <c r="CY119" s="44">
        <f t="shared" si="259"/>
        <v>13.14</v>
      </c>
      <c r="CZ119" s="44">
        <f t="shared" si="260"/>
        <v>12.71</v>
      </c>
      <c r="DA119" s="44">
        <f t="shared" si="261"/>
        <v>13.14</v>
      </c>
      <c r="DB119" s="46">
        <f t="shared" si="262"/>
        <v>72.039999999999992</v>
      </c>
      <c r="DC119" s="46">
        <f t="shared" si="263"/>
        <v>72.040000000000006</v>
      </c>
      <c r="DD119" s="44">
        <f t="shared" si="264"/>
        <v>13.14</v>
      </c>
      <c r="DE119" s="44">
        <f t="shared" si="265"/>
        <v>11.86</v>
      </c>
      <c r="DF119" s="44">
        <f t="shared" si="266"/>
        <v>13.14</v>
      </c>
      <c r="DG119" s="44">
        <f t="shared" si="267"/>
        <v>12.71</v>
      </c>
      <c r="DH119" s="44">
        <f t="shared" si="268"/>
        <v>13.14</v>
      </c>
      <c r="DI119" s="44">
        <f t="shared" si="269"/>
        <v>12.71</v>
      </c>
      <c r="DJ119" s="44">
        <f t="shared" si="270"/>
        <v>13.14</v>
      </c>
      <c r="DK119" s="44">
        <f t="shared" si="271"/>
        <v>13.14</v>
      </c>
      <c r="DL119" s="44">
        <f t="shared" si="272"/>
        <v>12.71</v>
      </c>
      <c r="DM119" s="44">
        <f t="shared" si="273"/>
        <v>13.14</v>
      </c>
      <c r="DN119" s="44">
        <f t="shared" si="274"/>
        <v>12.71</v>
      </c>
      <c r="DO119" s="44">
        <f t="shared" si="275"/>
        <v>13.14</v>
      </c>
      <c r="DP119" s="46">
        <f t="shared" si="276"/>
        <v>154.68</v>
      </c>
      <c r="DQ119" s="46">
        <f t="shared" si="277"/>
        <v>226.72</v>
      </c>
      <c r="DR119" s="44">
        <f t="shared" si="278"/>
        <v>13.14</v>
      </c>
      <c r="DS119" s="44">
        <f t="shared" si="279"/>
        <v>11.86</v>
      </c>
      <c r="DT119" s="44">
        <f t="shared" si="280"/>
        <v>13.14</v>
      </c>
      <c r="DU119" s="44">
        <f t="shared" si="281"/>
        <v>12.71</v>
      </c>
      <c r="DV119" s="48">
        <f t="shared" si="282"/>
        <v>13.14</v>
      </c>
      <c r="DW119" s="48">
        <f t="shared" si="283"/>
        <v>12.71</v>
      </c>
      <c r="DX119" s="49">
        <f t="shared" si="284"/>
        <v>13.14</v>
      </c>
      <c r="DY119" s="49">
        <f t="shared" si="285"/>
        <v>13.14</v>
      </c>
      <c r="DZ119" s="44">
        <f t="shared" si="286"/>
        <v>12.71</v>
      </c>
      <c r="EA119" s="44">
        <f t="shared" si="287"/>
        <v>13.14</v>
      </c>
      <c r="EB119" s="44">
        <f t="shared" si="288"/>
        <v>12.71</v>
      </c>
      <c r="EC119" s="44">
        <f t="shared" si="289"/>
        <v>13.14</v>
      </c>
      <c r="ED119" s="50">
        <f t="shared" si="290"/>
        <v>154.68</v>
      </c>
      <c r="EE119" s="52">
        <f t="shared" si="291"/>
        <v>381.4</v>
      </c>
      <c r="EF119" s="44">
        <f t="shared" si="292"/>
        <v>13.14</v>
      </c>
      <c r="EG119" s="44">
        <f t="shared" si="293"/>
        <v>12.29</v>
      </c>
      <c r="EH119" s="44">
        <f t="shared" si="294"/>
        <v>13.14</v>
      </c>
      <c r="EI119" s="44">
        <f t="shared" si="295"/>
        <v>12.71</v>
      </c>
      <c r="EJ119" s="44">
        <f t="shared" si="296"/>
        <v>13.14</v>
      </c>
      <c r="EK119" s="93">
        <f t="shared" si="300"/>
        <v>12.71</v>
      </c>
      <c r="EL119" s="52"/>
      <c r="EM119" s="52"/>
      <c r="EN119" s="52"/>
      <c r="EO119" s="52"/>
      <c r="EP119" s="52"/>
      <c r="EQ119" s="52"/>
      <c r="ER119" s="52">
        <f t="shared" si="297"/>
        <v>77.13</v>
      </c>
      <c r="ES119" s="52">
        <f t="shared" si="299"/>
        <v>458.53</v>
      </c>
      <c r="ET119" s="44">
        <f t="shared" si="298"/>
        <v>400.74</v>
      </c>
    </row>
    <row r="120" spans="2:150" ht="24.75">
      <c r="B120" s="102">
        <v>42930</v>
      </c>
      <c r="C120" s="125" t="s">
        <v>338</v>
      </c>
      <c r="D120" s="125" t="s">
        <v>349</v>
      </c>
      <c r="E120" s="104" t="s">
        <v>162</v>
      </c>
      <c r="F120" s="126" t="s">
        <v>350</v>
      </c>
      <c r="G120" s="105">
        <v>859.27</v>
      </c>
      <c r="H120" s="44">
        <f t="shared" si="225"/>
        <v>85.927000000000007</v>
      </c>
      <c r="I120" s="44">
        <f t="shared" si="226"/>
        <v>773.34299999999996</v>
      </c>
      <c r="J120" s="54"/>
      <c r="K120" s="55"/>
      <c r="L120" s="55"/>
      <c r="M120" s="55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44"/>
      <c r="CM120" s="44"/>
      <c r="CN120" s="44"/>
      <c r="CO120" s="46"/>
      <c r="CP120" s="44"/>
      <c r="CQ120" s="44"/>
      <c r="CR120" s="44"/>
      <c r="CS120" s="44"/>
      <c r="CT120" s="47"/>
      <c r="CU120" s="44"/>
      <c r="CV120" s="44">
        <f t="shared" si="301"/>
        <v>7.2</v>
      </c>
      <c r="CW120" s="44">
        <f t="shared" si="257"/>
        <v>13.14</v>
      </c>
      <c r="CX120" s="44">
        <f t="shared" si="258"/>
        <v>12.71</v>
      </c>
      <c r="CY120" s="44">
        <f t="shared" si="259"/>
        <v>13.14</v>
      </c>
      <c r="CZ120" s="44">
        <f t="shared" si="260"/>
        <v>12.71</v>
      </c>
      <c r="DA120" s="44">
        <f t="shared" si="261"/>
        <v>13.14</v>
      </c>
      <c r="DB120" s="46">
        <f t="shared" si="262"/>
        <v>72.039999999999992</v>
      </c>
      <c r="DC120" s="46">
        <f t="shared" si="263"/>
        <v>72.040000000000006</v>
      </c>
      <c r="DD120" s="44">
        <f t="shared" si="264"/>
        <v>13.14</v>
      </c>
      <c r="DE120" s="44">
        <f t="shared" si="265"/>
        <v>11.86</v>
      </c>
      <c r="DF120" s="44">
        <f t="shared" si="266"/>
        <v>13.14</v>
      </c>
      <c r="DG120" s="44">
        <f t="shared" si="267"/>
        <v>12.71</v>
      </c>
      <c r="DH120" s="44">
        <f t="shared" si="268"/>
        <v>13.14</v>
      </c>
      <c r="DI120" s="44">
        <f t="shared" si="269"/>
        <v>12.71</v>
      </c>
      <c r="DJ120" s="44">
        <f t="shared" si="270"/>
        <v>13.14</v>
      </c>
      <c r="DK120" s="44">
        <f t="shared" si="271"/>
        <v>13.14</v>
      </c>
      <c r="DL120" s="44">
        <f t="shared" si="272"/>
        <v>12.71</v>
      </c>
      <c r="DM120" s="44">
        <f t="shared" si="273"/>
        <v>13.14</v>
      </c>
      <c r="DN120" s="44">
        <f t="shared" si="274"/>
        <v>12.71</v>
      </c>
      <c r="DO120" s="44">
        <f t="shared" si="275"/>
        <v>13.14</v>
      </c>
      <c r="DP120" s="46">
        <f t="shared" si="276"/>
        <v>154.68</v>
      </c>
      <c r="DQ120" s="46">
        <f t="shared" si="277"/>
        <v>226.72</v>
      </c>
      <c r="DR120" s="44">
        <f t="shared" si="278"/>
        <v>13.14</v>
      </c>
      <c r="DS120" s="44">
        <f t="shared" si="279"/>
        <v>11.86</v>
      </c>
      <c r="DT120" s="44">
        <f t="shared" si="280"/>
        <v>13.14</v>
      </c>
      <c r="DU120" s="44">
        <f t="shared" si="281"/>
        <v>12.71</v>
      </c>
      <c r="DV120" s="48">
        <f t="shared" si="282"/>
        <v>13.14</v>
      </c>
      <c r="DW120" s="48">
        <f t="shared" si="283"/>
        <v>12.71</v>
      </c>
      <c r="DX120" s="49">
        <f t="shared" si="284"/>
        <v>13.14</v>
      </c>
      <c r="DY120" s="49">
        <f t="shared" si="285"/>
        <v>13.14</v>
      </c>
      <c r="DZ120" s="44">
        <f t="shared" si="286"/>
        <v>12.71</v>
      </c>
      <c r="EA120" s="44">
        <f t="shared" si="287"/>
        <v>13.14</v>
      </c>
      <c r="EB120" s="44">
        <f t="shared" si="288"/>
        <v>12.71</v>
      </c>
      <c r="EC120" s="44">
        <f t="shared" si="289"/>
        <v>13.14</v>
      </c>
      <c r="ED120" s="50">
        <f t="shared" si="290"/>
        <v>154.68</v>
      </c>
      <c r="EE120" s="52">
        <f t="shared" si="291"/>
        <v>381.4</v>
      </c>
      <c r="EF120" s="44">
        <f t="shared" si="292"/>
        <v>13.14</v>
      </c>
      <c r="EG120" s="44">
        <f t="shared" si="293"/>
        <v>12.29</v>
      </c>
      <c r="EH120" s="44">
        <f t="shared" si="294"/>
        <v>13.14</v>
      </c>
      <c r="EI120" s="44">
        <f t="shared" si="295"/>
        <v>12.71</v>
      </c>
      <c r="EJ120" s="44">
        <f t="shared" si="296"/>
        <v>13.14</v>
      </c>
      <c r="EK120" s="93">
        <f t="shared" si="300"/>
        <v>12.71</v>
      </c>
      <c r="EL120" s="52"/>
      <c r="EM120" s="52"/>
      <c r="EN120" s="52"/>
      <c r="EO120" s="52"/>
      <c r="EP120" s="52"/>
      <c r="EQ120" s="52"/>
      <c r="ER120" s="52">
        <f t="shared" si="297"/>
        <v>77.13</v>
      </c>
      <c r="ES120" s="52">
        <f t="shared" si="299"/>
        <v>458.53</v>
      </c>
      <c r="ET120" s="44">
        <f t="shared" si="298"/>
        <v>400.74</v>
      </c>
    </row>
    <row r="121" spans="2:150" ht="24.75">
      <c r="B121" s="102">
        <v>42930</v>
      </c>
      <c r="C121" s="125" t="s">
        <v>338</v>
      </c>
      <c r="D121" s="125" t="s">
        <v>351</v>
      </c>
      <c r="E121" s="104" t="s">
        <v>268</v>
      </c>
      <c r="F121" s="126" t="s">
        <v>352</v>
      </c>
      <c r="G121" s="105">
        <v>859.27</v>
      </c>
      <c r="H121" s="44">
        <f t="shared" si="225"/>
        <v>85.927000000000007</v>
      </c>
      <c r="I121" s="44">
        <f t="shared" si="226"/>
        <v>773.34299999999996</v>
      </c>
      <c r="J121" s="54"/>
      <c r="K121" s="55"/>
      <c r="L121" s="55"/>
      <c r="M121" s="55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44"/>
      <c r="CM121" s="44"/>
      <c r="CN121" s="44"/>
      <c r="CO121" s="46"/>
      <c r="CP121" s="44"/>
      <c r="CQ121" s="44"/>
      <c r="CR121" s="44"/>
      <c r="CS121" s="44"/>
      <c r="CT121" s="47"/>
      <c r="CU121" s="44"/>
      <c r="CV121" s="44">
        <f t="shared" si="301"/>
        <v>7.2</v>
      </c>
      <c r="CW121" s="44">
        <f t="shared" si="257"/>
        <v>13.14</v>
      </c>
      <c r="CX121" s="44">
        <f t="shared" si="258"/>
        <v>12.71</v>
      </c>
      <c r="CY121" s="44">
        <f t="shared" si="259"/>
        <v>13.14</v>
      </c>
      <c r="CZ121" s="44">
        <f t="shared" si="260"/>
        <v>12.71</v>
      </c>
      <c r="DA121" s="44">
        <f t="shared" si="261"/>
        <v>13.14</v>
      </c>
      <c r="DB121" s="46">
        <f t="shared" si="262"/>
        <v>72.039999999999992</v>
      </c>
      <c r="DC121" s="46">
        <f t="shared" si="263"/>
        <v>72.040000000000006</v>
      </c>
      <c r="DD121" s="44">
        <f t="shared" si="264"/>
        <v>13.14</v>
      </c>
      <c r="DE121" s="44">
        <f t="shared" si="265"/>
        <v>11.86</v>
      </c>
      <c r="DF121" s="44">
        <f t="shared" si="266"/>
        <v>13.14</v>
      </c>
      <c r="DG121" s="44">
        <f t="shared" si="267"/>
        <v>12.71</v>
      </c>
      <c r="DH121" s="44">
        <f t="shared" si="268"/>
        <v>13.14</v>
      </c>
      <c r="DI121" s="44">
        <f t="shared" si="269"/>
        <v>12.71</v>
      </c>
      <c r="DJ121" s="44">
        <f t="shared" si="270"/>
        <v>13.14</v>
      </c>
      <c r="DK121" s="44">
        <f t="shared" si="271"/>
        <v>13.14</v>
      </c>
      <c r="DL121" s="44">
        <f t="shared" si="272"/>
        <v>12.71</v>
      </c>
      <c r="DM121" s="44">
        <f t="shared" si="273"/>
        <v>13.14</v>
      </c>
      <c r="DN121" s="44">
        <f t="shared" si="274"/>
        <v>12.71</v>
      </c>
      <c r="DO121" s="44">
        <f t="shared" si="275"/>
        <v>13.14</v>
      </c>
      <c r="DP121" s="46">
        <f t="shared" si="276"/>
        <v>154.68</v>
      </c>
      <c r="DQ121" s="46">
        <f t="shared" si="277"/>
        <v>226.72</v>
      </c>
      <c r="DR121" s="44">
        <f t="shared" si="278"/>
        <v>13.14</v>
      </c>
      <c r="DS121" s="44">
        <f t="shared" si="279"/>
        <v>11.86</v>
      </c>
      <c r="DT121" s="44">
        <f t="shared" si="280"/>
        <v>13.14</v>
      </c>
      <c r="DU121" s="44">
        <f t="shared" si="281"/>
        <v>12.71</v>
      </c>
      <c r="DV121" s="48">
        <f t="shared" si="282"/>
        <v>13.14</v>
      </c>
      <c r="DW121" s="48">
        <f t="shared" si="283"/>
        <v>12.71</v>
      </c>
      <c r="DX121" s="49">
        <f t="shared" si="284"/>
        <v>13.14</v>
      </c>
      <c r="DY121" s="49">
        <f t="shared" si="285"/>
        <v>13.14</v>
      </c>
      <c r="DZ121" s="44">
        <f t="shared" si="286"/>
        <v>12.71</v>
      </c>
      <c r="EA121" s="44">
        <f t="shared" si="287"/>
        <v>13.14</v>
      </c>
      <c r="EB121" s="44">
        <f t="shared" si="288"/>
        <v>12.71</v>
      </c>
      <c r="EC121" s="44">
        <f t="shared" si="289"/>
        <v>13.14</v>
      </c>
      <c r="ED121" s="50">
        <f t="shared" si="290"/>
        <v>154.68</v>
      </c>
      <c r="EE121" s="52">
        <f t="shared" si="291"/>
        <v>381.4</v>
      </c>
      <c r="EF121" s="44">
        <f t="shared" si="292"/>
        <v>13.14</v>
      </c>
      <c r="EG121" s="44">
        <f t="shared" si="293"/>
        <v>12.29</v>
      </c>
      <c r="EH121" s="44">
        <f t="shared" si="294"/>
        <v>13.14</v>
      </c>
      <c r="EI121" s="44">
        <f t="shared" si="295"/>
        <v>12.71</v>
      </c>
      <c r="EJ121" s="44">
        <f t="shared" si="296"/>
        <v>13.14</v>
      </c>
      <c r="EK121" s="93">
        <f t="shared" si="300"/>
        <v>12.71</v>
      </c>
      <c r="EL121" s="52"/>
      <c r="EM121" s="52"/>
      <c r="EN121" s="52"/>
      <c r="EO121" s="52"/>
      <c r="EP121" s="52"/>
      <c r="EQ121" s="52"/>
      <c r="ER121" s="52">
        <f t="shared" si="297"/>
        <v>77.13</v>
      </c>
      <c r="ES121" s="52">
        <f t="shared" si="299"/>
        <v>458.53</v>
      </c>
      <c r="ET121" s="44">
        <f t="shared" si="298"/>
        <v>400.74</v>
      </c>
    </row>
    <row r="122" spans="2:150" ht="24.75">
      <c r="B122" s="102">
        <v>42930</v>
      </c>
      <c r="C122" s="125" t="s">
        <v>338</v>
      </c>
      <c r="D122" s="125" t="s">
        <v>353</v>
      </c>
      <c r="E122" s="104" t="s">
        <v>318</v>
      </c>
      <c r="F122" s="126" t="s">
        <v>354</v>
      </c>
      <c r="G122" s="105">
        <v>859.27</v>
      </c>
      <c r="H122" s="44">
        <f t="shared" si="225"/>
        <v>85.927000000000007</v>
      </c>
      <c r="I122" s="44">
        <f t="shared" si="226"/>
        <v>773.34299999999996</v>
      </c>
      <c r="J122" s="54"/>
      <c r="K122" s="55"/>
      <c r="L122" s="55"/>
      <c r="M122" s="55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44"/>
      <c r="CM122" s="44"/>
      <c r="CN122" s="44"/>
      <c r="CO122" s="46"/>
      <c r="CP122" s="44"/>
      <c r="CQ122" s="44"/>
      <c r="CR122" s="44"/>
      <c r="CS122" s="44"/>
      <c r="CT122" s="47"/>
      <c r="CU122" s="44"/>
      <c r="CV122" s="44">
        <f t="shared" si="301"/>
        <v>7.2</v>
      </c>
      <c r="CW122" s="44">
        <f t="shared" si="257"/>
        <v>13.14</v>
      </c>
      <c r="CX122" s="44">
        <f t="shared" si="258"/>
        <v>12.71</v>
      </c>
      <c r="CY122" s="44">
        <f t="shared" si="259"/>
        <v>13.14</v>
      </c>
      <c r="CZ122" s="44">
        <f t="shared" si="260"/>
        <v>12.71</v>
      </c>
      <c r="DA122" s="44">
        <f t="shared" si="261"/>
        <v>13.14</v>
      </c>
      <c r="DB122" s="46">
        <f t="shared" si="262"/>
        <v>72.039999999999992</v>
      </c>
      <c r="DC122" s="46">
        <f t="shared" si="263"/>
        <v>72.040000000000006</v>
      </c>
      <c r="DD122" s="44">
        <f t="shared" si="264"/>
        <v>13.14</v>
      </c>
      <c r="DE122" s="44">
        <f t="shared" si="265"/>
        <v>11.86</v>
      </c>
      <c r="DF122" s="44">
        <f t="shared" si="266"/>
        <v>13.14</v>
      </c>
      <c r="DG122" s="44">
        <f t="shared" si="267"/>
        <v>12.71</v>
      </c>
      <c r="DH122" s="44">
        <f t="shared" si="268"/>
        <v>13.14</v>
      </c>
      <c r="DI122" s="44">
        <f t="shared" si="269"/>
        <v>12.71</v>
      </c>
      <c r="DJ122" s="44">
        <f t="shared" si="270"/>
        <v>13.14</v>
      </c>
      <c r="DK122" s="44">
        <f t="shared" si="271"/>
        <v>13.14</v>
      </c>
      <c r="DL122" s="44">
        <f t="shared" si="272"/>
        <v>12.71</v>
      </c>
      <c r="DM122" s="44">
        <f t="shared" si="273"/>
        <v>13.14</v>
      </c>
      <c r="DN122" s="44">
        <f t="shared" si="274"/>
        <v>12.71</v>
      </c>
      <c r="DO122" s="44">
        <f t="shared" si="275"/>
        <v>13.14</v>
      </c>
      <c r="DP122" s="46">
        <f t="shared" si="276"/>
        <v>154.68</v>
      </c>
      <c r="DQ122" s="46">
        <f t="shared" si="277"/>
        <v>226.72</v>
      </c>
      <c r="DR122" s="44">
        <f t="shared" si="278"/>
        <v>13.14</v>
      </c>
      <c r="DS122" s="44">
        <f t="shared" si="279"/>
        <v>11.86</v>
      </c>
      <c r="DT122" s="44">
        <f t="shared" si="280"/>
        <v>13.14</v>
      </c>
      <c r="DU122" s="44">
        <f t="shared" si="281"/>
        <v>12.71</v>
      </c>
      <c r="DV122" s="48">
        <f t="shared" si="282"/>
        <v>13.14</v>
      </c>
      <c r="DW122" s="48">
        <f t="shared" si="283"/>
        <v>12.71</v>
      </c>
      <c r="DX122" s="49">
        <f t="shared" si="284"/>
        <v>13.14</v>
      </c>
      <c r="DY122" s="49">
        <f t="shared" si="285"/>
        <v>13.14</v>
      </c>
      <c r="DZ122" s="44">
        <f t="shared" si="286"/>
        <v>12.71</v>
      </c>
      <c r="EA122" s="44">
        <f t="shared" si="287"/>
        <v>13.14</v>
      </c>
      <c r="EB122" s="44">
        <f t="shared" si="288"/>
        <v>12.71</v>
      </c>
      <c r="EC122" s="44">
        <f t="shared" si="289"/>
        <v>13.14</v>
      </c>
      <c r="ED122" s="50">
        <f t="shared" si="290"/>
        <v>154.68</v>
      </c>
      <c r="EE122" s="52">
        <f t="shared" si="291"/>
        <v>381.4</v>
      </c>
      <c r="EF122" s="44">
        <f t="shared" si="292"/>
        <v>13.14</v>
      </c>
      <c r="EG122" s="44">
        <f t="shared" si="293"/>
        <v>12.29</v>
      </c>
      <c r="EH122" s="44">
        <f t="shared" si="294"/>
        <v>13.14</v>
      </c>
      <c r="EI122" s="44">
        <f t="shared" si="295"/>
        <v>12.71</v>
      </c>
      <c r="EJ122" s="44">
        <f t="shared" si="296"/>
        <v>13.14</v>
      </c>
      <c r="EK122" s="93">
        <f t="shared" si="300"/>
        <v>12.71</v>
      </c>
      <c r="EL122" s="52"/>
      <c r="EM122" s="52"/>
      <c r="EN122" s="52"/>
      <c r="EO122" s="52"/>
      <c r="EP122" s="52"/>
      <c r="EQ122" s="52"/>
      <c r="ER122" s="52">
        <f t="shared" si="297"/>
        <v>77.13</v>
      </c>
      <c r="ES122" s="52">
        <f t="shared" si="299"/>
        <v>458.53</v>
      </c>
      <c r="ET122" s="44">
        <f t="shared" si="298"/>
        <v>400.74</v>
      </c>
    </row>
    <row r="123" spans="2:150" ht="24.75">
      <c r="B123" s="102">
        <v>42930</v>
      </c>
      <c r="C123" s="125" t="s">
        <v>338</v>
      </c>
      <c r="D123" s="125" t="s">
        <v>355</v>
      </c>
      <c r="E123" s="104" t="s">
        <v>313</v>
      </c>
      <c r="F123" s="126" t="s">
        <v>356</v>
      </c>
      <c r="G123" s="105">
        <v>859.27</v>
      </c>
      <c r="H123" s="44">
        <f t="shared" si="225"/>
        <v>85.927000000000007</v>
      </c>
      <c r="I123" s="44">
        <f t="shared" si="226"/>
        <v>773.34299999999996</v>
      </c>
      <c r="J123" s="54"/>
      <c r="K123" s="55"/>
      <c r="L123" s="55"/>
      <c r="M123" s="55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44"/>
      <c r="CM123" s="44"/>
      <c r="CN123" s="44"/>
      <c r="CO123" s="46"/>
      <c r="CP123" s="44"/>
      <c r="CQ123" s="44"/>
      <c r="CR123" s="44"/>
      <c r="CS123" s="44"/>
      <c r="CT123" s="47"/>
      <c r="CU123" s="44"/>
      <c r="CV123" s="44">
        <f t="shared" si="301"/>
        <v>7.2</v>
      </c>
      <c r="CW123" s="44">
        <f t="shared" si="257"/>
        <v>13.14</v>
      </c>
      <c r="CX123" s="44">
        <f t="shared" si="258"/>
        <v>12.71</v>
      </c>
      <c r="CY123" s="44">
        <f t="shared" si="259"/>
        <v>13.14</v>
      </c>
      <c r="CZ123" s="44">
        <f t="shared" si="260"/>
        <v>12.71</v>
      </c>
      <c r="DA123" s="44">
        <f t="shared" si="261"/>
        <v>13.14</v>
      </c>
      <c r="DB123" s="46">
        <f t="shared" si="262"/>
        <v>72.039999999999992</v>
      </c>
      <c r="DC123" s="46">
        <f t="shared" si="263"/>
        <v>72.040000000000006</v>
      </c>
      <c r="DD123" s="44">
        <f t="shared" si="264"/>
        <v>13.14</v>
      </c>
      <c r="DE123" s="44">
        <f t="shared" si="265"/>
        <v>11.86</v>
      </c>
      <c r="DF123" s="44">
        <f t="shared" si="266"/>
        <v>13.14</v>
      </c>
      <c r="DG123" s="44">
        <f t="shared" si="267"/>
        <v>12.71</v>
      </c>
      <c r="DH123" s="44">
        <f t="shared" si="268"/>
        <v>13.14</v>
      </c>
      <c r="DI123" s="44">
        <f t="shared" si="269"/>
        <v>12.71</v>
      </c>
      <c r="DJ123" s="44">
        <f t="shared" si="270"/>
        <v>13.14</v>
      </c>
      <c r="DK123" s="44">
        <f t="shared" si="271"/>
        <v>13.14</v>
      </c>
      <c r="DL123" s="44">
        <f t="shared" si="272"/>
        <v>12.71</v>
      </c>
      <c r="DM123" s="44">
        <f t="shared" si="273"/>
        <v>13.14</v>
      </c>
      <c r="DN123" s="44">
        <f t="shared" si="274"/>
        <v>12.71</v>
      </c>
      <c r="DO123" s="44">
        <f t="shared" si="275"/>
        <v>13.14</v>
      </c>
      <c r="DP123" s="46">
        <f t="shared" si="276"/>
        <v>154.68</v>
      </c>
      <c r="DQ123" s="46">
        <f t="shared" si="277"/>
        <v>226.72</v>
      </c>
      <c r="DR123" s="44">
        <f t="shared" si="278"/>
        <v>13.14</v>
      </c>
      <c r="DS123" s="44">
        <f t="shared" si="279"/>
        <v>11.86</v>
      </c>
      <c r="DT123" s="44">
        <f t="shared" si="280"/>
        <v>13.14</v>
      </c>
      <c r="DU123" s="44">
        <f t="shared" si="281"/>
        <v>12.71</v>
      </c>
      <c r="DV123" s="48">
        <f t="shared" si="282"/>
        <v>13.14</v>
      </c>
      <c r="DW123" s="48">
        <f t="shared" si="283"/>
        <v>12.71</v>
      </c>
      <c r="DX123" s="49">
        <f t="shared" si="284"/>
        <v>13.14</v>
      </c>
      <c r="DY123" s="49">
        <f t="shared" si="285"/>
        <v>13.14</v>
      </c>
      <c r="DZ123" s="44">
        <f t="shared" si="286"/>
        <v>12.71</v>
      </c>
      <c r="EA123" s="44">
        <f t="shared" si="287"/>
        <v>13.14</v>
      </c>
      <c r="EB123" s="44">
        <f t="shared" si="288"/>
        <v>12.71</v>
      </c>
      <c r="EC123" s="44">
        <f t="shared" si="289"/>
        <v>13.14</v>
      </c>
      <c r="ED123" s="50">
        <f t="shared" si="290"/>
        <v>154.68</v>
      </c>
      <c r="EE123" s="52">
        <f t="shared" si="291"/>
        <v>381.4</v>
      </c>
      <c r="EF123" s="44">
        <f t="shared" si="292"/>
        <v>13.14</v>
      </c>
      <c r="EG123" s="44">
        <f t="shared" si="293"/>
        <v>12.29</v>
      </c>
      <c r="EH123" s="44">
        <f t="shared" si="294"/>
        <v>13.14</v>
      </c>
      <c r="EI123" s="44">
        <f t="shared" si="295"/>
        <v>12.71</v>
      </c>
      <c r="EJ123" s="44">
        <f t="shared" si="296"/>
        <v>13.14</v>
      </c>
      <c r="EK123" s="93">
        <f t="shared" si="300"/>
        <v>12.71</v>
      </c>
      <c r="EL123" s="52"/>
      <c r="EM123" s="52"/>
      <c r="EN123" s="52"/>
      <c r="EO123" s="52"/>
      <c r="EP123" s="52"/>
      <c r="EQ123" s="52"/>
      <c r="ER123" s="52">
        <f t="shared" si="297"/>
        <v>77.13</v>
      </c>
      <c r="ES123" s="52">
        <f t="shared" si="299"/>
        <v>458.53</v>
      </c>
      <c r="ET123" s="44">
        <f t="shared" si="298"/>
        <v>400.74</v>
      </c>
    </row>
    <row r="124" spans="2:150" ht="24.75">
      <c r="B124" s="102">
        <v>42930</v>
      </c>
      <c r="C124" s="125" t="s">
        <v>338</v>
      </c>
      <c r="D124" s="125" t="s">
        <v>357</v>
      </c>
      <c r="E124" s="104" t="s">
        <v>271</v>
      </c>
      <c r="F124" s="126" t="s">
        <v>358</v>
      </c>
      <c r="G124" s="105">
        <v>859.27</v>
      </c>
      <c r="H124" s="44">
        <f t="shared" si="225"/>
        <v>85.927000000000007</v>
      </c>
      <c r="I124" s="44">
        <f t="shared" si="226"/>
        <v>773.34299999999996</v>
      </c>
      <c r="J124" s="54"/>
      <c r="K124" s="55"/>
      <c r="L124" s="55"/>
      <c r="M124" s="55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44"/>
      <c r="CM124" s="44"/>
      <c r="CN124" s="44"/>
      <c r="CO124" s="46"/>
      <c r="CP124" s="44"/>
      <c r="CQ124" s="44"/>
      <c r="CR124" s="44"/>
      <c r="CS124" s="44"/>
      <c r="CT124" s="47"/>
      <c r="CU124" s="44"/>
      <c r="CV124" s="44">
        <f t="shared" si="301"/>
        <v>7.2</v>
      </c>
      <c r="CW124" s="44">
        <f t="shared" si="257"/>
        <v>13.14</v>
      </c>
      <c r="CX124" s="44">
        <f t="shared" si="258"/>
        <v>12.71</v>
      </c>
      <c r="CY124" s="44">
        <f t="shared" si="259"/>
        <v>13.14</v>
      </c>
      <c r="CZ124" s="44">
        <f t="shared" si="260"/>
        <v>12.71</v>
      </c>
      <c r="DA124" s="44">
        <f t="shared" si="261"/>
        <v>13.14</v>
      </c>
      <c r="DB124" s="46">
        <f t="shared" si="262"/>
        <v>72.039999999999992</v>
      </c>
      <c r="DC124" s="46">
        <f t="shared" si="263"/>
        <v>72.040000000000006</v>
      </c>
      <c r="DD124" s="44">
        <f t="shared" si="264"/>
        <v>13.14</v>
      </c>
      <c r="DE124" s="44">
        <f t="shared" si="265"/>
        <v>11.86</v>
      </c>
      <c r="DF124" s="44">
        <f t="shared" si="266"/>
        <v>13.14</v>
      </c>
      <c r="DG124" s="44">
        <f t="shared" si="267"/>
        <v>12.71</v>
      </c>
      <c r="DH124" s="44">
        <f t="shared" si="268"/>
        <v>13.14</v>
      </c>
      <c r="DI124" s="44">
        <f t="shared" si="269"/>
        <v>12.71</v>
      </c>
      <c r="DJ124" s="44">
        <f t="shared" si="270"/>
        <v>13.14</v>
      </c>
      <c r="DK124" s="44">
        <f t="shared" si="271"/>
        <v>13.14</v>
      </c>
      <c r="DL124" s="44">
        <f t="shared" si="272"/>
        <v>12.71</v>
      </c>
      <c r="DM124" s="44">
        <f t="shared" si="273"/>
        <v>13.14</v>
      </c>
      <c r="DN124" s="44">
        <f t="shared" si="274"/>
        <v>12.71</v>
      </c>
      <c r="DO124" s="44">
        <f t="shared" si="275"/>
        <v>13.14</v>
      </c>
      <c r="DP124" s="46">
        <f t="shared" si="276"/>
        <v>154.68</v>
      </c>
      <c r="DQ124" s="46">
        <f t="shared" si="277"/>
        <v>226.72</v>
      </c>
      <c r="DR124" s="44">
        <f t="shared" si="278"/>
        <v>13.14</v>
      </c>
      <c r="DS124" s="44">
        <f t="shared" si="279"/>
        <v>11.86</v>
      </c>
      <c r="DT124" s="44">
        <f t="shared" si="280"/>
        <v>13.14</v>
      </c>
      <c r="DU124" s="44">
        <f t="shared" si="281"/>
        <v>12.71</v>
      </c>
      <c r="DV124" s="48">
        <f t="shared" si="282"/>
        <v>13.14</v>
      </c>
      <c r="DW124" s="48">
        <f t="shared" si="283"/>
        <v>12.71</v>
      </c>
      <c r="DX124" s="49">
        <f t="shared" si="284"/>
        <v>13.14</v>
      </c>
      <c r="DY124" s="49">
        <f t="shared" si="285"/>
        <v>13.14</v>
      </c>
      <c r="DZ124" s="44">
        <f t="shared" si="286"/>
        <v>12.71</v>
      </c>
      <c r="EA124" s="44">
        <f t="shared" si="287"/>
        <v>13.14</v>
      </c>
      <c r="EB124" s="44">
        <f t="shared" si="288"/>
        <v>12.71</v>
      </c>
      <c r="EC124" s="44">
        <f t="shared" si="289"/>
        <v>13.14</v>
      </c>
      <c r="ED124" s="50">
        <f t="shared" si="290"/>
        <v>154.68</v>
      </c>
      <c r="EE124" s="52">
        <f t="shared" si="291"/>
        <v>381.4</v>
      </c>
      <c r="EF124" s="44">
        <f t="shared" si="292"/>
        <v>13.14</v>
      </c>
      <c r="EG124" s="44">
        <f t="shared" si="293"/>
        <v>12.29</v>
      </c>
      <c r="EH124" s="44">
        <f t="shared" si="294"/>
        <v>13.14</v>
      </c>
      <c r="EI124" s="44">
        <f t="shared" si="295"/>
        <v>12.71</v>
      </c>
      <c r="EJ124" s="44">
        <f t="shared" si="296"/>
        <v>13.14</v>
      </c>
      <c r="EK124" s="93">
        <f t="shared" si="300"/>
        <v>12.71</v>
      </c>
      <c r="EL124" s="52"/>
      <c r="EM124" s="52"/>
      <c r="EN124" s="52"/>
      <c r="EO124" s="52"/>
      <c r="EP124" s="52"/>
      <c r="EQ124" s="52"/>
      <c r="ER124" s="52">
        <f t="shared" si="297"/>
        <v>77.13</v>
      </c>
      <c r="ES124" s="52">
        <f t="shared" si="299"/>
        <v>458.53</v>
      </c>
      <c r="ET124" s="44">
        <f t="shared" si="298"/>
        <v>400.74</v>
      </c>
    </row>
    <row r="125" spans="2:150" ht="24.75">
      <c r="B125" s="102">
        <v>42930</v>
      </c>
      <c r="C125" s="125" t="s">
        <v>338</v>
      </c>
      <c r="D125" s="125" t="s">
        <v>359</v>
      </c>
      <c r="E125" s="104" t="s">
        <v>203</v>
      </c>
      <c r="F125" s="126" t="s">
        <v>360</v>
      </c>
      <c r="G125" s="105">
        <v>859.27</v>
      </c>
      <c r="H125" s="44">
        <f t="shared" si="225"/>
        <v>85.927000000000007</v>
      </c>
      <c r="I125" s="44">
        <f t="shared" si="226"/>
        <v>773.34299999999996</v>
      </c>
      <c r="J125" s="54"/>
      <c r="K125" s="55"/>
      <c r="L125" s="55"/>
      <c r="M125" s="55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44"/>
      <c r="CM125" s="44"/>
      <c r="CN125" s="44"/>
      <c r="CO125" s="46"/>
      <c r="CP125" s="44"/>
      <c r="CQ125" s="44"/>
      <c r="CR125" s="44"/>
      <c r="CS125" s="44"/>
      <c r="CT125" s="47"/>
      <c r="CU125" s="44"/>
      <c r="CV125" s="44">
        <f t="shared" si="301"/>
        <v>7.2</v>
      </c>
      <c r="CW125" s="44">
        <f t="shared" si="257"/>
        <v>13.14</v>
      </c>
      <c r="CX125" s="44">
        <f t="shared" si="258"/>
        <v>12.71</v>
      </c>
      <c r="CY125" s="44">
        <f t="shared" si="259"/>
        <v>13.14</v>
      </c>
      <c r="CZ125" s="44">
        <f t="shared" si="260"/>
        <v>12.71</v>
      </c>
      <c r="DA125" s="44">
        <f t="shared" si="261"/>
        <v>13.14</v>
      </c>
      <c r="DB125" s="46">
        <f t="shared" si="262"/>
        <v>72.039999999999992</v>
      </c>
      <c r="DC125" s="46">
        <f t="shared" si="263"/>
        <v>72.040000000000006</v>
      </c>
      <c r="DD125" s="44">
        <f t="shared" si="264"/>
        <v>13.14</v>
      </c>
      <c r="DE125" s="44">
        <f t="shared" si="265"/>
        <v>11.86</v>
      </c>
      <c r="DF125" s="44">
        <f t="shared" si="266"/>
        <v>13.14</v>
      </c>
      <c r="DG125" s="44">
        <f t="shared" si="267"/>
        <v>12.71</v>
      </c>
      <c r="DH125" s="44">
        <f t="shared" si="268"/>
        <v>13.14</v>
      </c>
      <c r="DI125" s="44">
        <f t="shared" si="269"/>
        <v>12.71</v>
      </c>
      <c r="DJ125" s="44">
        <f t="shared" si="270"/>
        <v>13.14</v>
      </c>
      <c r="DK125" s="44">
        <f t="shared" si="271"/>
        <v>13.14</v>
      </c>
      <c r="DL125" s="44">
        <f t="shared" si="272"/>
        <v>12.71</v>
      </c>
      <c r="DM125" s="44">
        <f t="shared" si="273"/>
        <v>13.14</v>
      </c>
      <c r="DN125" s="44">
        <f t="shared" si="274"/>
        <v>12.71</v>
      </c>
      <c r="DO125" s="44">
        <f t="shared" si="275"/>
        <v>13.14</v>
      </c>
      <c r="DP125" s="46">
        <f t="shared" si="276"/>
        <v>154.68</v>
      </c>
      <c r="DQ125" s="46">
        <f t="shared" si="277"/>
        <v>226.72</v>
      </c>
      <c r="DR125" s="44">
        <f t="shared" si="278"/>
        <v>13.14</v>
      </c>
      <c r="DS125" s="44">
        <f t="shared" si="279"/>
        <v>11.86</v>
      </c>
      <c r="DT125" s="44">
        <f t="shared" si="280"/>
        <v>13.14</v>
      </c>
      <c r="DU125" s="44">
        <f t="shared" si="281"/>
        <v>12.71</v>
      </c>
      <c r="DV125" s="48">
        <f t="shared" si="282"/>
        <v>13.14</v>
      </c>
      <c r="DW125" s="48">
        <f t="shared" si="283"/>
        <v>12.71</v>
      </c>
      <c r="DX125" s="49">
        <f t="shared" si="284"/>
        <v>13.14</v>
      </c>
      <c r="DY125" s="49">
        <f t="shared" si="285"/>
        <v>13.14</v>
      </c>
      <c r="DZ125" s="44">
        <f t="shared" si="286"/>
        <v>12.71</v>
      </c>
      <c r="EA125" s="44">
        <f t="shared" si="287"/>
        <v>13.14</v>
      </c>
      <c r="EB125" s="44">
        <f t="shared" si="288"/>
        <v>12.71</v>
      </c>
      <c r="EC125" s="44">
        <f t="shared" si="289"/>
        <v>13.14</v>
      </c>
      <c r="ED125" s="50">
        <f t="shared" si="290"/>
        <v>154.68</v>
      </c>
      <c r="EE125" s="52">
        <f t="shared" si="291"/>
        <v>381.4</v>
      </c>
      <c r="EF125" s="44">
        <f t="shared" si="292"/>
        <v>13.14</v>
      </c>
      <c r="EG125" s="44">
        <f t="shared" si="293"/>
        <v>12.29</v>
      </c>
      <c r="EH125" s="44">
        <f t="shared" si="294"/>
        <v>13.14</v>
      </c>
      <c r="EI125" s="44">
        <f t="shared" si="295"/>
        <v>12.71</v>
      </c>
      <c r="EJ125" s="44">
        <f t="shared" si="296"/>
        <v>13.14</v>
      </c>
      <c r="EK125" s="93">
        <f t="shared" si="300"/>
        <v>12.71</v>
      </c>
      <c r="EL125" s="52"/>
      <c r="EM125" s="52"/>
      <c r="EN125" s="52"/>
      <c r="EO125" s="52"/>
      <c r="EP125" s="52"/>
      <c r="EQ125" s="52"/>
      <c r="ER125" s="52">
        <f t="shared" si="297"/>
        <v>77.13</v>
      </c>
      <c r="ES125" s="52">
        <f t="shared" si="299"/>
        <v>458.53</v>
      </c>
      <c r="ET125" s="44">
        <f t="shared" si="298"/>
        <v>400.74</v>
      </c>
    </row>
    <row r="126" spans="2:150" ht="24.75">
      <c r="B126" s="102">
        <v>42930</v>
      </c>
      <c r="C126" s="125" t="s">
        <v>338</v>
      </c>
      <c r="D126" s="125" t="s">
        <v>361</v>
      </c>
      <c r="E126" s="104" t="s">
        <v>302</v>
      </c>
      <c r="F126" s="126" t="s">
        <v>362</v>
      </c>
      <c r="G126" s="105">
        <v>859.27</v>
      </c>
      <c r="H126" s="44">
        <f t="shared" si="225"/>
        <v>85.927000000000007</v>
      </c>
      <c r="I126" s="44">
        <f t="shared" si="226"/>
        <v>773.34299999999996</v>
      </c>
      <c r="J126" s="54"/>
      <c r="K126" s="55"/>
      <c r="L126" s="55"/>
      <c r="M126" s="55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44"/>
      <c r="CM126" s="44"/>
      <c r="CN126" s="44"/>
      <c r="CO126" s="46"/>
      <c r="CP126" s="44"/>
      <c r="CQ126" s="44"/>
      <c r="CR126" s="44"/>
      <c r="CS126" s="44"/>
      <c r="CT126" s="47"/>
      <c r="CU126" s="44"/>
      <c r="CV126" s="44">
        <f t="shared" si="301"/>
        <v>7.2</v>
      </c>
      <c r="CW126" s="44">
        <f t="shared" si="257"/>
        <v>13.14</v>
      </c>
      <c r="CX126" s="44">
        <f t="shared" si="258"/>
        <v>12.71</v>
      </c>
      <c r="CY126" s="44">
        <f t="shared" si="259"/>
        <v>13.14</v>
      </c>
      <c r="CZ126" s="44">
        <f t="shared" si="260"/>
        <v>12.71</v>
      </c>
      <c r="DA126" s="44">
        <f t="shared" si="261"/>
        <v>13.14</v>
      </c>
      <c r="DB126" s="46">
        <f t="shared" si="262"/>
        <v>72.039999999999992</v>
      </c>
      <c r="DC126" s="46">
        <f t="shared" si="263"/>
        <v>72.040000000000006</v>
      </c>
      <c r="DD126" s="44">
        <f t="shared" si="264"/>
        <v>13.14</v>
      </c>
      <c r="DE126" s="44">
        <f t="shared" si="265"/>
        <v>11.86</v>
      </c>
      <c r="DF126" s="44">
        <f t="shared" si="266"/>
        <v>13.14</v>
      </c>
      <c r="DG126" s="44">
        <f t="shared" si="267"/>
        <v>12.71</v>
      </c>
      <c r="DH126" s="44">
        <f t="shared" si="268"/>
        <v>13.14</v>
      </c>
      <c r="DI126" s="44">
        <f t="shared" si="269"/>
        <v>12.71</v>
      </c>
      <c r="DJ126" s="44">
        <f t="shared" si="270"/>
        <v>13.14</v>
      </c>
      <c r="DK126" s="44">
        <f t="shared" si="271"/>
        <v>13.14</v>
      </c>
      <c r="DL126" s="44">
        <f t="shared" si="272"/>
        <v>12.71</v>
      </c>
      <c r="DM126" s="44">
        <f t="shared" si="273"/>
        <v>13.14</v>
      </c>
      <c r="DN126" s="44">
        <f t="shared" si="274"/>
        <v>12.71</v>
      </c>
      <c r="DO126" s="44">
        <f t="shared" si="275"/>
        <v>13.14</v>
      </c>
      <c r="DP126" s="46">
        <f t="shared" si="276"/>
        <v>154.68</v>
      </c>
      <c r="DQ126" s="46">
        <f t="shared" si="277"/>
        <v>226.72</v>
      </c>
      <c r="DR126" s="44">
        <f t="shared" si="278"/>
        <v>13.14</v>
      </c>
      <c r="DS126" s="44">
        <f t="shared" si="279"/>
        <v>11.86</v>
      </c>
      <c r="DT126" s="44">
        <f t="shared" si="280"/>
        <v>13.14</v>
      </c>
      <c r="DU126" s="44">
        <f t="shared" si="281"/>
        <v>12.71</v>
      </c>
      <c r="DV126" s="48">
        <f t="shared" si="282"/>
        <v>13.14</v>
      </c>
      <c r="DW126" s="48">
        <f t="shared" si="283"/>
        <v>12.71</v>
      </c>
      <c r="DX126" s="49">
        <f t="shared" si="284"/>
        <v>13.14</v>
      </c>
      <c r="DY126" s="49">
        <f t="shared" si="285"/>
        <v>13.14</v>
      </c>
      <c r="DZ126" s="44">
        <f t="shared" si="286"/>
        <v>12.71</v>
      </c>
      <c r="EA126" s="44">
        <f t="shared" si="287"/>
        <v>13.14</v>
      </c>
      <c r="EB126" s="44">
        <f t="shared" si="288"/>
        <v>12.71</v>
      </c>
      <c r="EC126" s="44">
        <f t="shared" si="289"/>
        <v>13.14</v>
      </c>
      <c r="ED126" s="50">
        <f t="shared" si="290"/>
        <v>154.68</v>
      </c>
      <c r="EE126" s="52">
        <f t="shared" si="291"/>
        <v>381.4</v>
      </c>
      <c r="EF126" s="44">
        <f t="shared" si="292"/>
        <v>13.14</v>
      </c>
      <c r="EG126" s="44">
        <f t="shared" si="293"/>
        <v>12.29</v>
      </c>
      <c r="EH126" s="44">
        <f t="shared" si="294"/>
        <v>13.14</v>
      </c>
      <c r="EI126" s="44">
        <f t="shared" si="295"/>
        <v>12.71</v>
      </c>
      <c r="EJ126" s="44">
        <f t="shared" si="296"/>
        <v>13.14</v>
      </c>
      <c r="EK126" s="93">
        <f t="shared" si="300"/>
        <v>12.71</v>
      </c>
      <c r="EL126" s="52"/>
      <c r="EM126" s="52"/>
      <c r="EN126" s="52"/>
      <c r="EO126" s="52"/>
      <c r="EP126" s="52"/>
      <c r="EQ126" s="52"/>
      <c r="ER126" s="52">
        <f t="shared" si="297"/>
        <v>77.13</v>
      </c>
      <c r="ES126" s="52">
        <f t="shared" si="299"/>
        <v>458.53</v>
      </c>
      <c r="ET126" s="44">
        <f t="shared" si="298"/>
        <v>400.74</v>
      </c>
    </row>
    <row r="127" spans="2:150" ht="24.75">
      <c r="B127" s="102">
        <v>42930</v>
      </c>
      <c r="C127" s="125" t="s">
        <v>338</v>
      </c>
      <c r="D127" s="125" t="s">
        <v>363</v>
      </c>
      <c r="E127" s="104" t="s">
        <v>276</v>
      </c>
      <c r="F127" s="126" t="s">
        <v>364</v>
      </c>
      <c r="G127" s="105">
        <v>859.27</v>
      </c>
      <c r="H127" s="44">
        <f t="shared" si="225"/>
        <v>85.927000000000007</v>
      </c>
      <c r="I127" s="44">
        <f t="shared" si="226"/>
        <v>773.34299999999996</v>
      </c>
      <c r="J127" s="54"/>
      <c r="K127" s="55"/>
      <c r="L127" s="55"/>
      <c r="M127" s="55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44"/>
      <c r="CM127" s="44"/>
      <c r="CN127" s="44"/>
      <c r="CO127" s="46"/>
      <c r="CP127" s="44"/>
      <c r="CQ127" s="44"/>
      <c r="CR127" s="44"/>
      <c r="CS127" s="44"/>
      <c r="CT127" s="47"/>
      <c r="CU127" s="44"/>
      <c r="CV127" s="44">
        <f t="shared" si="301"/>
        <v>7.2</v>
      </c>
      <c r="CW127" s="44">
        <f t="shared" si="257"/>
        <v>13.14</v>
      </c>
      <c r="CX127" s="44">
        <f t="shared" si="258"/>
        <v>12.71</v>
      </c>
      <c r="CY127" s="44">
        <f t="shared" si="259"/>
        <v>13.14</v>
      </c>
      <c r="CZ127" s="44">
        <f t="shared" si="260"/>
        <v>12.71</v>
      </c>
      <c r="DA127" s="44">
        <f t="shared" si="261"/>
        <v>13.14</v>
      </c>
      <c r="DB127" s="46">
        <f t="shared" si="262"/>
        <v>72.039999999999992</v>
      </c>
      <c r="DC127" s="46">
        <f t="shared" si="263"/>
        <v>72.040000000000006</v>
      </c>
      <c r="DD127" s="44">
        <f t="shared" si="264"/>
        <v>13.14</v>
      </c>
      <c r="DE127" s="44">
        <f t="shared" si="265"/>
        <v>11.86</v>
      </c>
      <c r="DF127" s="44">
        <f t="shared" si="266"/>
        <v>13.14</v>
      </c>
      <c r="DG127" s="44">
        <f t="shared" si="267"/>
        <v>12.71</v>
      </c>
      <c r="DH127" s="44">
        <f t="shared" si="268"/>
        <v>13.14</v>
      </c>
      <c r="DI127" s="44">
        <f t="shared" si="269"/>
        <v>12.71</v>
      </c>
      <c r="DJ127" s="44">
        <f t="shared" si="270"/>
        <v>13.14</v>
      </c>
      <c r="DK127" s="44">
        <f t="shared" si="271"/>
        <v>13.14</v>
      </c>
      <c r="DL127" s="44">
        <f t="shared" si="272"/>
        <v>12.71</v>
      </c>
      <c r="DM127" s="44">
        <f t="shared" si="273"/>
        <v>13.14</v>
      </c>
      <c r="DN127" s="44">
        <f t="shared" si="274"/>
        <v>12.71</v>
      </c>
      <c r="DO127" s="44">
        <f t="shared" si="275"/>
        <v>13.14</v>
      </c>
      <c r="DP127" s="46">
        <f t="shared" si="276"/>
        <v>154.68</v>
      </c>
      <c r="DQ127" s="46">
        <f t="shared" si="277"/>
        <v>226.72</v>
      </c>
      <c r="DR127" s="44">
        <f t="shared" si="278"/>
        <v>13.14</v>
      </c>
      <c r="DS127" s="44">
        <f t="shared" si="279"/>
        <v>11.86</v>
      </c>
      <c r="DT127" s="44">
        <f t="shared" si="280"/>
        <v>13.14</v>
      </c>
      <c r="DU127" s="44">
        <f t="shared" si="281"/>
        <v>12.71</v>
      </c>
      <c r="DV127" s="48">
        <f t="shared" si="282"/>
        <v>13.14</v>
      </c>
      <c r="DW127" s="48">
        <f t="shared" si="283"/>
        <v>12.71</v>
      </c>
      <c r="DX127" s="49">
        <f t="shared" si="284"/>
        <v>13.14</v>
      </c>
      <c r="DY127" s="49">
        <f t="shared" si="285"/>
        <v>13.14</v>
      </c>
      <c r="DZ127" s="44">
        <f t="shared" si="286"/>
        <v>12.71</v>
      </c>
      <c r="EA127" s="44">
        <f t="shared" si="287"/>
        <v>13.14</v>
      </c>
      <c r="EB127" s="44">
        <f t="shared" si="288"/>
        <v>12.71</v>
      </c>
      <c r="EC127" s="44">
        <f t="shared" si="289"/>
        <v>13.14</v>
      </c>
      <c r="ED127" s="50">
        <f t="shared" si="290"/>
        <v>154.68</v>
      </c>
      <c r="EE127" s="52">
        <f t="shared" si="291"/>
        <v>381.4</v>
      </c>
      <c r="EF127" s="44">
        <f t="shared" si="292"/>
        <v>13.14</v>
      </c>
      <c r="EG127" s="44">
        <f t="shared" si="293"/>
        <v>12.29</v>
      </c>
      <c r="EH127" s="44">
        <f t="shared" si="294"/>
        <v>13.14</v>
      </c>
      <c r="EI127" s="44">
        <f t="shared" si="295"/>
        <v>12.71</v>
      </c>
      <c r="EJ127" s="44">
        <f t="shared" si="296"/>
        <v>13.14</v>
      </c>
      <c r="EK127" s="93">
        <f t="shared" si="300"/>
        <v>12.71</v>
      </c>
      <c r="EL127" s="52"/>
      <c r="EM127" s="52"/>
      <c r="EN127" s="52"/>
      <c r="EO127" s="52"/>
      <c r="EP127" s="52"/>
      <c r="EQ127" s="52"/>
      <c r="ER127" s="52">
        <f t="shared" si="297"/>
        <v>77.13</v>
      </c>
      <c r="ES127" s="52">
        <f t="shared" si="299"/>
        <v>458.53</v>
      </c>
      <c r="ET127" s="44">
        <f t="shared" si="298"/>
        <v>400.74</v>
      </c>
    </row>
    <row r="128" spans="2:150" ht="24.75">
      <c r="B128" s="102">
        <v>42930</v>
      </c>
      <c r="C128" s="125" t="s">
        <v>338</v>
      </c>
      <c r="D128" s="125" t="s">
        <v>365</v>
      </c>
      <c r="E128" s="104" t="s">
        <v>279</v>
      </c>
      <c r="F128" s="126" t="s">
        <v>366</v>
      </c>
      <c r="G128" s="105">
        <v>859.27</v>
      </c>
      <c r="H128" s="44">
        <f t="shared" si="225"/>
        <v>85.927000000000007</v>
      </c>
      <c r="I128" s="44">
        <f t="shared" si="226"/>
        <v>773.34299999999996</v>
      </c>
      <c r="J128" s="54"/>
      <c r="K128" s="55"/>
      <c r="L128" s="55"/>
      <c r="M128" s="55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44"/>
      <c r="CM128" s="44"/>
      <c r="CN128" s="44"/>
      <c r="CO128" s="46"/>
      <c r="CP128" s="44"/>
      <c r="CQ128" s="44"/>
      <c r="CR128" s="44"/>
      <c r="CS128" s="44"/>
      <c r="CT128" s="47"/>
      <c r="CU128" s="44"/>
      <c r="CV128" s="44">
        <f t="shared" si="301"/>
        <v>7.2</v>
      </c>
      <c r="CW128" s="44">
        <f t="shared" si="257"/>
        <v>13.14</v>
      </c>
      <c r="CX128" s="44">
        <f t="shared" si="258"/>
        <v>12.71</v>
      </c>
      <c r="CY128" s="44">
        <f t="shared" si="259"/>
        <v>13.14</v>
      </c>
      <c r="CZ128" s="44">
        <f t="shared" si="260"/>
        <v>12.71</v>
      </c>
      <c r="DA128" s="44">
        <f t="shared" si="261"/>
        <v>13.14</v>
      </c>
      <c r="DB128" s="46">
        <f t="shared" si="262"/>
        <v>72.039999999999992</v>
      </c>
      <c r="DC128" s="46">
        <f t="shared" si="263"/>
        <v>72.040000000000006</v>
      </c>
      <c r="DD128" s="44">
        <f t="shared" si="264"/>
        <v>13.14</v>
      </c>
      <c r="DE128" s="44">
        <f t="shared" si="265"/>
        <v>11.86</v>
      </c>
      <c r="DF128" s="44">
        <f t="shared" si="266"/>
        <v>13.14</v>
      </c>
      <c r="DG128" s="44">
        <f t="shared" si="267"/>
        <v>12.71</v>
      </c>
      <c r="DH128" s="44">
        <f t="shared" si="268"/>
        <v>13.14</v>
      </c>
      <c r="DI128" s="44">
        <f t="shared" si="269"/>
        <v>12.71</v>
      </c>
      <c r="DJ128" s="44">
        <f t="shared" si="270"/>
        <v>13.14</v>
      </c>
      <c r="DK128" s="44">
        <f t="shared" si="271"/>
        <v>13.14</v>
      </c>
      <c r="DL128" s="44">
        <f t="shared" si="272"/>
        <v>12.71</v>
      </c>
      <c r="DM128" s="44">
        <f t="shared" si="273"/>
        <v>13.14</v>
      </c>
      <c r="DN128" s="44">
        <f t="shared" si="274"/>
        <v>12.71</v>
      </c>
      <c r="DO128" s="44">
        <f t="shared" si="275"/>
        <v>13.14</v>
      </c>
      <c r="DP128" s="46">
        <f t="shared" si="276"/>
        <v>154.68</v>
      </c>
      <c r="DQ128" s="46">
        <f t="shared" si="277"/>
        <v>226.72</v>
      </c>
      <c r="DR128" s="44">
        <f t="shared" si="278"/>
        <v>13.14</v>
      </c>
      <c r="DS128" s="44">
        <f t="shared" si="279"/>
        <v>11.86</v>
      </c>
      <c r="DT128" s="44">
        <f t="shared" si="280"/>
        <v>13.14</v>
      </c>
      <c r="DU128" s="44">
        <f t="shared" si="281"/>
        <v>12.71</v>
      </c>
      <c r="DV128" s="48">
        <f t="shared" si="282"/>
        <v>13.14</v>
      </c>
      <c r="DW128" s="48">
        <f t="shared" si="283"/>
        <v>12.71</v>
      </c>
      <c r="DX128" s="49">
        <f t="shared" si="284"/>
        <v>13.14</v>
      </c>
      <c r="DY128" s="49">
        <f t="shared" si="285"/>
        <v>13.14</v>
      </c>
      <c r="DZ128" s="44">
        <f t="shared" si="286"/>
        <v>12.71</v>
      </c>
      <c r="EA128" s="44">
        <f t="shared" si="287"/>
        <v>13.14</v>
      </c>
      <c r="EB128" s="44">
        <f t="shared" si="288"/>
        <v>12.71</v>
      </c>
      <c r="EC128" s="44">
        <f t="shared" si="289"/>
        <v>13.14</v>
      </c>
      <c r="ED128" s="50">
        <f t="shared" si="290"/>
        <v>154.68</v>
      </c>
      <c r="EE128" s="52">
        <f t="shared" si="291"/>
        <v>381.4</v>
      </c>
      <c r="EF128" s="44">
        <f t="shared" si="292"/>
        <v>13.14</v>
      </c>
      <c r="EG128" s="44">
        <f t="shared" si="293"/>
        <v>12.29</v>
      </c>
      <c r="EH128" s="44">
        <f t="shared" si="294"/>
        <v>13.14</v>
      </c>
      <c r="EI128" s="44">
        <f t="shared" si="295"/>
        <v>12.71</v>
      </c>
      <c r="EJ128" s="44">
        <f t="shared" si="296"/>
        <v>13.14</v>
      </c>
      <c r="EK128" s="93">
        <f t="shared" si="300"/>
        <v>12.71</v>
      </c>
      <c r="EL128" s="52"/>
      <c r="EM128" s="52"/>
      <c r="EN128" s="52"/>
      <c r="EO128" s="52"/>
      <c r="EP128" s="52"/>
      <c r="EQ128" s="52"/>
      <c r="ER128" s="52">
        <f t="shared" si="297"/>
        <v>77.13</v>
      </c>
      <c r="ES128" s="52">
        <f t="shared" si="299"/>
        <v>458.53</v>
      </c>
      <c r="ET128" s="44">
        <f t="shared" si="298"/>
        <v>400.74</v>
      </c>
    </row>
    <row r="129" spans="2:151" ht="24.75">
      <c r="B129" s="102">
        <v>42930</v>
      </c>
      <c r="C129" s="125" t="s">
        <v>338</v>
      </c>
      <c r="D129" s="125" t="s">
        <v>367</v>
      </c>
      <c r="E129" s="104" t="s">
        <v>197</v>
      </c>
      <c r="F129" s="126" t="s">
        <v>368</v>
      </c>
      <c r="G129" s="105">
        <v>859.27</v>
      </c>
      <c r="H129" s="44">
        <f t="shared" si="225"/>
        <v>85.927000000000007</v>
      </c>
      <c r="I129" s="44">
        <f t="shared" si="226"/>
        <v>773.34299999999996</v>
      </c>
      <c r="J129" s="54"/>
      <c r="K129" s="55"/>
      <c r="L129" s="55"/>
      <c r="M129" s="55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44"/>
      <c r="CM129" s="44"/>
      <c r="CN129" s="44"/>
      <c r="CO129" s="46"/>
      <c r="CP129" s="44"/>
      <c r="CQ129" s="44"/>
      <c r="CR129" s="44"/>
      <c r="CS129" s="44"/>
      <c r="CT129" s="47"/>
      <c r="CU129" s="44"/>
      <c r="CV129" s="44">
        <f t="shared" si="301"/>
        <v>7.2</v>
      </c>
      <c r="CW129" s="44">
        <f t="shared" si="257"/>
        <v>13.14</v>
      </c>
      <c r="CX129" s="44">
        <f t="shared" si="258"/>
        <v>12.71</v>
      </c>
      <c r="CY129" s="44">
        <f t="shared" si="259"/>
        <v>13.14</v>
      </c>
      <c r="CZ129" s="44">
        <f t="shared" si="260"/>
        <v>12.71</v>
      </c>
      <c r="DA129" s="44">
        <f t="shared" si="261"/>
        <v>13.14</v>
      </c>
      <c r="DB129" s="46">
        <f t="shared" si="262"/>
        <v>72.039999999999992</v>
      </c>
      <c r="DC129" s="46">
        <f t="shared" si="263"/>
        <v>72.040000000000006</v>
      </c>
      <c r="DD129" s="44">
        <f t="shared" si="264"/>
        <v>13.14</v>
      </c>
      <c r="DE129" s="44">
        <f t="shared" si="265"/>
        <v>11.86</v>
      </c>
      <c r="DF129" s="44">
        <f t="shared" si="266"/>
        <v>13.14</v>
      </c>
      <c r="DG129" s="44">
        <f t="shared" si="267"/>
        <v>12.71</v>
      </c>
      <c r="DH129" s="44">
        <f t="shared" si="268"/>
        <v>13.14</v>
      </c>
      <c r="DI129" s="44">
        <f t="shared" si="269"/>
        <v>12.71</v>
      </c>
      <c r="DJ129" s="44">
        <f t="shared" si="270"/>
        <v>13.14</v>
      </c>
      <c r="DK129" s="44">
        <f t="shared" si="271"/>
        <v>13.14</v>
      </c>
      <c r="DL129" s="44">
        <f t="shared" si="272"/>
        <v>12.71</v>
      </c>
      <c r="DM129" s="44">
        <f t="shared" si="273"/>
        <v>13.14</v>
      </c>
      <c r="DN129" s="44">
        <f t="shared" si="274"/>
        <v>12.71</v>
      </c>
      <c r="DO129" s="44">
        <f t="shared" si="275"/>
        <v>13.14</v>
      </c>
      <c r="DP129" s="46">
        <f t="shared" si="276"/>
        <v>154.68</v>
      </c>
      <c r="DQ129" s="46">
        <f t="shared" si="277"/>
        <v>226.72</v>
      </c>
      <c r="DR129" s="44">
        <f t="shared" si="278"/>
        <v>13.14</v>
      </c>
      <c r="DS129" s="44">
        <f t="shared" si="279"/>
        <v>11.86</v>
      </c>
      <c r="DT129" s="44">
        <f t="shared" si="280"/>
        <v>13.14</v>
      </c>
      <c r="DU129" s="44">
        <f t="shared" si="281"/>
        <v>12.71</v>
      </c>
      <c r="DV129" s="48">
        <f t="shared" si="282"/>
        <v>13.14</v>
      </c>
      <c r="DW129" s="48">
        <f t="shared" si="283"/>
        <v>12.71</v>
      </c>
      <c r="DX129" s="49">
        <f t="shared" si="284"/>
        <v>13.14</v>
      </c>
      <c r="DY129" s="49">
        <f t="shared" si="285"/>
        <v>13.14</v>
      </c>
      <c r="DZ129" s="44">
        <f t="shared" si="286"/>
        <v>12.71</v>
      </c>
      <c r="EA129" s="44">
        <f t="shared" si="287"/>
        <v>13.14</v>
      </c>
      <c r="EB129" s="44">
        <f t="shared" si="288"/>
        <v>12.71</v>
      </c>
      <c r="EC129" s="44">
        <f t="shared" si="289"/>
        <v>13.14</v>
      </c>
      <c r="ED129" s="50">
        <f t="shared" si="290"/>
        <v>154.68</v>
      </c>
      <c r="EE129" s="52">
        <f t="shared" si="291"/>
        <v>381.4</v>
      </c>
      <c r="EF129" s="44">
        <f t="shared" si="292"/>
        <v>13.14</v>
      </c>
      <c r="EG129" s="44">
        <f t="shared" si="293"/>
        <v>12.29</v>
      </c>
      <c r="EH129" s="44">
        <f t="shared" si="294"/>
        <v>13.14</v>
      </c>
      <c r="EI129" s="44">
        <f t="shared" si="295"/>
        <v>12.71</v>
      </c>
      <c r="EJ129" s="44">
        <f t="shared" si="296"/>
        <v>13.14</v>
      </c>
      <c r="EK129" s="93">
        <f t="shared" si="300"/>
        <v>12.71</v>
      </c>
      <c r="EL129" s="52"/>
      <c r="EM129" s="52"/>
      <c r="EN129" s="52"/>
      <c r="EO129" s="52"/>
      <c r="EP129" s="52"/>
      <c r="EQ129" s="52"/>
      <c r="ER129" s="52">
        <f t="shared" si="297"/>
        <v>77.13</v>
      </c>
      <c r="ES129" s="52">
        <f t="shared" si="299"/>
        <v>458.53</v>
      </c>
      <c r="ET129" s="44">
        <f t="shared" si="298"/>
        <v>400.74</v>
      </c>
    </row>
    <row r="130" spans="2:151" ht="49.5">
      <c r="B130" s="102">
        <v>42954</v>
      </c>
      <c r="C130" s="103" t="s">
        <v>250</v>
      </c>
      <c r="D130" s="103" t="s">
        <v>369</v>
      </c>
      <c r="E130" s="132" t="s">
        <v>222</v>
      </c>
      <c r="F130" s="104" t="s">
        <v>370</v>
      </c>
      <c r="G130" s="131">
        <v>1089</v>
      </c>
      <c r="H130" s="44">
        <f t="shared" si="225"/>
        <v>108.9</v>
      </c>
      <c r="I130" s="44">
        <f t="shared" si="226"/>
        <v>980.1</v>
      </c>
      <c r="J130" s="54"/>
      <c r="K130" s="55"/>
      <c r="L130" s="55"/>
      <c r="M130" s="55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44"/>
      <c r="CM130" s="44"/>
      <c r="CN130" s="44"/>
      <c r="CO130" s="46"/>
      <c r="CP130" s="44"/>
      <c r="CQ130" s="44"/>
      <c r="CR130" s="44"/>
      <c r="CS130" s="44"/>
      <c r="CT130" s="47"/>
      <c r="CU130" s="44"/>
      <c r="CV130" s="44"/>
      <c r="CW130" s="44">
        <f t="shared" ref="CW130:CW138" si="302">ROUND((I130/5/365*24),2)</f>
        <v>12.89</v>
      </c>
      <c r="CX130" s="44">
        <f t="shared" si="258"/>
        <v>16.11</v>
      </c>
      <c r="CY130" s="44">
        <f t="shared" si="259"/>
        <v>16.649999999999999</v>
      </c>
      <c r="CZ130" s="44">
        <f t="shared" si="260"/>
        <v>16.11</v>
      </c>
      <c r="DA130" s="44">
        <f t="shared" si="261"/>
        <v>16.649999999999999</v>
      </c>
      <c r="DB130" s="46">
        <f t="shared" si="262"/>
        <v>78.41</v>
      </c>
      <c r="DC130" s="46">
        <f t="shared" si="263"/>
        <v>78.41</v>
      </c>
      <c r="DD130" s="44">
        <f t="shared" si="264"/>
        <v>16.649999999999999</v>
      </c>
      <c r="DE130" s="44">
        <f t="shared" si="265"/>
        <v>15.04</v>
      </c>
      <c r="DF130" s="44">
        <f t="shared" si="266"/>
        <v>16.649999999999999</v>
      </c>
      <c r="DG130" s="44">
        <f t="shared" si="267"/>
        <v>16.11</v>
      </c>
      <c r="DH130" s="44">
        <f t="shared" si="268"/>
        <v>16.649999999999999</v>
      </c>
      <c r="DI130" s="44">
        <f t="shared" si="269"/>
        <v>16.11</v>
      </c>
      <c r="DJ130" s="44">
        <f t="shared" si="270"/>
        <v>16.649999999999999</v>
      </c>
      <c r="DK130" s="44">
        <f t="shared" si="271"/>
        <v>16.649999999999999</v>
      </c>
      <c r="DL130" s="44">
        <f t="shared" si="272"/>
        <v>16.11</v>
      </c>
      <c r="DM130" s="44">
        <f t="shared" si="273"/>
        <v>16.649999999999999</v>
      </c>
      <c r="DN130" s="44">
        <f t="shared" si="274"/>
        <v>16.11</v>
      </c>
      <c r="DO130" s="44">
        <f t="shared" si="275"/>
        <v>16.649999999999999</v>
      </c>
      <c r="DP130" s="46">
        <f t="shared" si="276"/>
        <v>196.03</v>
      </c>
      <c r="DQ130" s="46">
        <f t="shared" si="277"/>
        <v>274.44</v>
      </c>
      <c r="DR130" s="44">
        <f t="shared" si="278"/>
        <v>16.649999999999999</v>
      </c>
      <c r="DS130" s="44">
        <f t="shared" si="279"/>
        <v>15.04</v>
      </c>
      <c r="DT130" s="44">
        <f t="shared" si="280"/>
        <v>16.649999999999999</v>
      </c>
      <c r="DU130" s="44">
        <f t="shared" si="281"/>
        <v>16.11</v>
      </c>
      <c r="DV130" s="48">
        <f t="shared" si="282"/>
        <v>16.649999999999999</v>
      </c>
      <c r="DW130" s="48">
        <f t="shared" si="283"/>
        <v>16.11</v>
      </c>
      <c r="DX130" s="49">
        <f t="shared" si="284"/>
        <v>16.649999999999999</v>
      </c>
      <c r="DY130" s="49">
        <f t="shared" si="285"/>
        <v>16.649999999999999</v>
      </c>
      <c r="DZ130" s="44">
        <f t="shared" si="286"/>
        <v>16.11</v>
      </c>
      <c r="EA130" s="44">
        <f t="shared" si="287"/>
        <v>16.649999999999999</v>
      </c>
      <c r="EB130" s="44">
        <f t="shared" si="288"/>
        <v>16.11</v>
      </c>
      <c r="EC130" s="44">
        <f t="shared" si="289"/>
        <v>16.649999999999999</v>
      </c>
      <c r="ED130" s="50">
        <f t="shared" si="290"/>
        <v>196.03</v>
      </c>
      <c r="EE130" s="52">
        <f t="shared" si="291"/>
        <v>470.47</v>
      </c>
      <c r="EF130" s="44">
        <f t="shared" si="292"/>
        <v>16.649999999999999</v>
      </c>
      <c r="EG130" s="44">
        <f t="shared" si="293"/>
        <v>15.57</v>
      </c>
      <c r="EH130" s="44">
        <f t="shared" si="294"/>
        <v>16.649999999999999</v>
      </c>
      <c r="EI130" s="44">
        <f t="shared" si="295"/>
        <v>16.11</v>
      </c>
      <c r="EJ130" s="44">
        <f t="shared" si="296"/>
        <v>16.649999999999999</v>
      </c>
      <c r="EK130" s="93">
        <f t="shared" si="300"/>
        <v>16.11</v>
      </c>
      <c r="EL130" s="52"/>
      <c r="EM130" s="52"/>
      <c r="EN130" s="52"/>
      <c r="EO130" s="52"/>
      <c r="EP130" s="52"/>
      <c r="EQ130" s="52"/>
      <c r="ER130" s="52">
        <f t="shared" si="297"/>
        <v>97.74</v>
      </c>
      <c r="ES130" s="52">
        <f t="shared" si="299"/>
        <v>568.21</v>
      </c>
      <c r="ET130" s="44">
        <f t="shared" si="298"/>
        <v>520.79</v>
      </c>
    </row>
    <row r="131" spans="2:151" ht="49.5">
      <c r="B131" s="102">
        <v>42954</v>
      </c>
      <c r="C131" s="103" t="s">
        <v>250</v>
      </c>
      <c r="D131" s="103" t="s">
        <v>371</v>
      </c>
      <c r="E131" s="132" t="s">
        <v>222</v>
      </c>
      <c r="F131" s="104" t="s">
        <v>372</v>
      </c>
      <c r="G131" s="131">
        <v>1089</v>
      </c>
      <c r="H131" s="44">
        <f t="shared" si="225"/>
        <v>108.9</v>
      </c>
      <c r="I131" s="44">
        <f t="shared" si="226"/>
        <v>980.1</v>
      </c>
      <c r="J131" s="54"/>
      <c r="K131" s="55"/>
      <c r="L131" s="55"/>
      <c r="M131" s="55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44"/>
      <c r="CM131" s="44"/>
      <c r="CN131" s="44"/>
      <c r="CO131" s="46"/>
      <c r="CP131" s="44"/>
      <c r="CQ131" s="44"/>
      <c r="CR131" s="44"/>
      <c r="CS131" s="44"/>
      <c r="CT131" s="47"/>
      <c r="CU131" s="44"/>
      <c r="CV131" s="44"/>
      <c r="CW131" s="44">
        <f t="shared" si="302"/>
        <v>12.89</v>
      </c>
      <c r="CX131" s="44">
        <f t="shared" si="258"/>
        <v>16.11</v>
      </c>
      <c r="CY131" s="44">
        <f t="shared" si="259"/>
        <v>16.649999999999999</v>
      </c>
      <c r="CZ131" s="44">
        <f t="shared" si="260"/>
        <v>16.11</v>
      </c>
      <c r="DA131" s="44">
        <f t="shared" si="261"/>
        <v>16.649999999999999</v>
      </c>
      <c r="DB131" s="46">
        <f t="shared" si="262"/>
        <v>78.41</v>
      </c>
      <c r="DC131" s="46">
        <f t="shared" si="263"/>
        <v>78.41</v>
      </c>
      <c r="DD131" s="44">
        <f t="shared" si="264"/>
        <v>16.649999999999999</v>
      </c>
      <c r="DE131" s="44">
        <f t="shared" si="265"/>
        <v>15.04</v>
      </c>
      <c r="DF131" s="44">
        <f t="shared" si="266"/>
        <v>16.649999999999999</v>
      </c>
      <c r="DG131" s="44">
        <f t="shared" si="267"/>
        <v>16.11</v>
      </c>
      <c r="DH131" s="44">
        <f t="shared" si="268"/>
        <v>16.649999999999999</v>
      </c>
      <c r="DI131" s="44">
        <f t="shared" si="269"/>
        <v>16.11</v>
      </c>
      <c r="DJ131" s="44">
        <f t="shared" si="270"/>
        <v>16.649999999999999</v>
      </c>
      <c r="DK131" s="44">
        <f t="shared" si="271"/>
        <v>16.649999999999999</v>
      </c>
      <c r="DL131" s="44">
        <f t="shared" si="272"/>
        <v>16.11</v>
      </c>
      <c r="DM131" s="44">
        <f t="shared" si="273"/>
        <v>16.649999999999999</v>
      </c>
      <c r="DN131" s="44">
        <f t="shared" si="274"/>
        <v>16.11</v>
      </c>
      <c r="DO131" s="44">
        <f t="shared" si="275"/>
        <v>16.649999999999999</v>
      </c>
      <c r="DP131" s="46">
        <f t="shared" si="276"/>
        <v>196.03</v>
      </c>
      <c r="DQ131" s="46">
        <f t="shared" si="277"/>
        <v>274.44</v>
      </c>
      <c r="DR131" s="44">
        <f t="shared" si="278"/>
        <v>16.649999999999999</v>
      </c>
      <c r="DS131" s="44">
        <f t="shared" si="279"/>
        <v>15.04</v>
      </c>
      <c r="DT131" s="44">
        <f t="shared" si="280"/>
        <v>16.649999999999999</v>
      </c>
      <c r="DU131" s="44">
        <f t="shared" si="281"/>
        <v>16.11</v>
      </c>
      <c r="DV131" s="48">
        <f t="shared" si="282"/>
        <v>16.649999999999999</v>
      </c>
      <c r="DW131" s="48">
        <f t="shared" si="283"/>
        <v>16.11</v>
      </c>
      <c r="DX131" s="49">
        <f t="shared" si="284"/>
        <v>16.649999999999999</v>
      </c>
      <c r="DY131" s="49">
        <f t="shared" si="285"/>
        <v>16.649999999999999</v>
      </c>
      <c r="DZ131" s="44">
        <f t="shared" si="286"/>
        <v>16.11</v>
      </c>
      <c r="EA131" s="44">
        <f t="shared" si="287"/>
        <v>16.649999999999999</v>
      </c>
      <c r="EB131" s="44">
        <f t="shared" si="288"/>
        <v>16.11</v>
      </c>
      <c r="EC131" s="44">
        <f t="shared" si="289"/>
        <v>16.649999999999999</v>
      </c>
      <c r="ED131" s="50">
        <f t="shared" si="290"/>
        <v>196.03</v>
      </c>
      <c r="EE131" s="52">
        <f t="shared" si="291"/>
        <v>470.47</v>
      </c>
      <c r="EF131" s="44">
        <f t="shared" si="292"/>
        <v>16.649999999999999</v>
      </c>
      <c r="EG131" s="44">
        <f t="shared" si="293"/>
        <v>15.57</v>
      </c>
      <c r="EH131" s="44">
        <f t="shared" si="294"/>
        <v>16.649999999999999</v>
      </c>
      <c r="EI131" s="44">
        <f t="shared" si="295"/>
        <v>16.11</v>
      </c>
      <c r="EJ131" s="44">
        <f t="shared" si="296"/>
        <v>16.649999999999999</v>
      </c>
      <c r="EK131" s="93">
        <f t="shared" si="300"/>
        <v>16.11</v>
      </c>
      <c r="EL131" s="52"/>
      <c r="EM131" s="52"/>
      <c r="EN131" s="52"/>
      <c r="EO131" s="52"/>
      <c r="EP131" s="52"/>
      <c r="EQ131" s="52"/>
      <c r="ER131" s="52">
        <f t="shared" si="297"/>
        <v>97.74</v>
      </c>
      <c r="ES131" s="52">
        <f t="shared" si="299"/>
        <v>568.21</v>
      </c>
      <c r="ET131" s="44">
        <f t="shared" si="298"/>
        <v>520.79</v>
      </c>
    </row>
    <row r="132" spans="2:151" ht="49.5">
      <c r="B132" s="102">
        <v>42954</v>
      </c>
      <c r="C132" s="103" t="s">
        <v>250</v>
      </c>
      <c r="D132" s="103" t="s">
        <v>373</v>
      </c>
      <c r="E132" s="132" t="s">
        <v>222</v>
      </c>
      <c r="F132" s="104" t="s">
        <v>374</v>
      </c>
      <c r="G132" s="131">
        <v>1089</v>
      </c>
      <c r="H132" s="44">
        <f t="shared" si="225"/>
        <v>108.9</v>
      </c>
      <c r="I132" s="44">
        <f t="shared" si="226"/>
        <v>980.1</v>
      </c>
      <c r="J132" s="54"/>
      <c r="K132" s="55"/>
      <c r="L132" s="55"/>
      <c r="M132" s="55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44"/>
      <c r="CM132" s="44"/>
      <c r="CN132" s="44"/>
      <c r="CO132" s="46"/>
      <c r="CP132" s="44"/>
      <c r="CQ132" s="44"/>
      <c r="CR132" s="44"/>
      <c r="CS132" s="44"/>
      <c r="CT132" s="47"/>
      <c r="CU132" s="44"/>
      <c r="CV132" s="44"/>
      <c r="CW132" s="44">
        <f t="shared" si="302"/>
        <v>12.89</v>
      </c>
      <c r="CX132" s="44">
        <f t="shared" si="258"/>
        <v>16.11</v>
      </c>
      <c r="CY132" s="44">
        <f t="shared" si="259"/>
        <v>16.649999999999999</v>
      </c>
      <c r="CZ132" s="44">
        <f t="shared" si="260"/>
        <v>16.11</v>
      </c>
      <c r="DA132" s="44">
        <f t="shared" si="261"/>
        <v>16.649999999999999</v>
      </c>
      <c r="DB132" s="46">
        <f t="shared" si="262"/>
        <v>78.41</v>
      </c>
      <c r="DC132" s="46">
        <f t="shared" si="263"/>
        <v>78.41</v>
      </c>
      <c r="DD132" s="44">
        <f t="shared" si="264"/>
        <v>16.649999999999999</v>
      </c>
      <c r="DE132" s="44">
        <f t="shared" si="265"/>
        <v>15.04</v>
      </c>
      <c r="DF132" s="44">
        <f t="shared" si="266"/>
        <v>16.649999999999999</v>
      </c>
      <c r="DG132" s="44">
        <f t="shared" si="267"/>
        <v>16.11</v>
      </c>
      <c r="DH132" s="44">
        <f t="shared" si="268"/>
        <v>16.649999999999999</v>
      </c>
      <c r="DI132" s="44">
        <f t="shared" si="269"/>
        <v>16.11</v>
      </c>
      <c r="DJ132" s="44">
        <f t="shared" si="270"/>
        <v>16.649999999999999</v>
      </c>
      <c r="DK132" s="44">
        <f t="shared" si="271"/>
        <v>16.649999999999999</v>
      </c>
      <c r="DL132" s="44">
        <f t="shared" si="272"/>
        <v>16.11</v>
      </c>
      <c r="DM132" s="44">
        <f t="shared" si="273"/>
        <v>16.649999999999999</v>
      </c>
      <c r="DN132" s="44">
        <f t="shared" si="274"/>
        <v>16.11</v>
      </c>
      <c r="DO132" s="44">
        <f t="shared" si="275"/>
        <v>16.649999999999999</v>
      </c>
      <c r="DP132" s="46">
        <f t="shared" si="276"/>
        <v>196.03</v>
      </c>
      <c r="DQ132" s="46">
        <f t="shared" si="277"/>
        <v>274.44</v>
      </c>
      <c r="DR132" s="44">
        <f t="shared" si="278"/>
        <v>16.649999999999999</v>
      </c>
      <c r="DS132" s="44">
        <f t="shared" si="279"/>
        <v>15.04</v>
      </c>
      <c r="DT132" s="44">
        <f t="shared" si="280"/>
        <v>16.649999999999999</v>
      </c>
      <c r="DU132" s="44">
        <f t="shared" si="281"/>
        <v>16.11</v>
      </c>
      <c r="DV132" s="48">
        <f t="shared" si="282"/>
        <v>16.649999999999999</v>
      </c>
      <c r="DW132" s="48">
        <f t="shared" si="283"/>
        <v>16.11</v>
      </c>
      <c r="DX132" s="49">
        <f t="shared" si="284"/>
        <v>16.649999999999999</v>
      </c>
      <c r="DY132" s="49">
        <f t="shared" si="285"/>
        <v>16.649999999999999</v>
      </c>
      <c r="DZ132" s="44">
        <f t="shared" si="286"/>
        <v>16.11</v>
      </c>
      <c r="EA132" s="44">
        <f t="shared" si="287"/>
        <v>16.649999999999999</v>
      </c>
      <c r="EB132" s="44">
        <f t="shared" si="288"/>
        <v>16.11</v>
      </c>
      <c r="EC132" s="44">
        <f t="shared" si="289"/>
        <v>16.649999999999999</v>
      </c>
      <c r="ED132" s="50">
        <f t="shared" si="290"/>
        <v>196.03</v>
      </c>
      <c r="EE132" s="52">
        <f t="shared" si="291"/>
        <v>470.47</v>
      </c>
      <c r="EF132" s="44">
        <f t="shared" si="292"/>
        <v>16.649999999999999</v>
      </c>
      <c r="EG132" s="44">
        <f t="shared" si="293"/>
        <v>15.57</v>
      </c>
      <c r="EH132" s="44">
        <f t="shared" si="294"/>
        <v>16.649999999999999</v>
      </c>
      <c r="EI132" s="44">
        <f t="shared" si="295"/>
        <v>16.11</v>
      </c>
      <c r="EJ132" s="44">
        <f t="shared" si="296"/>
        <v>16.649999999999999</v>
      </c>
      <c r="EK132" s="93">
        <f t="shared" si="300"/>
        <v>16.11</v>
      </c>
      <c r="EL132" s="52"/>
      <c r="EM132" s="52"/>
      <c r="EN132" s="52"/>
      <c r="EO132" s="52"/>
      <c r="EP132" s="52"/>
      <c r="EQ132" s="52"/>
      <c r="ER132" s="52">
        <f t="shared" si="297"/>
        <v>97.74</v>
      </c>
      <c r="ES132" s="52">
        <f t="shared" si="299"/>
        <v>568.21</v>
      </c>
      <c r="ET132" s="44">
        <f t="shared" si="298"/>
        <v>520.79</v>
      </c>
    </row>
    <row r="133" spans="2:151" ht="49.5">
      <c r="B133" s="102">
        <v>42954</v>
      </c>
      <c r="C133" s="103" t="s">
        <v>250</v>
      </c>
      <c r="D133" s="103" t="s">
        <v>375</v>
      </c>
      <c r="E133" s="132" t="s">
        <v>222</v>
      </c>
      <c r="F133" s="104" t="s">
        <v>376</v>
      </c>
      <c r="G133" s="131">
        <v>1089</v>
      </c>
      <c r="H133" s="44">
        <f t="shared" si="225"/>
        <v>108.9</v>
      </c>
      <c r="I133" s="44">
        <f t="shared" si="226"/>
        <v>980.1</v>
      </c>
      <c r="J133" s="54"/>
      <c r="K133" s="55"/>
      <c r="L133" s="55"/>
      <c r="M133" s="55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44"/>
      <c r="CM133" s="44"/>
      <c r="CN133" s="44"/>
      <c r="CO133" s="46"/>
      <c r="CP133" s="44"/>
      <c r="CQ133" s="44"/>
      <c r="CR133" s="44"/>
      <c r="CS133" s="44"/>
      <c r="CT133" s="47"/>
      <c r="CU133" s="44"/>
      <c r="CV133" s="44"/>
      <c r="CW133" s="44">
        <f t="shared" si="302"/>
        <v>12.89</v>
      </c>
      <c r="CX133" s="44">
        <f t="shared" si="258"/>
        <v>16.11</v>
      </c>
      <c r="CY133" s="44">
        <f t="shared" si="259"/>
        <v>16.649999999999999</v>
      </c>
      <c r="CZ133" s="44">
        <f t="shared" si="260"/>
        <v>16.11</v>
      </c>
      <c r="DA133" s="44">
        <f t="shared" si="261"/>
        <v>16.649999999999999</v>
      </c>
      <c r="DB133" s="46">
        <f t="shared" si="262"/>
        <v>78.41</v>
      </c>
      <c r="DC133" s="46">
        <f t="shared" si="263"/>
        <v>78.41</v>
      </c>
      <c r="DD133" s="44">
        <f t="shared" si="264"/>
        <v>16.649999999999999</v>
      </c>
      <c r="DE133" s="44">
        <f t="shared" si="265"/>
        <v>15.04</v>
      </c>
      <c r="DF133" s="44">
        <f t="shared" si="266"/>
        <v>16.649999999999999</v>
      </c>
      <c r="DG133" s="44">
        <f t="shared" si="267"/>
        <v>16.11</v>
      </c>
      <c r="DH133" s="44">
        <f t="shared" si="268"/>
        <v>16.649999999999999</v>
      </c>
      <c r="DI133" s="44">
        <f t="shared" si="269"/>
        <v>16.11</v>
      </c>
      <c r="DJ133" s="44">
        <f t="shared" si="270"/>
        <v>16.649999999999999</v>
      </c>
      <c r="DK133" s="44">
        <f t="shared" si="271"/>
        <v>16.649999999999999</v>
      </c>
      <c r="DL133" s="44">
        <f t="shared" si="272"/>
        <v>16.11</v>
      </c>
      <c r="DM133" s="44">
        <f t="shared" si="273"/>
        <v>16.649999999999999</v>
      </c>
      <c r="DN133" s="44">
        <f t="shared" si="274"/>
        <v>16.11</v>
      </c>
      <c r="DO133" s="44">
        <f t="shared" si="275"/>
        <v>16.649999999999999</v>
      </c>
      <c r="DP133" s="46">
        <f t="shared" si="276"/>
        <v>196.03</v>
      </c>
      <c r="DQ133" s="46">
        <f t="shared" si="277"/>
        <v>274.44</v>
      </c>
      <c r="DR133" s="44">
        <f t="shared" si="278"/>
        <v>16.649999999999999</v>
      </c>
      <c r="DS133" s="44">
        <f t="shared" si="279"/>
        <v>15.04</v>
      </c>
      <c r="DT133" s="44">
        <f t="shared" si="280"/>
        <v>16.649999999999999</v>
      </c>
      <c r="DU133" s="44">
        <f t="shared" si="281"/>
        <v>16.11</v>
      </c>
      <c r="DV133" s="48">
        <f t="shared" si="282"/>
        <v>16.649999999999999</v>
      </c>
      <c r="DW133" s="48">
        <f t="shared" si="283"/>
        <v>16.11</v>
      </c>
      <c r="DX133" s="49">
        <f t="shared" si="284"/>
        <v>16.649999999999999</v>
      </c>
      <c r="DY133" s="49">
        <f t="shared" si="285"/>
        <v>16.649999999999999</v>
      </c>
      <c r="DZ133" s="44">
        <f t="shared" si="286"/>
        <v>16.11</v>
      </c>
      <c r="EA133" s="44">
        <f t="shared" si="287"/>
        <v>16.649999999999999</v>
      </c>
      <c r="EB133" s="44">
        <f t="shared" si="288"/>
        <v>16.11</v>
      </c>
      <c r="EC133" s="44">
        <f t="shared" si="289"/>
        <v>16.649999999999999</v>
      </c>
      <c r="ED133" s="50">
        <f t="shared" si="290"/>
        <v>196.03</v>
      </c>
      <c r="EE133" s="52">
        <f t="shared" si="291"/>
        <v>470.47</v>
      </c>
      <c r="EF133" s="44">
        <f t="shared" si="292"/>
        <v>16.649999999999999</v>
      </c>
      <c r="EG133" s="44">
        <f t="shared" si="293"/>
        <v>15.57</v>
      </c>
      <c r="EH133" s="44">
        <f t="shared" si="294"/>
        <v>16.649999999999999</v>
      </c>
      <c r="EI133" s="44">
        <f t="shared" si="295"/>
        <v>16.11</v>
      </c>
      <c r="EJ133" s="44">
        <f t="shared" si="296"/>
        <v>16.649999999999999</v>
      </c>
      <c r="EK133" s="93">
        <f t="shared" si="300"/>
        <v>16.11</v>
      </c>
      <c r="EL133" s="52"/>
      <c r="EM133" s="52"/>
      <c r="EN133" s="52"/>
      <c r="EO133" s="52"/>
      <c r="EP133" s="52"/>
      <c r="EQ133" s="52"/>
      <c r="ER133" s="52">
        <f t="shared" si="297"/>
        <v>97.74</v>
      </c>
      <c r="ES133" s="52">
        <f t="shared" si="299"/>
        <v>568.21</v>
      </c>
      <c r="ET133" s="44">
        <f t="shared" si="298"/>
        <v>520.79</v>
      </c>
    </row>
    <row r="134" spans="2:151" ht="49.5">
      <c r="B134" s="102">
        <v>42954</v>
      </c>
      <c r="C134" s="103" t="s">
        <v>250</v>
      </c>
      <c r="D134" s="103" t="s">
        <v>377</v>
      </c>
      <c r="E134" s="132" t="s">
        <v>222</v>
      </c>
      <c r="F134" s="104" t="s">
        <v>378</v>
      </c>
      <c r="G134" s="131">
        <v>1089</v>
      </c>
      <c r="H134" s="44">
        <f t="shared" si="225"/>
        <v>108.9</v>
      </c>
      <c r="I134" s="44">
        <f t="shared" si="226"/>
        <v>980.1</v>
      </c>
      <c r="J134" s="54"/>
      <c r="K134" s="55"/>
      <c r="L134" s="55"/>
      <c r="M134" s="55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44"/>
      <c r="CM134" s="44"/>
      <c r="CN134" s="44"/>
      <c r="CO134" s="46"/>
      <c r="CP134" s="44"/>
      <c r="CQ134" s="44"/>
      <c r="CR134" s="44"/>
      <c r="CS134" s="44"/>
      <c r="CT134" s="47"/>
      <c r="CU134" s="44"/>
      <c r="CV134" s="44"/>
      <c r="CW134" s="44">
        <f t="shared" si="302"/>
        <v>12.89</v>
      </c>
      <c r="CX134" s="44">
        <f t="shared" si="258"/>
        <v>16.11</v>
      </c>
      <c r="CY134" s="44">
        <f t="shared" si="259"/>
        <v>16.649999999999999</v>
      </c>
      <c r="CZ134" s="44">
        <f t="shared" si="260"/>
        <v>16.11</v>
      </c>
      <c r="DA134" s="44">
        <f t="shared" si="261"/>
        <v>16.649999999999999</v>
      </c>
      <c r="DB134" s="46">
        <f t="shared" si="262"/>
        <v>78.41</v>
      </c>
      <c r="DC134" s="46">
        <f t="shared" si="263"/>
        <v>78.41</v>
      </c>
      <c r="DD134" s="44">
        <f t="shared" si="264"/>
        <v>16.649999999999999</v>
      </c>
      <c r="DE134" s="44">
        <f t="shared" si="265"/>
        <v>15.04</v>
      </c>
      <c r="DF134" s="44">
        <f t="shared" si="266"/>
        <v>16.649999999999999</v>
      </c>
      <c r="DG134" s="44">
        <f t="shared" si="267"/>
        <v>16.11</v>
      </c>
      <c r="DH134" s="44">
        <f t="shared" si="268"/>
        <v>16.649999999999999</v>
      </c>
      <c r="DI134" s="44">
        <f t="shared" si="269"/>
        <v>16.11</v>
      </c>
      <c r="DJ134" s="44">
        <f t="shared" si="270"/>
        <v>16.649999999999999</v>
      </c>
      <c r="DK134" s="44">
        <f t="shared" si="271"/>
        <v>16.649999999999999</v>
      </c>
      <c r="DL134" s="44">
        <f t="shared" si="272"/>
        <v>16.11</v>
      </c>
      <c r="DM134" s="44">
        <f t="shared" si="273"/>
        <v>16.649999999999999</v>
      </c>
      <c r="DN134" s="44">
        <f t="shared" si="274"/>
        <v>16.11</v>
      </c>
      <c r="DO134" s="44">
        <f t="shared" si="275"/>
        <v>16.649999999999999</v>
      </c>
      <c r="DP134" s="46">
        <f t="shared" si="276"/>
        <v>196.03</v>
      </c>
      <c r="DQ134" s="46">
        <f t="shared" si="277"/>
        <v>274.44</v>
      </c>
      <c r="DR134" s="44">
        <f t="shared" si="278"/>
        <v>16.649999999999999</v>
      </c>
      <c r="DS134" s="44">
        <f t="shared" si="279"/>
        <v>15.04</v>
      </c>
      <c r="DT134" s="44">
        <f t="shared" si="280"/>
        <v>16.649999999999999</v>
      </c>
      <c r="DU134" s="44">
        <f t="shared" si="281"/>
        <v>16.11</v>
      </c>
      <c r="DV134" s="48">
        <f t="shared" si="282"/>
        <v>16.649999999999999</v>
      </c>
      <c r="DW134" s="48">
        <f t="shared" si="283"/>
        <v>16.11</v>
      </c>
      <c r="DX134" s="49">
        <f t="shared" si="284"/>
        <v>16.649999999999999</v>
      </c>
      <c r="DY134" s="49">
        <f t="shared" si="285"/>
        <v>16.649999999999999</v>
      </c>
      <c r="DZ134" s="44">
        <f t="shared" si="286"/>
        <v>16.11</v>
      </c>
      <c r="EA134" s="44">
        <f t="shared" si="287"/>
        <v>16.649999999999999</v>
      </c>
      <c r="EB134" s="44">
        <f t="shared" si="288"/>
        <v>16.11</v>
      </c>
      <c r="EC134" s="44">
        <f t="shared" si="289"/>
        <v>16.649999999999999</v>
      </c>
      <c r="ED134" s="50">
        <f t="shared" si="290"/>
        <v>196.03</v>
      </c>
      <c r="EE134" s="52">
        <f t="shared" si="291"/>
        <v>470.47</v>
      </c>
      <c r="EF134" s="44">
        <f t="shared" si="292"/>
        <v>16.649999999999999</v>
      </c>
      <c r="EG134" s="44">
        <f t="shared" si="293"/>
        <v>15.57</v>
      </c>
      <c r="EH134" s="44">
        <f t="shared" si="294"/>
        <v>16.649999999999999</v>
      </c>
      <c r="EI134" s="44">
        <f t="shared" si="295"/>
        <v>16.11</v>
      </c>
      <c r="EJ134" s="44">
        <f t="shared" si="296"/>
        <v>16.649999999999999</v>
      </c>
      <c r="EK134" s="93">
        <f t="shared" si="300"/>
        <v>16.11</v>
      </c>
      <c r="EL134" s="52"/>
      <c r="EM134" s="52"/>
      <c r="EN134" s="52"/>
      <c r="EO134" s="52"/>
      <c r="EP134" s="52"/>
      <c r="EQ134" s="52"/>
      <c r="ER134" s="52">
        <f t="shared" si="297"/>
        <v>97.74</v>
      </c>
      <c r="ES134" s="52">
        <f t="shared" si="299"/>
        <v>568.21</v>
      </c>
      <c r="ET134" s="44">
        <f t="shared" si="298"/>
        <v>520.79</v>
      </c>
    </row>
    <row r="135" spans="2:151" ht="49.5">
      <c r="B135" s="102">
        <v>42954</v>
      </c>
      <c r="C135" s="103" t="s">
        <v>250</v>
      </c>
      <c r="D135" s="103" t="s">
        <v>379</v>
      </c>
      <c r="E135" s="132" t="s">
        <v>222</v>
      </c>
      <c r="F135" s="104" t="s">
        <v>380</v>
      </c>
      <c r="G135" s="131">
        <v>1089</v>
      </c>
      <c r="H135" s="44">
        <f t="shared" si="225"/>
        <v>108.9</v>
      </c>
      <c r="I135" s="44">
        <f t="shared" si="226"/>
        <v>980.1</v>
      </c>
      <c r="J135" s="54"/>
      <c r="K135" s="55"/>
      <c r="L135" s="55"/>
      <c r="M135" s="55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44"/>
      <c r="CM135" s="44"/>
      <c r="CN135" s="44"/>
      <c r="CO135" s="46"/>
      <c r="CP135" s="44"/>
      <c r="CQ135" s="44"/>
      <c r="CR135" s="44"/>
      <c r="CS135" s="44"/>
      <c r="CT135" s="47"/>
      <c r="CU135" s="44"/>
      <c r="CV135" s="44"/>
      <c r="CW135" s="44">
        <f t="shared" si="302"/>
        <v>12.89</v>
      </c>
      <c r="CX135" s="44">
        <f t="shared" si="258"/>
        <v>16.11</v>
      </c>
      <c r="CY135" s="44">
        <f t="shared" si="259"/>
        <v>16.649999999999999</v>
      </c>
      <c r="CZ135" s="44">
        <f t="shared" si="260"/>
        <v>16.11</v>
      </c>
      <c r="DA135" s="44">
        <f t="shared" si="261"/>
        <v>16.649999999999999</v>
      </c>
      <c r="DB135" s="46">
        <f t="shared" si="262"/>
        <v>78.41</v>
      </c>
      <c r="DC135" s="46">
        <f t="shared" si="263"/>
        <v>78.41</v>
      </c>
      <c r="DD135" s="44">
        <f t="shared" si="264"/>
        <v>16.649999999999999</v>
      </c>
      <c r="DE135" s="44">
        <f t="shared" si="265"/>
        <v>15.04</v>
      </c>
      <c r="DF135" s="44">
        <f t="shared" si="266"/>
        <v>16.649999999999999</v>
      </c>
      <c r="DG135" s="44">
        <f t="shared" si="267"/>
        <v>16.11</v>
      </c>
      <c r="DH135" s="44">
        <f t="shared" si="268"/>
        <v>16.649999999999999</v>
      </c>
      <c r="DI135" s="44">
        <f t="shared" si="269"/>
        <v>16.11</v>
      </c>
      <c r="DJ135" s="44">
        <f t="shared" si="270"/>
        <v>16.649999999999999</v>
      </c>
      <c r="DK135" s="44">
        <f t="shared" si="271"/>
        <v>16.649999999999999</v>
      </c>
      <c r="DL135" s="44">
        <f t="shared" si="272"/>
        <v>16.11</v>
      </c>
      <c r="DM135" s="44">
        <f t="shared" si="273"/>
        <v>16.649999999999999</v>
      </c>
      <c r="DN135" s="44">
        <f t="shared" si="274"/>
        <v>16.11</v>
      </c>
      <c r="DO135" s="44">
        <f t="shared" si="275"/>
        <v>16.649999999999999</v>
      </c>
      <c r="DP135" s="46">
        <f t="shared" si="276"/>
        <v>196.03</v>
      </c>
      <c r="DQ135" s="46">
        <f t="shared" si="277"/>
        <v>274.44</v>
      </c>
      <c r="DR135" s="44">
        <f t="shared" si="278"/>
        <v>16.649999999999999</v>
      </c>
      <c r="DS135" s="44">
        <f t="shared" si="279"/>
        <v>15.04</v>
      </c>
      <c r="DT135" s="44">
        <f t="shared" si="280"/>
        <v>16.649999999999999</v>
      </c>
      <c r="DU135" s="44">
        <f t="shared" si="281"/>
        <v>16.11</v>
      </c>
      <c r="DV135" s="48">
        <f t="shared" si="282"/>
        <v>16.649999999999999</v>
      </c>
      <c r="DW135" s="48">
        <f t="shared" si="283"/>
        <v>16.11</v>
      </c>
      <c r="DX135" s="49">
        <f t="shared" si="284"/>
        <v>16.649999999999999</v>
      </c>
      <c r="DY135" s="49">
        <f t="shared" si="285"/>
        <v>16.649999999999999</v>
      </c>
      <c r="DZ135" s="44">
        <f t="shared" si="286"/>
        <v>16.11</v>
      </c>
      <c r="EA135" s="44">
        <f t="shared" si="287"/>
        <v>16.649999999999999</v>
      </c>
      <c r="EB135" s="44">
        <f t="shared" si="288"/>
        <v>16.11</v>
      </c>
      <c r="EC135" s="44">
        <f t="shared" si="289"/>
        <v>16.649999999999999</v>
      </c>
      <c r="ED135" s="50">
        <f t="shared" si="290"/>
        <v>196.03</v>
      </c>
      <c r="EE135" s="52">
        <f t="shared" si="291"/>
        <v>470.47</v>
      </c>
      <c r="EF135" s="44">
        <f t="shared" si="292"/>
        <v>16.649999999999999</v>
      </c>
      <c r="EG135" s="44">
        <f t="shared" si="293"/>
        <v>15.57</v>
      </c>
      <c r="EH135" s="44">
        <f t="shared" si="294"/>
        <v>16.649999999999999</v>
      </c>
      <c r="EI135" s="44">
        <f t="shared" si="295"/>
        <v>16.11</v>
      </c>
      <c r="EJ135" s="44">
        <f t="shared" si="296"/>
        <v>16.649999999999999</v>
      </c>
      <c r="EK135" s="93">
        <f t="shared" si="300"/>
        <v>16.11</v>
      </c>
      <c r="EL135" s="52"/>
      <c r="EM135" s="52"/>
      <c r="EN135" s="52"/>
      <c r="EO135" s="52"/>
      <c r="EP135" s="52"/>
      <c r="EQ135" s="52"/>
      <c r="ER135" s="52">
        <f t="shared" si="297"/>
        <v>97.74</v>
      </c>
      <c r="ES135" s="52">
        <f t="shared" si="299"/>
        <v>568.21</v>
      </c>
      <c r="ET135" s="44">
        <f t="shared" si="298"/>
        <v>520.79</v>
      </c>
    </row>
    <row r="136" spans="2:151" ht="66">
      <c r="B136" s="102">
        <v>42954</v>
      </c>
      <c r="C136" s="103" t="s">
        <v>250</v>
      </c>
      <c r="D136" s="103" t="s">
        <v>381</v>
      </c>
      <c r="E136" s="132" t="s">
        <v>222</v>
      </c>
      <c r="F136" s="104" t="s">
        <v>382</v>
      </c>
      <c r="G136" s="131">
        <v>1089</v>
      </c>
      <c r="H136" s="44">
        <f t="shared" si="225"/>
        <v>108.9</v>
      </c>
      <c r="I136" s="44">
        <f t="shared" si="226"/>
        <v>980.1</v>
      </c>
      <c r="J136" s="54"/>
      <c r="K136" s="55"/>
      <c r="L136" s="55"/>
      <c r="M136" s="55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44"/>
      <c r="CM136" s="44"/>
      <c r="CN136" s="44"/>
      <c r="CO136" s="46"/>
      <c r="CP136" s="44"/>
      <c r="CQ136" s="44"/>
      <c r="CR136" s="44"/>
      <c r="CS136" s="44"/>
      <c r="CT136" s="47"/>
      <c r="CU136" s="44"/>
      <c r="CV136" s="44"/>
      <c r="CW136" s="44">
        <f t="shared" si="302"/>
        <v>12.89</v>
      </c>
      <c r="CX136" s="44">
        <f t="shared" si="258"/>
        <v>16.11</v>
      </c>
      <c r="CY136" s="44">
        <f t="shared" si="259"/>
        <v>16.649999999999999</v>
      </c>
      <c r="CZ136" s="44">
        <f t="shared" si="260"/>
        <v>16.11</v>
      </c>
      <c r="DA136" s="44">
        <f t="shared" si="261"/>
        <v>16.649999999999999</v>
      </c>
      <c r="DB136" s="46">
        <f t="shared" si="262"/>
        <v>78.41</v>
      </c>
      <c r="DC136" s="46">
        <f t="shared" si="263"/>
        <v>78.41</v>
      </c>
      <c r="DD136" s="44">
        <f t="shared" si="264"/>
        <v>16.649999999999999</v>
      </c>
      <c r="DE136" s="44">
        <f t="shared" si="265"/>
        <v>15.04</v>
      </c>
      <c r="DF136" s="44">
        <f t="shared" si="266"/>
        <v>16.649999999999999</v>
      </c>
      <c r="DG136" s="44">
        <f t="shared" si="267"/>
        <v>16.11</v>
      </c>
      <c r="DH136" s="44">
        <f t="shared" si="268"/>
        <v>16.649999999999999</v>
      </c>
      <c r="DI136" s="44">
        <f t="shared" si="269"/>
        <v>16.11</v>
      </c>
      <c r="DJ136" s="44">
        <f t="shared" si="270"/>
        <v>16.649999999999999</v>
      </c>
      <c r="DK136" s="44">
        <f t="shared" si="271"/>
        <v>16.649999999999999</v>
      </c>
      <c r="DL136" s="44">
        <f t="shared" si="272"/>
        <v>16.11</v>
      </c>
      <c r="DM136" s="44">
        <f t="shared" si="273"/>
        <v>16.649999999999999</v>
      </c>
      <c r="DN136" s="44">
        <f t="shared" si="274"/>
        <v>16.11</v>
      </c>
      <c r="DO136" s="44">
        <f t="shared" si="275"/>
        <v>16.649999999999999</v>
      </c>
      <c r="DP136" s="46">
        <f t="shared" si="276"/>
        <v>196.03</v>
      </c>
      <c r="DQ136" s="46">
        <f t="shared" si="277"/>
        <v>274.44</v>
      </c>
      <c r="DR136" s="44">
        <f t="shared" si="278"/>
        <v>16.649999999999999</v>
      </c>
      <c r="DS136" s="44">
        <f t="shared" si="279"/>
        <v>15.04</v>
      </c>
      <c r="DT136" s="44">
        <f t="shared" si="280"/>
        <v>16.649999999999999</v>
      </c>
      <c r="DU136" s="44">
        <f t="shared" si="281"/>
        <v>16.11</v>
      </c>
      <c r="DV136" s="48">
        <f t="shared" si="282"/>
        <v>16.649999999999999</v>
      </c>
      <c r="DW136" s="48">
        <f t="shared" si="283"/>
        <v>16.11</v>
      </c>
      <c r="DX136" s="49">
        <f t="shared" si="284"/>
        <v>16.649999999999999</v>
      </c>
      <c r="DY136" s="49">
        <f t="shared" si="285"/>
        <v>16.649999999999999</v>
      </c>
      <c r="DZ136" s="44">
        <f t="shared" si="286"/>
        <v>16.11</v>
      </c>
      <c r="EA136" s="44">
        <f t="shared" si="287"/>
        <v>16.649999999999999</v>
      </c>
      <c r="EB136" s="44">
        <f t="shared" si="288"/>
        <v>16.11</v>
      </c>
      <c r="EC136" s="44">
        <f t="shared" si="289"/>
        <v>16.649999999999999</v>
      </c>
      <c r="ED136" s="50">
        <f t="shared" si="290"/>
        <v>196.03</v>
      </c>
      <c r="EE136" s="52">
        <f t="shared" si="291"/>
        <v>470.47</v>
      </c>
      <c r="EF136" s="44">
        <f t="shared" si="292"/>
        <v>16.649999999999999</v>
      </c>
      <c r="EG136" s="44">
        <f t="shared" si="293"/>
        <v>15.57</v>
      </c>
      <c r="EH136" s="44">
        <f t="shared" si="294"/>
        <v>16.649999999999999</v>
      </c>
      <c r="EI136" s="44">
        <f t="shared" si="295"/>
        <v>16.11</v>
      </c>
      <c r="EJ136" s="44">
        <f t="shared" si="296"/>
        <v>16.649999999999999</v>
      </c>
      <c r="EK136" s="93">
        <f t="shared" si="300"/>
        <v>16.11</v>
      </c>
      <c r="EL136" s="52"/>
      <c r="EM136" s="52"/>
      <c r="EN136" s="52"/>
      <c r="EO136" s="52"/>
      <c r="EP136" s="52"/>
      <c r="EQ136" s="52"/>
      <c r="ER136" s="52">
        <f t="shared" si="297"/>
        <v>97.74</v>
      </c>
      <c r="ES136" s="52">
        <f t="shared" si="299"/>
        <v>568.21</v>
      </c>
      <c r="ET136" s="44">
        <f t="shared" si="298"/>
        <v>520.79</v>
      </c>
    </row>
    <row r="137" spans="2:151" ht="49.5">
      <c r="B137" s="102">
        <v>42954</v>
      </c>
      <c r="C137" s="103" t="s">
        <v>250</v>
      </c>
      <c r="D137" s="103" t="s">
        <v>383</v>
      </c>
      <c r="E137" s="132" t="s">
        <v>222</v>
      </c>
      <c r="F137" s="104" t="s">
        <v>384</v>
      </c>
      <c r="G137" s="131">
        <v>1089</v>
      </c>
      <c r="H137" s="44">
        <f t="shared" si="225"/>
        <v>108.9</v>
      </c>
      <c r="I137" s="44">
        <f t="shared" si="226"/>
        <v>980.1</v>
      </c>
      <c r="J137" s="54"/>
      <c r="K137" s="55"/>
      <c r="L137" s="55"/>
      <c r="M137" s="55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44"/>
      <c r="CM137" s="44"/>
      <c r="CN137" s="44"/>
      <c r="CO137" s="46"/>
      <c r="CP137" s="44"/>
      <c r="CQ137" s="44"/>
      <c r="CR137" s="44"/>
      <c r="CS137" s="44"/>
      <c r="CT137" s="47"/>
      <c r="CU137" s="44"/>
      <c r="CV137" s="44"/>
      <c r="CW137" s="44">
        <f t="shared" si="302"/>
        <v>12.89</v>
      </c>
      <c r="CX137" s="44">
        <f t="shared" si="258"/>
        <v>16.11</v>
      </c>
      <c r="CY137" s="44">
        <f t="shared" si="259"/>
        <v>16.649999999999999</v>
      </c>
      <c r="CZ137" s="44">
        <f t="shared" si="260"/>
        <v>16.11</v>
      </c>
      <c r="DA137" s="44">
        <f t="shared" si="261"/>
        <v>16.649999999999999</v>
      </c>
      <c r="DB137" s="46">
        <f t="shared" si="262"/>
        <v>78.41</v>
      </c>
      <c r="DC137" s="46">
        <f t="shared" si="263"/>
        <v>78.41</v>
      </c>
      <c r="DD137" s="44">
        <f t="shared" si="264"/>
        <v>16.649999999999999</v>
      </c>
      <c r="DE137" s="44">
        <f t="shared" si="265"/>
        <v>15.04</v>
      </c>
      <c r="DF137" s="44">
        <f t="shared" si="266"/>
        <v>16.649999999999999</v>
      </c>
      <c r="DG137" s="44">
        <f t="shared" si="267"/>
        <v>16.11</v>
      </c>
      <c r="DH137" s="44">
        <f t="shared" si="268"/>
        <v>16.649999999999999</v>
      </c>
      <c r="DI137" s="44">
        <f t="shared" si="269"/>
        <v>16.11</v>
      </c>
      <c r="DJ137" s="44">
        <f t="shared" si="270"/>
        <v>16.649999999999999</v>
      </c>
      <c r="DK137" s="44">
        <f t="shared" si="271"/>
        <v>16.649999999999999</v>
      </c>
      <c r="DL137" s="44">
        <f t="shared" si="272"/>
        <v>16.11</v>
      </c>
      <c r="DM137" s="44">
        <f t="shared" si="273"/>
        <v>16.649999999999999</v>
      </c>
      <c r="DN137" s="44">
        <f t="shared" si="274"/>
        <v>16.11</v>
      </c>
      <c r="DO137" s="44">
        <f t="shared" si="275"/>
        <v>16.649999999999999</v>
      </c>
      <c r="DP137" s="46">
        <f t="shared" si="276"/>
        <v>196.03</v>
      </c>
      <c r="DQ137" s="46">
        <f t="shared" si="277"/>
        <v>274.44</v>
      </c>
      <c r="DR137" s="44">
        <f t="shared" si="278"/>
        <v>16.649999999999999</v>
      </c>
      <c r="DS137" s="44">
        <f t="shared" si="279"/>
        <v>15.04</v>
      </c>
      <c r="DT137" s="44">
        <f t="shared" si="280"/>
        <v>16.649999999999999</v>
      </c>
      <c r="DU137" s="44">
        <f t="shared" si="281"/>
        <v>16.11</v>
      </c>
      <c r="DV137" s="48">
        <f t="shared" si="282"/>
        <v>16.649999999999999</v>
      </c>
      <c r="DW137" s="48">
        <f t="shared" si="283"/>
        <v>16.11</v>
      </c>
      <c r="DX137" s="49">
        <f t="shared" si="284"/>
        <v>16.649999999999999</v>
      </c>
      <c r="DY137" s="49">
        <f t="shared" si="285"/>
        <v>16.649999999999999</v>
      </c>
      <c r="DZ137" s="44">
        <f t="shared" si="286"/>
        <v>16.11</v>
      </c>
      <c r="EA137" s="44">
        <f t="shared" si="287"/>
        <v>16.649999999999999</v>
      </c>
      <c r="EB137" s="44">
        <f t="shared" si="288"/>
        <v>16.11</v>
      </c>
      <c r="EC137" s="44">
        <f t="shared" si="289"/>
        <v>16.649999999999999</v>
      </c>
      <c r="ED137" s="50">
        <f t="shared" si="290"/>
        <v>196.03</v>
      </c>
      <c r="EE137" s="52">
        <f t="shared" si="291"/>
        <v>470.47</v>
      </c>
      <c r="EF137" s="44">
        <f t="shared" si="292"/>
        <v>16.649999999999999</v>
      </c>
      <c r="EG137" s="44">
        <f t="shared" si="293"/>
        <v>15.57</v>
      </c>
      <c r="EH137" s="44">
        <f t="shared" si="294"/>
        <v>16.649999999999999</v>
      </c>
      <c r="EI137" s="44">
        <f t="shared" si="295"/>
        <v>16.11</v>
      </c>
      <c r="EJ137" s="44">
        <f t="shared" si="296"/>
        <v>16.649999999999999</v>
      </c>
      <c r="EK137" s="93">
        <f t="shared" si="300"/>
        <v>16.11</v>
      </c>
      <c r="EL137" s="52"/>
      <c r="EM137" s="52"/>
      <c r="EN137" s="52"/>
      <c r="EO137" s="52"/>
      <c r="EP137" s="52"/>
      <c r="EQ137" s="52"/>
      <c r="ER137" s="52">
        <f t="shared" si="297"/>
        <v>97.74</v>
      </c>
      <c r="ES137" s="52">
        <f t="shared" si="299"/>
        <v>568.21</v>
      </c>
      <c r="ET137" s="44">
        <f t="shared" si="298"/>
        <v>520.79</v>
      </c>
    </row>
    <row r="138" spans="2:151" ht="74.25">
      <c r="B138" s="102">
        <v>42954</v>
      </c>
      <c r="C138" s="103" t="s">
        <v>320</v>
      </c>
      <c r="D138" s="103" t="s">
        <v>385</v>
      </c>
      <c r="E138" s="132" t="s">
        <v>222</v>
      </c>
      <c r="F138" s="104" t="s">
        <v>386</v>
      </c>
      <c r="G138" s="131">
        <v>1366</v>
      </c>
      <c r="H138" s="44">
        <f t="shared" si="225"/>
        <v>136.6</v>
      </c>
      <c r="I138" s="44">
        <f t="shared" si="226"/>
        <v>1229.4000000000001</v>
      </c>
      <c r="J138" s="54"/>
      <c r="K138" s="55"/>
      <c r="L138" s="55"/>
      <c r="M138" s="55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44"/>
      <c r="CM138" s="44"/>
      <c r="CN138" s="44"/>
      <c r="CO138" s="46"/>
      <c r="CP138" s="44"/>
      <c r="CQ138" s="44"/>
      <c r="CR138" s="44"/>
      <c r="CS138" s="44"/>
      <c r="CT138" s="47"/>
      <c r="CU138" s="44"/>
      <c r="CV138" s="44"/>
      <c r="CW138" s="44">
        <f t="shared" si="302"/>
        <v>16.170000000000002</v>
      </c>
      <c r="CX138" s="44">
        <f t="shared" si="258"/>
        <v>20.21</v>
      </c>
      <c r="CY138" s="44">
        <f t="shared" si="259"/>
        <v>20.88</v>
      </c>
      <c r="CZ138" s="44">
        <f t="shared" si="260"/>
        <v>20.21</v>
      </c>
      <c r="DA138" s="44">
        <f t="shared" si="261"/>
        <v>20.88</v>
      </c>
      <c r="DB138" s="46">
        <f t="shared" si="262"/>
        <v>98.35</v>
      </c>
      <c r="DC138" s="46">
        <f t="shared" si="263"/>
        <v>98.35</v>
      </c>
      <c r="DD138" s="44">
        <f t="shared" si="264"/>
        <v>20.88</v>
      </c>
      <c r="DE138" s="44">
        <f t="shared" si="265"/>
        <v>18.86</v>
      </c>
      <c r="DF138" s="44">
        <f t="shared" si="266"/>
        <v>20.88</v>
      </c>
      <c r="DG138" s="44">
        <f t="shared" si="267"/>
        <v>20.21</v>
      </c>
      <c r="DH138" s="44">
        <f t="shared" si="268"/>
        <v>20.88</v>
      </c>
      <c r="DI138" s="44">
        <f t="shared" si="269"/>
        <v>20.21</v>
      </c>
      <c r="DJ138" s="44">
        <f t="shared" si="270"/>
        <v>20.88</v>
      </c>
      <c r="DK138" s="44">
        <f t="shared" si="271"/>
        <v>20.88</v>
      </c>
      <c r="DL138" s="44">
        <f t="shared" si="272"/>
        <v>20.21</v>
      </c>
      <c r="DM138" s="44">
        <f t="shared" si="273"/>
        <v>20.88</v>
      </c>
      <c r="DN138" s="44">
        <f t="shared" si="274"/>
        <v>20.21</v>
      </c>
      <c r="DO138" s="44">
        <f t="shared" si="275"/>
        <v>20.88</v>
      </c>
      <c r="DP138" s="46">
        <f t="shared" si="276"/>
        <v>245.85999999999999</v>
      </c>
      <c r="DQ138" s="46">
        <f t="shared" si="277"/>
        <v>344.21</v>
      </c>
      <c r="DR138" s="44">
        <f t="shared" si="278"/>
        <v>20.88</v>
      </c>
      <c r="DS138" s="44">
        <f t="shared" si="279"/>
        <v>18.86</v>
      </c>
      <c r="DT138" s="44">
        <f t="shared" si="280"/>
        <v>20.88</v>
      </c>
      <c r="DU138" s="44">
        <f t="shared" si="281"/>
        <v>20.21</v>
      </c>
      <c r="DV138" s="48">
        <f t="shared" si="282"/>
        <v>20.88</v>
      </c>
      <c r="DW138" s="48">
        <f t="shared" si="283"/>
        <v>20.21</v>
      </c>
      <c r="DX138" s="49">
        <f t="shared" si="284"/>
        <v>20.88</v>
      </c>
      <c r="DY138" s="49">
        <f t="shared" si="285"/>
        <v>20.88</v>
      </c>
      <c r="DZ138" s="44">
        <f t="shared" si="286"/>
        <v>20.21</v>
      </c>
      <c r="EA138" s="44">
        <f t="shared" si="287"/>
        <v>20.88</v>
      </c>
      <c r="EB138" s="44">
        <f t="shared" si="288"/>
        <v>20.21</v>
      </c>
      <c r="EC138" s="44">
        <f t="shared" si="289"/>
        <v>20.88</v>
      </c>
      <c r="ED138" s="50">
        <f t="shared" si="290"/>
        <v>245.85999999999999</v>
      </c>
      <c r="EE138" s="52">
        <f t="shared" si="291"/>
        <v>590.07000000000005</v>
      </c>
      <c r="EF138" s="44">
        <f t="shared" si="292"/>
        <v>20.88</v>
      </c>
      <c r="EG138" s="44">
        <f t="shared" si="293"/>
        <v>19.54</v>
      </c>
      <c r="EH138" s="44">
        <f t="shared" si="294"/>
        <v>20.88</v>
      </c>
      <c r="EI138" s="44">
        <f t="shared" si="295"/>
        <v>20.21</v>
      </c>
      <c r="EJ138" s="44">
        <f t="shared" si="296"/>
        <v>20.88</v>
      </c>
      <c r="EK138" s="93">
        <f t="shared" si="300"/>
        <v>20.21</v>
      </c>
      <c r="EL138" s="52"/>
      <c r="EM138" s="52"/>
      <c r="EN138" s="52"/>
      <c r="EO138" s="52"/>
      <c r="EP138" s="52"/>
      <c r="EQ138" s="52"/>
      <c r="ER138" s="52">
        <f t="shared" si="297"/>
        <v>122.6</v>
      </c>
      <c r="ES138" s="52">
        <f t="shared" si="299"/>
        <v>712.67</v>
      </c>
      <c r="ET138" s="44">
        <f t="shared" si="298"/>
        <v>653.33000000000004</v>
      </c>
    </row>
    <row r="139" spans="2:151" ht="24.75">
      <c r="B139" s="102">
        <v>42986</v>
      </c>
      <c r="C139" s="103" t="s">
        <v>387</v>
      </c>
      <c r="D139" s="103" t="s">
        <v>388</v>
      </c>
      <c r="E139" s="132" t="s">
        <v>233</v>
      </c>
      <c r="F139" s="104" t="s">
        <v>389</v>
      </c>
      <c r="G139" s="131">
        <v>9435.17</v>
      </c>
      <c r="H139" s="44">
        <f t="shared" si="225"/>
        <v>943.51700000000005</v>
      </c>
      <c r="I139" s="44">
        <f t="shared" si="226"/>
        <v>8491.6530000000002</v>
      </c>
      <c r="J139" s="54"/>
      <c r="K139" s="55"/>
      <c r="L139" s="55"/>
      <c r="M139" s="55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44"/>
      <c r="CM139" s="44"/>
      <c r="CN139" s="44"/>
      <c r="CO139" s="46"/>
      <c r="CP139" s="44"/>
      <c r="CQ139" s="44"/>
      <c r="CR139" s="44"/>
      <c r="CS139" s="44"/>
      <c r="CT139" s="47"/>
      <c r="CU139" s="44"/>
      <c r="CV139" s="44"/>
      <c r="CW139" s="44"/>
      <c r="CX139" s="44">
        <f>ROUND((I139/5/365*22),2)</f>
        <v>102.37</v>
      </c>
      <c r="CY139" s="44">
        <f t="shared" si="259"/>
        <v>144.24</v>
      </c>
      <c r="CZ139" s="44">
        <f t="shared" si="260"/>
        <v>139.59</v>
      </c>
      <c r="DA139" s="44">
        <f t="shared" si="261"/>
        <v>144.24</v>
      </c>
      <c r="DB139" s="46">
        <f t="shared" si="262"/>
        <v>530.44000000000005</v>
      </c>
      <c r="DC139" s="46">
        <f t="shared" si="263"/>
        <v>530.44000000000005</v>
      </c>
      <c r="DD139" s="44">
        <f t="shared" si="264"/>
        <v>144.24</v>
      </c>
      <c r="DE139" s="44">
        <f t="shared" si="265"/>
        <v>130.28</v>
      </c>
      <c r="DF139" s="44">
        <f t="shared" si="266"/>
        <v>144.24</v>
      </c>
      <c r="DG139" s="44">
        <f t="shared" si="267"/>
        <v>139.59</v>
      </c>
      <c r="DH139" s="44">
        <f t="shared" si="268"/>
        <v>144.24</v>
      </c>
      <c r="DI139" s="44">
        <f t="shared" si="269"/>
        <v>139.59</v>
      </c>
      <c r="DJ139" s="44">
        <f t="shared" si="270"/>
        <v>144.24</v>
      </c>
      <c r="DK139" s="44">
        <f t="shared" si="271"/>
        <v>144.24</v>
      </c>
      <c r="DL139" s="44">
        <f t="shared" si="272"/>
        <v>139.59</v>
      </c>
      <c r="DM139" s="44">
        <f t="shared" si="273"/>
        <v>144.24</v>
      </c>
      <c r="DN139" s="44">
        <f t="shared" si="274"/>
        <v>139.59</v>
      </c>
      <c r="DO139" s="44">
        <f t="shared" si="275"/>
        <v>144.24</v>
      </c>
      <c r="DP139" s="46">
        <f t="shared" si="276"/>
        <v>1698.32</v>
      </c>
      <c r="DQ139" s="46">
        <f t="shared" si="277"/>
        <v>2228.7600000000002</v>
      </c>
      <c r="DR139" s="44">
        <f t="shared" si="278"/>
        <v>144.24</v>
      </c>
      <c r="DS139" s="44">
        <f t="shared" si="279"/>
        <v>130.28</v>
      </c>
      <c r="DT139" s="44">
        <f t="shared" si="280"/>
        <v>144.24</v>
      </c>
      <c r="DU139" s="44">
        <f t="shared" si="281"/>
        <v>139.59</v>
      </c>
      <c r="DV139" s="48">
        <f t="shared" si="282"/>
        <v>144.24</v>
      </c>
      <c r="DW139" s="48">
        <f t="shared" si="283"/>
        <v>139.59</v>
      </c>
      <c r="DX139" s="49">
        <f t="shared" si="284"/>
        <v>144.24</v>
      </c>
      <c r="DY139" s="49">
        <f t="shared" si="285"/>
        <v>144.24</v>
      </c>
      <c r="DZ139" s="44">
        <f t="shared" si="286"/>
        <v>139.59</v>
      </c>
      <c r="EA139" s="44">
        <f t="shared" si="287"/>
        <v>144.24</v>
      </c>
      <c r="EB139" s="44">
        <f t="shared" si="288"/>
        <v>139.59</v>
      </c>
      <c r="EC139" s="44">
        <f t="shared" si="289"/>
        <v>144.24</v>
      </c>
      <c r="ED139" s="50">
        <f t="shared" si="290"/>
        <v>1698.32</v>
      </c>
      <c r="EE139" s="52">
        <f t="shared" si="291"/>
        <v>3927.08</v>
      </c>
      <c r="EF139" s="44">
        <f t="shared" si="292"/>
        <v>144.24</v>
      </c>
      <c r="EG139" s="44">
        <f t="shared" si="293"/>
        <v>134.94</v>
      </c>
      <c r="EH139" s="44">
        <f t="shared" si="294"/>
        <v>144.24</v>
      </c>
      <c r="EI139" s="44">
        <f t="shared" si="295"/>
        <v>139.59</v>
      </c>
      <c r="EJ139" s="44">
        <f t="shared" si="296"/>
        <v>144.24</v>
      </c>
      <c r="EK139" s="93">
        <f t="shared" si="300"/>
        <v>139.59</v>
      </c>
      <c r="EL139" s="52"/>
      <c r="EM139" s="52"/>
      <c r="EN139" s="52"/>
      <c r="EO139" s="52"/>
      <c r="EP139" s="52"/>
      <c r="EQ139" s="52"/>
      <c r="ER139" s="52">
        <f t="shared" si="297"/>
        <v>846.84</v>
      </c>
      <c r="ES139" s="52">
        <f t="shared" si="299"/>
        <v>4773.92</v>
      </c>
      <c r="ET139" s="44">
        <f t="shared" si="298"/>
        <v>4661.25</v>
      </c>
    </row>
    <row r="140" spans="2:151" ht="90.75">
      <c r="B140" s="102">
        <v>43003</v>
      </c>
      <c r="C140" s="103" t="s">
        <v>390</v>
      </c>
      <c r="D140" s="103" t="s">
        <v>391</v>
      </c>
      <c r="E140" s="132" t="s">
        <v>233</v>
      </c>
      <c r="F140" s="104" t="s">
        <v>392</v>
      </c>
      <c r="G140" s="131">
        <v>7849.6</v>
      </c>
      <c r="H140" s="44">
        <f t="shared" si="225"/>
        <v>784.96</v>
      </c>
      <c r="I140" s="44">
        <f t="shared" si="226"/>
        <v>7064.64</v>
      </c>
      <c r="J140" s="54"/>
      <c r="K140" s="55"/>
      <c r="L140" s="55"/>
      <c r="M140" s="55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44"/>
      <c r="CM140" s="44"/>
      <c r="CN140" s="44"/>
      <c r="CO140" s="46"/>
      <c r="CP140" s="44"/>
      <c r="CQ140" s="44"/>
      <c r="CR140" s="44"/>
      <c r="CS140" s="44"/>
      <c r="CT140" s="47"/>
      <c r="CU140" s="44"/>
      <c r="CV140" s="44"/>
      <c r="CW140" s="44"/>
      <c r="CX140" s="44">
        <f>ROUND((I140/5/365*5),2)</f>
        <v>19.36</v>
      </c>
      <c r="CY140" s="44">
        <f t="shared" si="259"/>
        <v>120</v>
      </c>
      <c r="CZ140" s="44">
        <f t="shared" si="260"/>
        <v>116.13</v>
      </c>
      <c r="DA140" s="44">
        <f t="shared" si="261"/>
        <v>120</v>
      </c>
      <c r="DB140" s="46">
        <f t="shared" si="262"/>
        <v>375.49</v>
      </c>
      <c r="DC140" s="46">
        <f t="shared" si="263"/>
        <v>375.49</v>
      </c>
      <c r="DD140" s="44">
        <f t="shared" si="264"/>
        <v>120</v>
      </c>
      <c r="DE140" s="44">
        <f t="shared" si="265"/>
        <v>108.39</v>
      </c>
      <c r="DF140" s="44">
        <f t="shared" si="266"/>
        <v>120</v>
      </c>
      <c r="DG140" s="44">
        <f t="shared" si="267"/>
        <v>116.13</v>
      </c>
      <c r="DH140" s="44">
        <f t="shared" si="268"/>
        <v>120</v>
      </c>
      <c r="DI140" s="44">
        <f t="shared" si="269"/>
        <v>116.13</v>
      </c>
      <c r="DJ140" s="44">
        <f t="shared" si="270"/>
        <v>120</v>
      </c>
      <c r="DK140" s="44">
        <f t="shared" si="271"/>
        <v>120</v>
      </c>
      <c r="DL140" s="44">
        <f t="shared" si="272"/>
        <v>116.13</v>
      </c>
      <c r="DM140" s="44">
        <f t="shared" si="273"/>
        <v>120</v>
      </c>
      <c r="DN140" s="44">
        <f t="shared" si="274"/>
        <v>116.13</v>
      </c>
      <c r="DO140" s="44">
        <f t="shared" si="275"/>
        <v>120</v>
      </c>
      <c r="DP140" s="46">
        <f t="shared" si="276"/>
        <v>1412.9099999999999</v>
      </c>
      <c r="DQ140" s="46">
        <f t="shared" si="277"/>
        <v>1788.4</v>
      </c>
      <c r="DR140" s="44">
        <f t="shared" si="278"/>
        <v>120</v>
      </c>
      <c r="DS140" s="44">
        <f t="shared" si="279"/>
        <v>108.39</v>
      </c>
      <c r="DT140" s="44">
        <f t="shared" si="280"/>
        <v>120</v>
      </c>
      <c r="DU140" s="44">
        <f t="shared" si="281"/>
        <v>116.13</v>
      </c>
      <c r="DV140" s="48">
        <f t="shared" si="282"/>
        <v>120</v>
      </c>
      <c r="DW140" s="48">
        <f t="shared" si="283"/>
        <v>116.13</v>
      </c>
      <c r="DX140" s="49">
        <f t="shared" si="284"/>
        <v>120</v>
      </c>
      <c r="DY140" s="49">
        <f t="shared" si="285"/>
        <v>120</v>
      </c>
      <c r="DZ140" s="44">
        <f t="shared" si="286"/>
        <v>116.13</v>
      </c>
      <c r="EA140" s="44">
        <f t="shared" si="287"/>
        <v>120</v>
      </c>
      <c r="EB140" s="44">
        <f t="shared" si="288"/>
        <v>116.13</v>
      </c>
      <c r="EC140" s="44">
        <f t="shared" si="289"/>
        <v>120</v>
      </c>
      <c r="ED140" s="50">
        <f t="shared" si="290"/>
        <v>1412.9099999999999</v>
      </c>
      <c r="EE140" s="52">
        <f t="shared" si="291"/>
        <v>3201.31</v>
      </c>
      <c r="EF140" s="44">
        <f t="shared" si="292"/>
        <v>120</v>
      </c>
      <c r="EG140" s="44">
        <f t="shared" si="293"/>
        <v>112.26</v>
      </c>
      <c r="EH140" s="44">
        <f t="shared" si="294"/>
        <v>120</v>
      </c>
      <c r="EI140" s="44">
        <f t="shared" si="295"/>
        <v>116.13</v>
      </c>
      <c r="EJ140" s="44">
        <f t="shared" si="296"/>
        <v>120</v>
      </c>
      <c r="EK140" s="93">
        <f t="shared" si="300"/>
        <v>116.13</v>
      </c>
      <c r="EL140" s="52"/>
      <c r="EM140" s="52"/>
      <c r="EN140" s="52"/>
      <c r="EO140" s="52"/>
      <c r="EP140" s="52"/>
      <c r="EQ140" s="52"/>
      <c r="ER140" s="52">
        <f t="shared" si="297"/>
        <v>704.52</v>
      </c>
      <c r="ES140" s="52">
        <f t="shared" si="299"/>
        <v>3905.83</v>
      </c>
      <c r="ET140" s="44">
        <f t="shared" si="298"/>
        <v>3943.7700000000004</v>
      </c>
      <c r="EU140" s="160"/>
    </row>
    <row r="141" spans="2:151" ht="33">
      <c r="B141" s="102">
        <v>43090</v>
      </c>
      <c r="C141" s="103" t="s">
        <v>393</v>
      </c>
      <c r="D141" s="103" t="s">
        <v>393</v>
      </c>
      <c r="E141" s="132" t="s">
        <v>117</v>
      </c>
      <c r="F141" s="126" t="s">
        <v>394</v>
      </c>
      <c r="G141" s="131">
        <v>795</v>
      </c>
      <c r="H141" s="44">
        <f t="shared" si="225"/>
        <v>79.5</v>
      </c>
      <c r="I141" s="44">
        <f t="shared" si="226"/>
        <v>715.5</v>
      </c>
      <c r="J141" s="54"/>
      <c r="K141" s="55"/>
      <c r="L141" s="55"/>
      <c r="M141" s="55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44"/>
      <c r="CM141" s="44"/>
      <c r="CN141" s="44"/>
      <c r="CO141" s="46"/>
      <c r="CP141" s="44"/>
      <c r="CQ141" s="44"/>
      <c r="CR141" s="44"/>
      <c r="CS141" s="44"/>
      <c r="CT141" s="47"/>
      <c r="CU141" s="44"/>
      <c r="CV141" s="44"/>
      <c r="CW141" s="44"/>
      <c r="CX141" s="44"/>
      <c r="CY141" s="44"/>
      <c r="CZ141" s="44"/>
      <c r="DA141" s="44">
        <f>ROUND((I141/5/365*10),2)</f>
        <v>3.92</v>
      </c>
      <c r="DB141" s="46">
        <f t="shared" si="262"/>
        <v>3.92</v>
      </c>
      <c r="DC141" s="46">
        <f t="shared" si="263"/>
        <v>3.92</v>
      </c>
      <c r="DD141" s="44">
        <f t="shared" si="264"/>
        <v>12.15</v>
      </c>
      <c r="DE141" s="44">
        <f t="shared" si="265"/>
        <v>10.98</v>
      </c>
      <c r="DF141" s="44">
        <f t="shared" si="266"/>
        <v>12.15</v>
      </c>
      <c r="DG141" s="44">
        <f t="shared" si="267"/>
        <v>11.76</v>
      </c>
      <c r="DH141" s="44">
        <f t="shared" si="268"/>
        <v>12.15</v>
      </c>
      <c r="DI141" s="44">
        <f t="shared" si="269"/>
        <v>11.76</v>
      </c>
      <c r="DJ141" s="44">
        <f t="shared" si="270"/>
        <v>12.15</v>
      </c>
      <c r="DK141" s="44">
        <f t="shared" si="271"/>
        <v>12.15</v>
      </c>
      <c r="DL141" s="44">
        <f t="shared" si="272"/>
        <v>11.76</v>
      </c>
      <c r="DM141" s="44">
        <f t="shared" si="273"/>
        <v>12.15</v>
      </c>
      <c r="DN141" s="44">
        <f t="shared" si="274"/>
        <v>11.76</v>
      </c>
      <c r="DO141" s="44">
        <f t="shared" si="275"/>
        <v>12.15</v>
      </c>
      <c r="DP141" s="46">
        <f t="shared" si="276"/>
        <v>143.07000000000002</v>
      </c>
      <c r="DQ141" s="46">
        <f t="shared" si="277"/>
        <v>146.99</v>
      </c>
      <c r="DR141" s="44">
        <f t="shared" si="278"/>
        <v>12.15</v>
      </c>
      <c r="DS141" s="44">
        <f t="shared" si="279"/>
        <v>10.98</v>
      </c>
      <c r="DT141" s="44">
        <f t="shared" si="280"/>
        <v>12.15</v>
      </c>
      <c r="DU141" s="44">
        <f t="shared" si="281"/>
        <v>11.76</v>
      </c>
      <c r="DV141" s="48">
        <f t="shared" si="282"/>
        <v>12.15</v>
      </c>
      <c r="DW141" s="48">
        <f t="shared" si="283"/>
        <v>11.76</v>
      </c>
      <c r="DX141" s="49">
        <f t="shared" si="284"/>
        <v>12.15</v>
      </c>
      <c r="DY141" s="49">
        <f t="shared" si="285"/>
        <v>12.15</v>
      </c>
      <c r="DZ141" s="44">
        <f t="shared" si="286"/>
        <v>11.76</v>
      </c>
      <c r="EA141" s="44">
        <f t="shared" si="287"/>
        <v>12.15</v>
      </c>
      <c r="EB141" s="44">
        <f t="shared" si="288"/>
        <v>11.76</v>
      </c>
      <c r="EC141" s="44">
        <f t="shared" si="289"/>
        <v>12.15</v>
      </c>
      <c r="ED141" s="50">
        <f t="shared" si="290"/>
        <v>143.07000000000002</v>
      </c>
      <c r="EE141" s="52">
        <f t="shared" si="291"/>
        <v>290.06</v>
      </c>
      <c r="EF141" s="44">
        <f t="shared" si="292"/>
        <v>12.15</v>
      </c>
      <c r="EG141" s="44">
        <f t="shared" si="293"/>
        <v>11.37</v>
      </c>
      <c r="EH141" s="44">
        <f t="shared" si="294"/>
        <v>12.15</v>
      </c>
      <c r="EI141" s="44">
        <f t="shared" si="295"/>
        <v>11.76</v>
      </c>
      <c r="EJ141" s="44">
        <f t="shared" si="296"/>
        <v>12.15</v>
      </c>
      <c r="EK141" s="93">
        <f t="shared" si="300"/>
        <v>11.76</v>
      </c>
      <c r="EL141" s="52"/>
      <c r="EM141" s="52"/>
      <c r="EN141" s="52"/>
      <c r="EO141" s="52"/>
      <c r="EP141" s="52"/>
      <c r="EQ141" s="52"/>
      <c r="ER141" s="52">
        <f t="shared" si="297"/>
        <v>71.34</v>
      </c>
      <c r="ES141" s="52">
        <f t="shared" si="299"/>
        <v>361.4</v>
      </c>
      <c r="ET141" s="44">
        <f t="shared" si="298"/>
        <v>433.6</v>
      </c>
      <c r="EU141" s="160"/>
    </row>
    <row r="142" spans="2:151" ht="82.5">
      <c r="B142" s="102">
        <v>43291</v>
      </c>
      <c r="C142" s="103" t="s">
        <v>250</v>
      </c>
      <c r="D142" s="103" t="s">
        <v>395</v>
      </c>
      <c r="E142" s="132" t="s">
        <v>222</v>
      </c>
      <c r="F142" s="104" t="s">
        <v>396</v>
      </c>
      <c r="G142" s="131">
        <v>988</v>
      </c>
      <c r="H142" s="44">
        <f t="shared" si="225"/>
        <v>98.800000000000011</v>
      </c>
      <c r="I142" s="44">
        <f t="shared" si="226"/>
        <v>889.2</v>
      </c>
      <c r="J142" s="54"/>
      <c r="K142" s="55"/>
      <c r="L142" s="55"/>
      <c r="M142" s="55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44"/>
      <c r="CM142" s="44"/>
      <c r="CN142" s="44"/>
      <c r="CO142" s="46"/>
      <c r="CP142" s="44"/>
      <c r="CQ142" s="44"/>
      <c r="CR142" s="44"/>
      <c r="CS142" s="44"/>
      <c r="CT142" s="47"/>
      <c r="CU142" s="44"/>
      <c r="CV142" s="44"/>
      <c r="CW142" s="44"/>
      <c r="CX142" s="44"/>
      <c r="CY142" s="44"/>
      <c r="CZ142" s="44"/>
      <c r="DA142" s="44"/>
      <c r="DB142" s="46"/>
      <c r="DC142" s="46"/>
      <c r="DD142" s="44"/>
      <c r="DE142" s="44"/>
      <c r="DF142" s="44"/>
      <c r="DG142" s="44"/>
      <c r="DH142" s="44"/>
      <c r="DI142" s="44"/>
      <c r="DJ142" s="44">
        <f t="shared" ref="DJ142:DJ151" si="303">ROUND((I142/5/365*21),2)</f>
        <v>10.23</v>
      </c>
      <c r="DK142" s="44">
        <f t="shared" si="271"/>
        <v>15.1</v>
      </c>
      <c r="DL142" s="44">
        <f t="shared" si="272"/>
        <v>14.62</v>
      </c>
      <c r="DM142" s="44">
        <f t="shared" si="273"/>
        <v>15.1</v>
      </c>
      <c r="DN142" s="44">
        <f t="shared" si="274"/>
        <v>14.62</v>
      </c>
      <c r="DO142" s="44">
        <f t="shared" si="275"/>
        <v>15.1</v>
      </c>
      <c r="DP142" s="46">
        <f t="shared" si="276"/>
        <v>84.77</v>
      </c>
      <c r="DQ142" s="46">
        <f t="shared" si="277"/>
        <v>84.77</v>
      </c>
      <c r="DR142" s="44">
        <f t="shared" si="278"/>
        <v>15.1</v>
      </c>
      <c r="DS142" s="44">
        <f t="shared" si="279"/>
        <v>13.64</v>
      </c>
      <c r="DT142" s="44">
        <f t="shared" si="280"/>
        <v>15.1</v>
      </c>
      <c r="DU142" s="44">
        <f t="shared" si="281"/>
        <v>14.62</v>
      </c>
      <c r="DV142" s="48">
        <f t="shared" si="282"/>
        <v>15.1</v>
      </c>
      <c r="DW142" s="48">
        <f t="shared" si="283"/>
        <v>14.62</v>
      </c>
      <c r="DX142" s="49">
        <f t="shared" si="284"/>
        <v>15.1</v>
      </c>
      <c r="DY142" s="49">
        <f t="shared" si="285"/>
        <v>15.1</v>
      </c>
      <c r="DZ142" s="44">
        <f t="shared" si="286"/>
        <v>14.62</v>
      </c>
      <c r="EA142" s="44">
        <f t="shared" si="287"/>
        <v>15.1</v>
      </c>
      <c r="EB142" s="44">
        <f t="shared" si="288"/>
        <v>14.62</v>
      </c>
      <c r="EC142" s="44">
        <f t="shared" si="289"/>
        <v>15.1</v>
      </c>
      <c r="ED142" s="50">
        <f t="shared" si="290"/>
        <v>177.82</v>
      </c>
      <c r="EE142" s="52">
        <f t="shared" si="291"/>
        <v>262.58999999999997</v>
      </c>
      <c r="EF142" s="44">
        <f t="shared" si="292"/>
        <v>15.1</v>
      </c>
      <c r="EG142" s="44">
        <f t="shared" si="293"/>
        <v>14.13</v>
      </c>
      <c r="EH142" s="44">
        <f t="shared" si="294"/>
        <v>15.1</v>
      </c>
      <c r="EI142" s="44">
        <f t="shared" si="295"/>
        <v>14.62</v>
      </c>
      <c r="EJ142" s="44">
        <f t="shared" si="296"/>
        <v>15.1</v>
      </c>
      <c r="EK142" s="93">
        <f t="shared" si="300"/>
        <v>14.62</v>
      </c>
      <c r="EL142" s="52"/>
      <c r="EM142" s="52"/>
      <c r="EN142" s="52"/>
      <c r="EO142" s="52"/>
      <c r="EP142" s="52"/>
      <c r="EQ142" s="52"/>
      <c r="ER142" s="52">
        <f t="shared" si="297"/>
        <v>88.67</v>
      </c>
      <c r="ES142" s="52">
        <f t="shared" si="299"/>
        <v>351.26</v>
      </c>
      <c r="ET142" s="44">
        <f t="shared" si="298"/>
        <v>636.74</v>
      </c>
      <c r="EU142" s="160"/>
    </row>
    <row r="143" spans="2:151" ht="82.5">
      <c r="B143" s="102">
        <v>43291</v>
      </c>
      <c r="C143" s="103" t="s">
        <v>250</v>
      </c>
      <c r="D143" s="103" t="s">
        <v>397</v>
      </c>
      <c r="E143" s="132" t="s">
        <v>222</v>
      </c>
      <c r="F143" s="104" t="s">
        <v>398</v>
      </c>
      <c r="G143" s="131">
        <v>988</v>
      </c>
      <c r="H143" s="44">
        <f t="shared" si="225"/>
        <v>98.800000000000011</v>
      </c>
      <c r="I143" s="44">
        <f t="shared" si="226"/>
        <v>889.2</v>
      </c>
      <c r="J143" s="54"/>
      <c r="K143" s="55"/>
      <c r="L143" s="55"/>
      <c r="M143" s="55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44"/>
      <c r="CM143" s="44"/>
      <c r="CN143" s="44"/>
      <c r="CO143" s="46"/>
      <c r="CP143" s="44"/>
      <c r="CQ143" s="44"/>
      <c r="CR143" s="44"/>
      <c r="CS143" s="44"/>
      <c r="CT143" s="47"/>
      <c r="CU143" s="44"/>
      <c r="CV143" s="44"/>
      <c r="CW143" s="44"/>
      <c r="CX143" s="44"/>
      <c r="CY143" s="44"/>
      <c r="CZ143" s="44"/>
      <c r="DA143" s="44"/>
      <c r="DB143" s="46"/>
      <c r="DC143" s="46"/>
      <c r="DD143" s="44"/>
      <c r="DE143" s="44"/>
      <c r="DF143" s="44"/>
      <c r="DG143" s="44"/>
      <c r="DH143" s="44"/>
      <c r="DI143" s="44"/>
      <c r="DJ143" s="44">
        <f t="shared" si="303"/>
        <v>10.23</v>
      </c>
      <c r="DK143" s="44">
        <f t="shared" si="271"/>
        <v>15.1</v>
      </c>
      <c r="DL143" s="44">
        <f t="shared" si="272"/>
        <v>14.62</v>
      </c>
      <c r="DM143" s="44">
        <f t="shared" si="273"/>
        <v>15.1</v>
      </c>
      <c r="DN143" s="44">
        <f t="shared" si="274"/>
        <v>14.62</v>
      </c>
      <c r="DO143" s="44">
        <f t="shared" si="275"/>
        <v>15.1</v>
      </c>
      <c r="DP143" s="46">
        <f t="shared" si="276"/>
        <v>84.77</v>
      </c>
      <c r="DQ143" s="46">
        <f t="shared" si="277"/>
        <v>84.77</v>
      </c>
      <c r="DR143" s="44">
        <f t="shared" si="278"/>
        <v>15.1</v>
      </c>
      <c r="DS143" s="44">
        <f t="shared" si="279"/>
        <v>13.64</v>
      </c>
      <c r="DT143" s="44">
        <f t="shared" si="280"/>
        <v>15.1</v>
      </c>
      <c r="DU143" s="44">
        <f t="shared" si="281"/>
        <v>14.62</v>
      </c>
      <c r="DV143" s="48">
        <f t="shared" si="282"/>
        <v>15.1</v>
      </c>
      <c r="DW143" s="48">
        <f t="shared" si="283"/>
        <v>14.62</v>
      </c>
      <c r="DX143" s="49">
        <f t="shared" si="284"/>
        <v>15.1</v>
      </c>
      <c r="DY143" s="49">
        <f t="shared" si="285"/>
        <v>15.1</v>
      </c>
      <c r="DZ143" s="44">
        <f t="shared" si="286"/>
        <v>14.62</v>
      </c>
      <c r="EA143" s="44">
        <f t="shared" si="287"/>
        <v>15.1</v>
      </c>
      <c r="EB143" s="44">
        <f t="shared" si="288"/>
        <v>14.62</v>
      </c>
      <c r="EC143" s="44">
        <f t="shared" si="289"/>
        <v>15.1</v>
      </c>
      <c r="ED143" s="50">
        <f t="shared" si="290"/>
        <v>177.82</v>
      </c>
      <c r="EE143" s="52">
        <f t="shared" si="291"/>
        <v>262.58999999999997</v>
      </c>
      <c r="EF143" s="44">
        <f t="shared" si="292"/>
        <v>15.1</v>
      </c>
      <c r="EG143" s="44">
        <f t="shared" si="293"/>
        <v>14.13</v>
      </c>
      <c r="EH143" s="44">
        <f t="shared" si="294"/>
        <v>15.1</v>
      </c>
      <c r="EI143" s="44">
        <f t="shared" si="295"/>
        <v>14.62</v>
      </c>
      <c r="EJ143" s="44">
        <f t="shared" si="296"/>
        <v>15.1</v>
      </c>
      <c r="EK143" s="93">
        <f t="shared" si="300"/>
        <v>14.62</v>
      </c>
      <c r="EL143" s="52"/>
      <c r="EM143" s="52"/>
      <c r="EN143" s="52"/>
      <c r="EO143" s="52"/>
      <c r="EP143" s="52"/>
      <c r="EQ143" s="52"/>
      <c r="ER143" s="52">
        <f t="shared" si="297"/>
        <v>88.67</v>
      </c>
      <c r="ES143" s="52">
        <f t="shared" si="299"/>
        <v>351.26</v>
      </c>
      <c r="ET143" s="44">
        <f t="shared" si="298"/>
        <v>636.74</v>
      </c>
      <c r="EU143" s="160"/>
    </row>
    <row r="144" spans="2:151" ht="82.5">
      <c r="B144" s="102">
        <v>43291</v>
      </c>
      <c r="C144" s="103" t="s">
        <v>250</v>
      </c>
      <c r="D144" s="103" t="s">
        <v>399</v>
      </c>
      <c r="E144" s="132" t="s">
        <v>209</v>
      </c>
      <c r="F144" s="104" t="s">
        <v>400</v>
      </c>
      <c r="G144" s="131">
        <v>988</v>
      </c>
      <c r="H144" s="44">
        <f t="shared" si="225"/>
        <v>98.800000000000011</v>
      </c>
      <c r="I144" s="44">
        <f t="shared" si="226"/>
        <v>889.2</v>
      </c>
      <c r="J144" s="54"/>
      <c r="K144" s="55"/>
      <c r="L144" s="55"/>
      <c r="M144" s="55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44"/>
      <c r="CM144" s="44"/>
      <c r="CN144" s="44"/>
      <c r="CO144" s="46"/>
      <c r="CP144" s="44"/>
      <c r="CQ144" s="44"/>
      <c r="CR144" s="44"/>
      <c r="CS144" s="44"/>
      <c r="CT144" s="47"/>
      <c r="CU144" s="44"/>
      <c r="CV144" s="44"/>
      <c r="CW144" s="44"/>
      <c r="CX144" s="44"/>
      <c r="CY144" s="44"/>
      <c r="CZ144" s="44"/>
      <c r="DA144" s="44"/>
      <c r="DB144" s="46"/>
      <c r="DC144" s="46"/>
      <c r="DD144" s="44"/>
      <c r="DE144" s="44"/>
      <c r="DF144" s="44"/>
      <c r="DG144" s="44"/>
      <c r="DH144" s="44"/>
      <c r="DI144" s="44"/>
      <c r="DJ144" s="44">
        <f t="shared" si="303"/>
        <v>10.23</v>
      </c>
      <c r="DK144" s="44">
        <f t="shared" si="271"/>
        <v>15.1</v>
      </c>
      <c r="DL144" s="44">
        <f t="shared" si="272"/>
        <v>14.62</v>
      </c>
      <c r="DM144" s="44">
        <f t="shared" si="273"/>
        <v>15.1</v>
      </c>
      <c r="DN144" s="44">
        <f t="shared" si="274"/>
        <v>14.62</v>
      </c>
      <c r="DO144" s="44">
        <f t="shared" si="275"/>
        <v>15.1</v>
      </c>
      <c r="DP144" s="46">
        <f t="shared" si="276"/>
        <v>84.77</v>
      </c>
      <c r="DQ144" s="46">
        <f t="shared" si="277"/>
        <v>84.77</v>
      </c>
      <c r="DR144" s="44">
        <f t="shared" si="278"/>
        <v>15.1</v>
      </c>
      <c r="DS144" s="44">
        <f t="shared" si="279"/>
        <v>13.64</v>
      </c>
      <c r="DT144" s="44">
        <f t="shared" si="280"/>
        <v>15.1</v>
      </c>
      <c r="DU144" s="44">
        <f t="shared" si="281"/>
        <v>14.62</v>
      </c>
      <c r="DV144" s="48">
        <f t="shared" si="282"/>
        <v>15.1</v>
      </c>
      <c r="DW144" s="48">
        <f t="shared" si="283"/>
        <v>14.62</v>
      </c>
      <c r="DX144" s="49">
        <f t="shared" si="284"/>
        <v>15.1</v>
      </c>
      <c r="DY144" s="49">
        <f t="shared" si="285"/>
        <v>15.1</v>
      </c>
      <c r="DZ144" s="44">
        <f t="shared" si="286"/>
        <v>14.62</v>
      </c>
      <c r="EA144" s="44">
        <f t="shared" si="287"/>
        <v>15.1</v>
      </c>
      <c r="EB144" s="44">
        <f t="shared" si="288"/>
        <v>14.62</v>
      </c>
      <c r="EC144" s="44">
        <f t="shared" si="289"/>
        <v>15.1</v>
      </c>
      <c r="ED144" s="50">
        <f t="shared" si="290"/>
        <v>177.82</v>
      </c>
      <c r="EE144" s="52">
        <f t="shared" si="291"/>
        <v>262.58999999999997</v>
      </c>
      <c r="EF144" s="44">
        <f t="shared" si="292"/>
        <v>15.1</v>
      </c>
      <c r="EG144" s="44">
        <f t="shared" si="293"/>
        <v>14.13</v>
      </c>
      <c r="EH144" s="44">
        <f t="shared" si="294"/>
        <v>15.1</v>
      </c>
      <c r="EI144" s="44">
        <f t="shared" si="295"/>
        <v>14.62</v>
      </c>
      <c r="EJ144" s="44">
        <f t="shared" si="296"/>
        <v>15.1</v>
      </c>
      <c r="EK144" s="93">
        <f t="shared" si="300"/>
        <v>14.62</v>
      </c>
      <c r="EL144" s="52"/>
      <c r="EM144" s="52"/>
      <c r="EN144" s="52"/>
      <c r="EO144" s="52"/>
      <c r="EP144" s="52"/>
      <c r="EQ144" s="52"/>
      <c r="ER144" s="52">
        <f t="shared" si="297"/>
        <v>88.67</v>
      </c>
      <c r="ES144" s="52">
        <f t="shared" si="299"/>
        <v>351.26</v>
      </c>
      <c r="ET144" s="44">
        <f t="shared" si="298"/>
        <v>636.74</v>
      </c>
      <c r="EU144" s="160"/>
    </row>
    <row r="145" spans="2:151" ht="82.5">
      <c r="B145" s="102">
        <v>43291</v>
      </c>
      <c r="C145" s="103" t="s">
        <v>250</v>
      </c>
      <c r="D145" s="103" t="s">
        <v>401</v>
      </c>
      <c r="E145" s="132" t="s">
        <v>151</v>
      </c>
      <c r="F145" s="104" t="s">
        <v>402</v>
      </c>
      <c r="G145" s="131">
        <v>988</v>
      </c>
      <c r="H145" s="44">
        <f t="shared" si="225"/>
        <v>98.800000000000011</v>
      </c>
      <c r="I145" s="44">
        <f t="shared" si="226"/>
        <v>889.2</v>
      </c>
      <c r="J145" s="54"/>
      <c r="K145" s="55"/>
      <c r="L145" s="55"/>
      <c r="M145" s="55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44"/>
      <c r="CM145" s="44"/>
      <c r="CN145" s="44"/>
      <c r="CO145" s="46"/>
      <c r="CP145" s="44"/>
      <c r="CQ145" s="44"/>
      <c r="CR145" s="44"/>
      <c r="CS145" s="44"/>
      <c r="CT145" s="47"/>
      <c r="CU145" s="44"/>
      <c r="CV145" s="44"/>
      <c r="CW145" s="44"/>
      <c r="CX145" s="44"/>
      <c r="CY145" s="44"/>
      <c r="CZ145" s="44"/>
      <c r="DA145" s="44"/>
      <c r="DB145" s="46"/>
      <c r="DC145" s="46"/>
      <c r="DD145" s="44"/>
      <c r="DE145" s="44"/>
      <c r="DF145" s="44"/>
      <c r="DG145" s="44"/>
      <c r="DH145" s="44"/>
      <c r="DI145" s="44"/>
      <c r="DJ145" s="44">
        <f t="shared" si="303"/>
        <v>10.23</v>
      </c>
      <c r="DK145" s="44">
        <f t="shared" si="271"/>
        <v>15.1</v>
      </c>
      <c r="DL145" s="44">
        <f t="shared" si="272"/>
        <v>14.62</v>
      </c>
      <c r="DM145" s="44">
        <f t="shared" si="273"/>
        <v>15.1</v>
      </c>
      <c r="DN145" s="44">
        <f t="shared" si="274"/>
        <v>14.62</v>
      </c>
      <c r="DO145" s="44">
        <f t="shared" si="275"/>
        <v>15.1</v>
      </c>
      <c r="DP145" s="46">
        <f t="shared" si="276"/>
        <v>84.77</v>
      </c>
      <c r="DQ145" s="46">
        <f t="shared" si="277"/>
        <v>84.77</v>
      </c>
      <c r="DR145" s="44">
        <f t="shared" si="278"/>
        <v>15.1</v>
      </c>
      <c r="DS145" s="44">
        <f t="shared" si="279"/>
        <v>13.64</v>
      </c>
      <c r="DT145" s="44">
        <f t="shared" si="280"/>
        <v>15.1</v>
      </c>
      <c r="DU145" s="44">
        <f t="shared" si="281"/>
        <v>14.62</v>
      </c>
      <c r="DV145" s="48">
        <f t="shared" si="282"/>
        <v>15.1</v>
      </c>
      <c r="DW145" s="48">
        <f t="shared" si="283"/>
        <v>14.62</v>
      </c>
      <c r="DX145" s="49">
        <f t="shared" si="284"/>
        <v>15.1</v>
      </c>
      <c r="DY145" s="49">
        <f t="shared" si="285"/>
        <v>15.1</v>
      </c>
      <c r="DZ145" s="44">
        <f t="shared" si="286"/>
        <v>14.62</v>
      </c>
      <c r="EA145" s="44">
        <f t="shared" si="287"/>
        <v>15.1</v>
      </c>
      <c r="EB145" s="44">
        <f t="shared" si="288"/>
        <v>14.62</v>
      </c>
      <c r="EC145" s="44">
        <f t="shared" si="289"/>
        <v>15.1</v>
      </c>
      <c r="ED145" s="50">
        <f t="shared" si="290"/>
        <v>177.82</v>
      </c>
      <c r="EE145" s="52">
        <f t="shared" si="291"/>
        <v>262.58999999999997</v>
      </c>
      <c r="EF145" s="44">
        <f t="shared" si="292"/>
        <v>15.1</v>
      </c>
      <c r="EG145" s="44">
        <f t="shared" si="293"/>
        <v>14.13</v>
      </c>
      <c r="EH145" s="44">
        <f t="shared" si="294"/>
        <v>15.1</v>
      </c>
      <c r="EI145" s="44">
        <f t="shared" si="295"/>
        <v>14.62</v>
      </c>
      <c r="EJ145" s="44">
        <f t="shared" si="296"/>
        <v>15.1</v>
      </c>
      <c r="EK145" s="93">
        <f t="shared" si="300"/>
        <v>14.62</v>
      </c>
      <c r="EL145" s="52"/>
      <c r="EM145" s="52"/>
      <c r="EN145" s="52"/>
      <c r="EO145" s="52"/>
      <c r="EP145" s="52"/>
      <c r="EQ145" s="52"/>
      <c r="ER145" s="52">
        <f t="shared" si="297"/>
        <v>88.67</v>
      </c>
      <c r="ES145" s="52">
        <f t="shared" si="299"/>
        <v>351.26</v>
      </c>
      <c r="ET145" s="44">
        <f t="shared" si="298"/>
        <v>636.74</v>
      </c>
      <c r="EU145" s="160"/>
    </row>
    <row r="146" spans="2:151" ht="82.5">
      <c r="B146" s="102">
        <v>43291</v>
      </c>
      <c r="C146" s="103" t="s">
        <v>250</v>
      </c>
      <c r="D146" s="103" t="s">
        <v>403</v>
      </c>
      <c r="E146" s="132" t="s">
        <v>151</v>
      </c>
      <c r="F146" s="104" t="s">
        <v>404</v>
      </c>
      <c r="G146" s="131">
        <v>988</v>
      </c>
      <c r="H146" s="44">
        <f t="shared" ref="H146:H178" si="304">(G146*0.1)</f>
        <v>98.800000000000011</v>
      </c>
      <c r="I146" s="44">
        <f t="shared" ref="I146:I178" si="305">(G146*0.9)</f>
        <v>889.2</v>
      </c>
      <c r="J146" s="54"/>
      <c r="K146" s="55"/>
      <c r="L146" s="55"/>
      <c r="M146" s="55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44"/>
      <c r="CM146" s="44"/>
      <c r="CN146" s="44"/>
      <c r="CO146" s="46"/>
      <c r="CP146" s="44"/>
      <c r="CQ146" s="44"/>
      <c r="CR146" s="44"/>
      <c r="CS146" s="44"/>
      <c r="CT146" s="47"/>
      <c r="CU146" s="44"/>
      <c r="CV146" s="44"/>
      <c r="CW146" s="44"/>
      <c r="CX146" s="44"/>
      <c r="CY146" s="44"/>
      <c r="CZ146" s="44"/>
      <c r="DA146" s="44"/>
      <c r="DB146" s="46"/>
      <c r="DC146" s="46"/>
      <c r="DD146" s="44"/>
      <c r="DE146" s="44"/>
      <c r="DF146" s="44"/>
      <c r="DG146" s="44"/>
      <c r="DH146" s="44"/>
      <c r="DI146" s="44"/>
      <c r="DJ146" s="44">
        <f t="shared" si="303"/>
        <v>10.23</v>
      </c>
      <c r="DK146" s="44">
        <f t="shared" ref="DK146:DK151" si="306">ROUND((I146/5/365*31),2)</f>
        <v>15.1</v>
      </c>
      <c r="DL146" s="44">
        <f t="shared" ref="DL146:DL153" si="307">ROUND((I146/5/365*30),2)</f>
        <v>14.62</v>
      </c>
      <c r="DM146" s="44">
        <f t="shared" ref="DM146:DM157" si="308">ROUND((I146/5/365*31),2)</f>
        <v>15.1</v>
      </c>
      <c r="DN146" s="44">
        <f t="shared" ref="DN146:DN157" si="309">ROUND((I146/5/365*30),2)</f>
        <v>14.62</v>
      </c>
      <c r="DO146" s="44">
        <f t="shared" ref="DO146:DO157" si="310">ROUND((I146/5/365*31),2)</f>
        <v>15.1</v>
      </c>
      <c r="DP146" s="46">
        <f t="shared" ref="DP146:DP157" si="311">SUM(DD146:DO146)</f>
        <v>84.77</v>
      </c>
      <c r="DQ146" s="46">
        <f t="shared" ref="DQ146:DQ157" si="312">ROUND((DC146+DP146),2)</f>
        <v>84.77</v>
      </c>
      <c r="DR146" s="44">
        <f t="shared" ref="DR146:DR157" si="313">ROUND((I146/5/365*31),2)</f>
        <v>15.1</v>
      </c>
      <c r="DS146" s="44">
        <f t="shared" ref="DS146:DS157" si="314">ROUND((I146/5/365*28),2)</f>
        <v>13.64</v>
      </c>
      <c r="DT146" s="44">
        <f t="shared" ref="DT146:DT157" si="315">ROUND((I146/5/365*31),2)</f>
        <v>15.1</v>
      </c>
      <c r="DU146" s="44">
        <f t="shared" ref="DU146:DU157" si="316">ROUND((I146/5/365*30),2)</f>
        <v>14.62</v>
      </c>
      <c r="DV146" s="48">
        <f t="shared" ref="DV146:DV163" si="317">ROUND((I146/5/365*31),2)</f>
        <v>15.1</v>
      </c>
      <c r="DW146" s="48">
        <f t="shared" ref="DW146:DW163" si="318">ROUND((I146/5/365*30),2)</f>
        <v>14.62</v>
      </c>
      <c r="DX146" s="49">
        <f t="shared" ref="DX146:DX163" si="319">ROUND((I146/5/365*31),2)</f>
        <v>15.1</v>
      </c>
      <c r="DY146" s="49">
        <f t="shared" ref="DY146:DY163" si="320">ROUND((I146/5/365*31),2)</f>
        <v>15.1</v>
      </c>
      <c r="DZ146" s="44">
        <f t="shared" ref="DZ146:DZ175" si="321">ROUND((I146/5/365*30),2)</f>
        <v>14.62</v>
      </c>
      <c r="EA146" s="44">
        <f t="shared" ref="EA146:EA175" si="322">ROUND((I146/5/365*31),2)</f>
        <v>15.1</v>
      </c>
      <c r="EB146" s="44">
        <f t="shared" ref="EB146:EB178" si="323">ROUND((I146/5/365*30),2)</f>
        <v>14.62</v>
      </c>
      <c r="EC146" s="44">
        <f t="shared" ref="EC146:EC178" si="324">ROUND((I146/5/365*31),2)</f>
        <v>15.1</v>
      </c>
      <c r="ED146" s="50">
        <f t="shared" ref="ED146:ED178" si="325">SUM(DR146:EC146)</f>
        <v>177.82</v>
      </c>
      <c r="EE146" s="52">
        <f t="shared" ref="EE146:EE178" si="326">ROUND((DQ146+ED146),2)</f>
        <v>262.58999999999997</v>
      </c>
      <c r="EF146" s="44">
        <f t="shared" ref="EF146:EF178" si="327">ROUND((I146/5/365*31),2)</f>
        <v>15.1</v>
      </c>
      <c r="EG146" s="44">
        <f t="shared" ref="EG146:EG178" si="328">ROUND((I146/5/365*29),2)</f>
        <v>14.13</v>
      </c>
      <c r="EH146" s="44">
        <f t="shared" ref="EH146:EH178" si="329">ROUND((I146/5/365*31),2)</f>
        <v>15.1</v>
      </c>
      <c r="EI146" s="44">
        <f t="shared" ref="EI146:EI178" si="330">ROUND((I146/5/365*30),2)</f>
        <v>14.62</v>
      </c>
      <c r="EJ146" s="44">
        <f t="shared" ref="EJ146:EJ178" si="331">ROUND((I146/5/365*31),2)</f>
        <v>15.1</v>
      </c>
      <c r="EK146" s="93">
        <f t="shared" si="300"/>
        <v>14.62</v>
      </c>
      <c r="EL146" s="52"/>
      <c r="EM146" s="52"/>
      <c r="EN146" s="52"/>
      <c r="EO146" s="52"/>
      <c r="EP146" s="52"/>
      <c r="EQ146" s="52"/>
      <c r="ER146" s="52">
        <f t="shared" ref="ER146:ER178" si="332">SUM(EF146:EQ146)</f>
        <v>88.67</v>
      </c>
      <c r="ES146" s="52">
        <f t="shared" si="299"/>
        <v>351.26</v>
      </c>
      <c r="ET146" s="44">
        <f t="shared" ref="ET146:ET178" si="333">SUM(G146-ES146)</f>
        <v>636.74</v>
      </c>
      <c r="EU146" s="160"/>
    </row>
    <row r="147" spans="2:151" ht="82.5">
      <c r="B147" s="102">
        <v>43291</v>
      </c>
      <c r="C147" s="103" t="s">
        <v>250</v>
      </c>
      <c r="D147" s="103" t="s">
        <v>405</v>
      </c>
      <c r="E147" s="132" t="s">
        <v>222</v>
      </c>
      <c r="F147" s="104" t="s">
        <v>406</v>
      </c>
      <c r="G147" s="131">
        <v>988</v>
      </c>
      <c r="H147" s="44">
        <f t="shared" si="304"/>
        <v>98.800000000000011</v>
      </c>
      <c r="I147" s="44">
        <f t="shared" si="305"/>
        <v>889.2</v>
      </c>
      <c r="J147" s="54"/>
      <c r="K147" s="55"/>
      <c r="L147" s="55"/>
      <c r="M147" s="55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44"/>
      <c r="CM147" s="44"/>
      <c r="CN147" s="44"/>
      <c r="CO147" s="46"/>
      <c r="CP147" s="44"/>
      <c r="CQ147" s="44"/>
      <c r="CR147" s="44"/>
      <c r="CS147" s="44"/>
      <c r="CT147" s="47"/>
      <c r="CU147" s="44"/>
      <c r="CV147" s="44"/>
      <c r="CW147" s="44"/>
      <c r="CX147" s="44"/>
      <c r="CY147" s="44"/>
      <c r="CZ147" s="44"/>
      <c r="DA147" s="44"/>
      <c r="DB147" s="46"/>
      <c r="DC147" s="46"/>
      <c r="DD147" s="44"/>
      <c r="DE147" s="44"/>
      <c r="DF147" s="44"/>
      <c r="DG147" s="44"/>
      <c r="DH147" s="44"/>
      <c r="DI147" s="44"/>
      <c r="DJ147" s="44">
        <f t="shared" si="303"/>
        <v>10.23</v>
      </c>
      <c r="DK147" s="44">
        <f t="shared" si="306"/>
        <v>15.1</v>
      </c>
      <c r="DL147" s="44">
        <f t="shared" si="307"/>
        <v>14.62</v>
      </c>
      <c r="DM147" s="44">
        <f t="shared" si="308"/>
        <v>15.1</v>
      </c>
      <c r="DN147" s="44">
        <f t="shared" si="309"/>
        <v>14.62</v>
      </c>
      <c r="DO147" s="44">
        <f t="shared" si="310"/>
        <v>15.1</v>
      </c>
      <c r="DP147" s="46">
        <f t="shared" si="311"/>
        <v>84.77</v>
      </c>
      <c r="DQ147" s="46">
        <f t="shared" si="312"/>
        <v>84.77</v>
      </c>
      <c r="DR147" s="44">
        <f t="shared" si="313"/>
        <v>15.1</v>
      </c>
      <c r="DS147" s="44">
        <f t="shared" si="314"/>
        <v>13.64</v>
      </c>
      <c r="DT147" s="44">
        <f t="shared" si="315"/>
        <v>15.1</v>
      </c>
      <c r="DU147" s="44">
        <f t="shared" si="316"/>
        <v>14.62</v>
      </c>
      <c r="DV147" s="48">
        <f t="shared" si="317"/>
        <v>15.1</v>
      </c>
      <c r="DW147" s="48">
        <f t="shared" si="318"/>
        <v>14.62</v>
      </c>
      <c r="DX147" s="49">
        <f t="shared" si="319"/>
        <v>15.1</v>
      </c>
      <c r="DY147" s="49">
        <f t="shared" si="320"/>
        <v>15.1</v>
      </c>
      <c r="DZ147" s="44">
        <f t="shared" si="321"/>
        <v>14.62</v>
      </c>
      <c r="EA147" s="44">
        <f t="shared" si="322"/>
        <v>15.1</v>
      </c>
      <c r="EB147" s="44">
        <f t="shared" si="323"/>
        <v>14.62</v>
      </c>
      <c r="EC147" s="44">
        <f t="shared" si="324"/>
        <v>15.1</v>
      </c>
      <c r="ED147" s="50">
        <f t="shared" si="325"/>
        <v>177.82</v>
      </c>
      <c r="EE147" s="52">
        <f t="shared" si="326"/>
        <v>262.58999999999997</v>
      </c>
      <c r="EF147" s="44">
        <f t="shared" si="327"/>
        <v>15.1</v>
      </c>
      <c r="EG147" s="44">
        <f t="shared" si="328"/>
        <v>14.13</v>
      </c>
      <c r="EH147" s="44">
        <f t="shared" si="329"/>
        <v>15.1</v>
      </c>
      <c r="EI147" s="44">
        <f t="shared" si="330"/>
        <v>14.62</v>
      </c>
      <c r="EJ147" s="44">
        <f t="shared" si="331"/>
        <v>15.1</v>
      </c>
      <c r="EK147" s="93">
        <f t="shared" si="300"/>
        <v>14.62</v>
      </c>
      <c r="EL147" s="52"/>
      <c r="EM147" s="52"/>
      <c r="EN147" s="52"/>
      <c r="EO147" s="52"/>
      <c r="EP147" s="52"/>
      <c r="EQ147" s="52"/>
      <c r="ER147" s="52">
        <f t="shared" si="332"/>
        <v>88.67</v>
      </c>
      <c r="ES147" s="52">
        <f t="shared" si="299"/>
        <v>351.26</v>
      </c>
      <c r="ET147" s="44">
        <f t="shared" si="333"/>
        <v>636.74</v>
      </c>
      <c r="EU147" s="160"/>
    </row>
    <row r="148" spans="2:151" ht="82.5">
      <c r="B148" s="102">
        <v>43291</v>
      </c>
      <c r="C148" s="103" t="s">
        <v>250</v>
      </c>
      <c r="D148" s="103" t="s">
        <v>407</v>
      </c>
      <c r="E148" s="132" t="s">
        <v>151</v>
      </c>
      <c r="F148" s="104" t="s">
        <v>408</v>
      </c>
      <c r="G148" s="131">
        <v>988</v>
      </c>
      <c r="H148" s="44">
        <f t="shared" si="304"/>
        <v>98.800000000000011</v>
      </c>
      <c r="I148" s="44">
        <f t="shared" si="305"/>
        <v>889.2</v>
      </c>
      <c r="J148" s="54"/>
      <c r="K148" s="55"/>
      <c r="L148" s="55"/>
      <c r="M148" s="55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44"/>
      <c r="CM148" s="44"/>
      <c r="CN148" s="44"/>
      <c r="CO148" s="46"/>
      <c r="CP148" s="44"/>
      <c r="CQ148" s="44"/>
      <c r="CR148" s="44"/>
      <c r="CS148" s="44"/>
      <c r="CT148" s="47"/>
      <c r="CU148" s="44"/>
      <c r="CV148" s="44"/>
      <c r="CW148" s="44"/>
      <c r="CX148" s="44"/>
      <c r="CY148" s="44"/>
      <c r="CZ148" s="44"/>
      <c r="DA148" s="44"/>
      <c r="DB148" s="46"/>
      <c r="DC148" s="46"/>
      <c r="DD148" s="44"/>
      <c r="DE148" s="44"/>
      <c r="DF148" s="44"/>
      <c r="DG148" s="44"/>
      <c r="DH148" s="44"/>
      <c r="DI148" s="44"/>
      <c r="DJ148" s="44">
        <f t="shared" si="303"/>
        <v>10.23</v>
      </c>
      <c r="DK148" s="44">
        <f t="shared" si="306"/>
        <v>15.1</v>
      </c>
      <c r="DL148" s="44">
        <f t="shared" si="307"/>
        <v>14.62</v>
      </c>
      <c r="DM148" s="44">
        <f t="shared" si="308"/>
        <v>15.1</v>
      </c>
      <c r="DN148" s="44">
        <f t="shared" si="309"/>
        <v>14.62</v>
      </c>
      <c r="DO148" s="44">
        <f t="shared" si="310"/>
        <v>15.1</v>
      </c>
      <c r="DP148" s="46">
        <f t="shared" si="311"/>
        <v>84.77</v>
      </c>
      <c r="DQ148" s="46">
        <f t="shared" si="312"/>
        <v>84.77</v>
      </c>
      <c r="DR148" s="44">
        <f t="shared" si="313"/>
        <v>15.1</v>
      </c>
      <c r="DS148" s="44">
        <f t="shared" si="314"/>
        <v>13.64</v>
      </c>
      <c r="DT148" s="44">
        <f t="shared" si="315"/>
        <v>15.1</v>
      </c>
      <c r="DU148" s="44">
        <f t="shared" si="316"/>
        <v>14.62</v>
      </c>
      <c r="DV148" s="48">
        <f t="shared" si="317"/>
        <v>15.1</v>
      </c>
      <c r="DW148" s="48">
        <f t="shared" si="318"/>
        <v>14.62</v>
      </c>
      <c r="DX148" s="49">
        <f t="shared" si="319"/>
        <v>15.1</v>
      </c>
      <c r="DY148" s="49">
        <f t="shared" si="320"/>
        <v>15.1</v>
      </c>
      <c r="DZ148" s="44">
        <f t="shared" si="321"/>
        <v>14.62</v>
      </c>
      <c r="EA148" s="44">
        <f t="shared" si="322"/>
        <v>15.1</v>
      </c>
      <c r="EB148" s="44">
        <f t="shared" si="323"/>
        <v>14.62</v>
      </c>
      <c r="EC148" s="44">
        <f t="shared" si="324"/>
        <v>15.1</v>
      </c>
      <c r="ED148" s="50">
        <f t="shared" si="325"/>
        <v>177.82</v>
      </c>
      <c r="EE148" s="52">
        <f t="shared" si="326"/>
        <v>262.58999999999997</v>
      </c>
      <c r="EF148" s="44">
        <f t="shared" si="327"/>
        <v>15.1</v>
      </c>
      <c r="EG148" s="44">
        <f t="shared" si="328"/>
        <v>14.13</v>
      </c>
      <c r="EH148" s="44">
        <f t="shared" si="329"/>
        <v>15.1</v>
      </c>
      <c r="EI148" s="44">
        <f t="shared" si="330"/>
        <v>14.62</v>
      </c>
      <c r="EJ148" s="44">
        <f t="shared" si="331"/>
        <v>15.1</v>
      </c>
      <c r="EK148" s="93">
        <f t="shared" si="300"/>
        <v>14.62</v>
      </c>
      <c r="EL148" s="52"/>
      <c r="EM148" s="52"/>
      <c r="EN148" s="52"/>
      <c r="EO148" s="52"/>
      <c r="EP148" s="52"/>
      <c r="EQ148" s="52"/>
      <c r="ER148" s="52">
        <f t="shared" si="332"/>
        <v>88.67</v>
      </c>
      <c r="ES148" s="52">
        <f t="shared" ref="ES148:ES178" si="334">ROUND((EE148+ER148),2)</f>
        <v>351.26</v>
      </c>
      <c r="ET148" s="44">
        <f t="shared" si="333"/>
        <v>636.74</v>
      </c>
      <c r="EU148" s="160"/>
    </row>
    <row r="149" spans="2:151" ht="82.5">
      <c r="B149" s="102">
        <v>43291</v>
      </c>
      <c r="C149" s="103" t="s">
        <v>250</v>
      </c>
      <c r="D149" s="103" t="s">
        <v>409</v>
      </c>
      <c r="E149" s="131" t="s">
        <v>410</v>
      </c>
      <c r="F149" s="104" t="s">
        <v>411</v>
      </c>
      <c r="G149" s="131">
        <v>988</v>
      </c>
      <c r="H149" s="44">
        <f t="shared" si="304"/>
        <v>98.800000000000011</v>
      </c>
      <c r="I149" s="44">
        <f t="shared" si="305"/>
        <v>889.2</v>
      </c>
      <c r="J149" s="54"/>
      <c r="K149" s="55"/>
      <c r="L149" s="55"/>
      <c r="M149" s="55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44"/>
      <c r="CM149" s="44"/>
      <c r="CN149" s="44"/>
      <c r="CO149" s="46"/>
      <c r="CP149" s="44"/>
      <c r="CQ149" s="44"/>
      <c r="CR149" s="44"/>
      <c r="CS149" s="44"/>
      <c r="CT149" s="47"/>
      <c r="CU149" s="44"/>
      <c r="CV149" s="44"/>
      <c r="CW149" s="44"/>
      <c r="CX149" s="44"/>
      <c r="CY149" s="44"/>
      <c r="CZ149" s="44"/>
      <c r="DA149" s="44"/>
      <c r="DB149" s="46"/>
      <c r="DC149" s="46"/>
      <c r="DD149" s="44"/>
      <c r="DE149" s="44"/>
      <c r="DF149" s="44"/>
      <c r="DG149" s="44"/>
      <c r="DH149" s="44"/>
      <c r="DI149" s="44"/>
      <c r="DJ149" s="44">
        <f t="shared" si="303"/>
        <v>10.23</v>
      </c>
      <c r="DK149" s="44">
        <f t="shared" si="306"/>
        <v>15.1</v>
      </c>
      <c r="DL149" s="44">
        <f t="shared" si="307"/>
        <v>14.62</v>
      </c>
      <c r="DM149" s="44">
        <f t="shared" si="308"/>
        <v>15.1</v>
      </c>
      <c r="DN149" s="44">
        <f t="shared" si="309"/>
        <v>14.62</v>
      </c>
      <c r="DO149" s="44">
        <f t="shared" si="310"/>
        <v>15.1</v>
      </c>
      <c r="DP149" s="46">
        <f t="shared" si="311"/>
        <v>84.77</v>
      </c>
      <c r="DQ149" s="46">
        <f t="shared" si="312"/>
        <v>84.77</v>
      </c>
      <c r="DR149" s="44">
        <f t="shared" si="313"/>
        <v>15.1</v>
      </c>
      <c r="DS149" s="44">
        <f t="shared" si="314"/>
        <v>13.64</v>
      </c>
      <c r="DT149" s="44">
        <f t="shared" si="315"/>
        <v>15.1</v>
      </c>
      <c r="DU149" s="44">
        <f t="shared" si="316"/>
        <v>14.62</v>
      </c>
      <c r="DV149" s="48">
        <f t="shared" si="317"/>
        <v>15.1</v>
      </c>
      <c r="DW149" s="48">
        <f t="shared" si="318"/>
        <v>14.62</v>
      </c>
      <c r="DX149" s="49">
        <f t="shared" si="319"/>
        <v>15.1</v>
      </c>
      <c r="DY149" s="49">
        <f t="shared" si="320"/>
        <v>15.1</v>
      </c>
      <c r="DZ149" s="44">
        <f t="shared" si="321"/>
        <v>14.62</v>
      </c>
      <c r="EA149" s="44">
        <f t="shared" si="322"/>
        <v>15.1</v>
      </c>
      <c r="EB149" s="44">
        <f t="shared" si="323"/>
        <v>14.62</v>
      </c>
      <c r="EC149" s="44">
        <f t="shared" si="324"/>
        <v>15.1</v>
      </c>
      <c r="ED149" s="50">
        <f t="shared" si="325"/>
        <v>177.82</v>
      </c>
      <c r="EE149" s="52">
        <f t="shared" si="326"/>
        <v>262.58999999999997</v>
      </c>
      <c r="EF149" s="44">
        <f t="shared" si="327"/>
        <v>15.1</v>
      </c>
      <c r="EG149" s="44">
        <f t="shared" si="328"/>
        <v>14.13</v>
      </c>
      <c r="EH149" s="44">
        <f t="shared" si="329"/>
        <v>15.1</v>
      </c>
      <c r="EI149" s="44">
        <f t="shared" si="330"/>
        <v>14.62</v>
      </c>
      <c r="EJ149" s="44">
        <f t="shared" si="331"/>
        <v>15.1</v>
      </c>
      <c r="EK149" s="93">
        <f t="shared" si="300"/>
        <v>14.62</v>
      </c>
      <c r="EL149" s="52"/>
      <c r="EM149" s="52"/>
      <c r="EN149" s="52"/>
      <c r="EO149" s="52"/>
      <c r="EP149" s="52"/>
      <c r="EQ149" s="52"/>
      <c r="ER149" s="52">
        <f t="shared" si="332"/>
        <v>88.67</v>
      </c>
      <c r="ES149" s="52">
        <f t="shared" si="334"/>
        <v>351.26</v>
      </c>
      <c r="ET149" s="44">
        <f t="shared" si="333"/>
        <v>636.74</v>
      </c>
      <c r="EU149" s="160"/>
    </row>
    <row r="150" spans="2:151" ht="82.5">
      <c r="B150" s="102">
        <v>43291</v>
      </c>
      <c r="C150" s="103" t="s">
        <v>250</v>
      </c>
      <c r="D150" s="103" t="s">
        <v>412</v>
      </c>
      <c r="E150" s="131" t="s">
        <v>103</v>
      </c>
      <c r="F150" s="104" t="s">
        <v>413</v>
      </c>
      <c r="G150" s="131">
        <v>988</v>
      </c>
      <c r="H150" s="44">
        <f t="shared" si="304"/>
        <v>98.800000000000011</v>
      </c>
      <c r="I150" s="44">
        <f t="shared" si="305"/>
        <v>889.2</v>
      </c>
      <c r="J150" s="54"/>
      <c r="K150" s="55"/>
      <c r="L150" s="55"/>
      <c r="M150" s="55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44"/>
      <c r="CM150" s="44"/>
      <c r="CN150" s="44"/>
      <c r="CO150" s="46"/>
      <c r="CP150" s="44"/>
      <c r="CQ150" s="44"/>
      <c r="CR150" s="44"/>
      <c r="CS150" s="44"/>
      <c r="CT150" s="47"/>
      <c r="CU150" s="44"/>
      <c r="CV150" s="44"/>
      <c r="CW150" s="44"/>
      <c r="CX150" s="44"/>
      <c r="CY150" s="44"/>
      <c r="CZ150" s="44"/>
      <c r="DA150" s="44"/>
      <c r="DB150" s="46"/>
      <c r="DC150" s="46"/>
      <c r="DD150" s="44"/>
      <c r="DE150" s="44"/>
      <c r="DF150" s="44"/>
      <c r="DG150" s="44"/>
      <c r="DH150" s="44"/>
      <c r="DI150" s="44"/>
      <c r="DJ150" s="44">
        <f t="shared" si="303"/>
        <v>10.23</v>
      </c>
      <c r="DK150" s="44">
        <f t="shared" si="306"/>
        <v>15.1</v>
      </c>
      <c r="DL150" s="44">
        <f t="shared" si="307"/>
        <v>14.62</v>
      </c>
      <c r="DM150" s="44">
        <f t="shared" si="308"/>
        <v>15.1</v>
      </c>
      <c r="DN150" s="44">
        <f t="shared" si="309"/>
        <v>14.62</v>
      </c>
      <c r="DO150" s="44">
        <f t="shared" si="310"/>
        <v>15.1</v>
      </c>
      <c r="DP150" s="46">
        <f t="shared" si="311"/>
        <v>84.77</v>
      </c>
      <c r="DQ150" s="46">
        <f t="shared" si="312"/>
        <v>84.77</v>
      </c>
      <c r="DR150" s="44">
        <f t="shared" si="313"/>
        <v>15.1</v>
      </c>
      <c r="DS150" s="44">
        <f t="shared" si="314"/>
        <v>13.64</v>
      </c>
      <c r="DT150" s="44">
        <f t="shared" si="315"/>
        <v>15.1</v>
      </c>
      <c r="DU150" s="44">
        <f t="shared" si="316"/>
        <v>14.62</v>
      </c>
      <c r="DV150" s="48">
        <f t="shared" si="317"/>
        <v>15.1</v>
      </c>
      <c r="DW150" s="48">
        <f t="shared" si="318"/>
        <v>14.62</v>
      </c>
      <c r="DX150" s="49">
        <f t="shared" si="319"/>
        <v>15.1</v>
      </c>
      <c r="DY150" s="49">
        <f t="shared" si="320"/>
        <v>15.1</v>
      </c>
      <c r="DZ150" s="44">
        <f t="shared" si="321"/>
        <v>14.62</v>
      </c>
      <c r="EA150" s="44">
        <f t="shared" si="322"/>
        <v>15.1</v>
      </c>
      <c r="EB150" s="44">
        <f t="shared" si="323"/>
        <v>14.62</v>
      </c>
      <c r="EC150" s="44">
        <f t="shared" si="324"/>
        <v>15.1</v>
      </c>
      <c r="ED150" s="50">
        <f t="shared" si="325"/>
        <v>177.82</v>
      </c>
      <c r="EE150" s="52">
        <f t="shared" si="326"/>
        <v>262.58999999999997</v>
      </c>
      <c r="EF150" s="44">
        <f t="shared" si="327"/>
        <v>15.1</v>
      </c>
      <c r="EG150" s="44">
        <f t="shared" si="328"/>
        <v>14.13</v>
      </c>
      <c r="EH150" s="44">
        <f t="shared" si="329"/>
        <v>15.1</v>
      </c>
      <c r="EI150" s="44">
        <f t="shared" si="330"/>
        <v>14.62</v>
      </c>
      <c r="EJ150" s="44">
        <f t="shared" si="331"/>
        <v>15.1</v>
      </c>
      <c r="EK150" s="93">
        <f t="shared" si="300"/>
        <v>14.62</v>
      </c>
      <c r="EL150" s="52"/>
      <c r="EM150" s="52"/>
      <c r="EN150" s="52"/>
      <c r="EO150" s="52"/>
      <c r="EP150" s="52"/>
      <c r="EQ150" s="52"/>
      <c r="ER150" s="52">
        <f t="shared" si="332"/>
        <v>88.67</v>
      </c>
      <c r="ES150" s="52">
        <f t="shared" si="334"/>
        <v>351.26</v>
      </c>
      <c r="ET150" s="44">
        <f t="shared" si="333"/>
        <v>636.74</v>
      </c>
      <c r="EU150" s="160"/>
    </row>
    <row r="151" spans="2:151" ht="82.5">
      <c r="B151" s="102">
        <v>43291</v>
      </c>
      <c r="C151" s="103" t="s">
        <v>250</v>
      </c>
      <c r="D151" s="103" t="s">
        <v>414</v>
      </c>
      <c r="E151" s="131" t="s">
        <v>222</v>
      </c>
      <c r="F151" s="104" t="s">
        <v>415</v>
      </c>
      <c r="G151" s="131">
        <v>988</v>
      </c>
      <c r="H151" s="44">
        <f t="shared" si="304"/>
        <v>98.800000000000011</v>
      </c>
      <c r="I151" s="44">
        <f t="shared" si="305"/>
        <v>889.2</v>
      </c>
      <c r="J151" s="54"/>
      <c r="K151" s="55"/>
      <c r="L151" s="55"/>
      <c r="M151" s="55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44"/>
      <c r="CM151" s="44"/>
      <c r="CN151" s="44"/>
      <c r="CO151" s="46"/>
      <c r="CP151" s="44"/>
      <c r="CQ151" s="44"/>
      <c r="CR151" s="44"/>
      <c r="CS151" s="44"/>
      <c r="CT151" s="47"/>
      <c r="CU151" s="44"/>
      <c r="CV151" s="44"/>
      <c r="CW151" s="44"/>
      <c r="CX151" s="44"/>
      <c r="CY151" s="44"/>
      <c r="CZ151" s="44"/>
      <c r="DA151" s="44"/>
      <c r="DB151" s="46"/>
      <c r="DC151" s="46"/>
      <c r="DD151" s="44"/>
      <c r="DE151" s="44"/>
      <c r="DF151" s="44"/>
      <c r="DG151" s="44"/>
      <c r="DH151" s="44"/>
      <c r="DI151" s="44"/>
      <c r="DJ151" s="44">
        <f t="shared" si="303"/>
        <v>10.23</v>
      </c>
      <c r="DK151" s="44">
        <f t="shared" si="306"/>
        <v>15.1</v>
      </c>
      <c r="DL151" s="44">
        <f t="shared" si="307"/>
        <v>14.62</v>
      </c>
      <c r="DM151" s="44">
        <f t="shared" si="308"/>
        <v>15.1</v>
      </c>
      <c r="DN151" s="44">
        <f t="shared" si="309"/>
        <v>14.62</v>
      </c>
      <c r="DO151" s="44">
        <f t="shared" si="310"/>
        <v>15.1</v>
      </c>
      <c r="DP151" s="46">
        <f t="shared" si="311"/>
        <v>84.77</v>
      </c>
      <c r="DQ151" s="46">
        <f t="shared" si="312"/>
        <v>84.77</v>
      </c>
      <c r="DR151" s="44">
        <f t="shared" si="313"/>
        <v>15.1</v>
      </c>
      <c r="DS151" s="44">
        <f t="shared" si="314"/>
        <v>13.64</v>
      </c>
      <c r="DT151" s="44">
        <f t="shared" si="315"/>
        <v>15.1</v>
      </c>
      <c r="DU151" s="44">
        <f t="shared" si="316"/>
        <v>14.62</v>
      </c>
      <c r="DV151" s="48">
        <f t="shared" si="317"/>
        <v>15.1</v>
      </c>
      <c r="DW151" s="48">
        <f t="shared" si="318"/>
        <v>14.62</v>
      </c>
      <c r="DX151" s="49">
        <f t="shared" si="319"/>
        <v>15.1</v>
      </c>
      <c r="DY151" s="49">
        <f t="shared" si="320"/>
        <v>15.1</v>
      </c>
      <c r="DZ151" s="44">
        <f t="shared" si="321"/>
        <v>14.62</v>
      </c>
      <c r="EA151" s="44">
        <f t="shared" si="322"/>
        <v>15.1</v>
      </c>
      <c r="EB151" s="44">
        <f t="shared" si="323"/>
        <v>14.62</v>
      </c>
      <c r="EC151" s="44">
        <f t="shared" si="324"/>
        <v>15.1</v>
      </c>
      <c r="ED151" s="50">
        <f t="shared" si="325"/>
        <v>177.82</v>
      </c>
      <c r="EE151" s="52">
        <f t="shared" si="326"/>
        <v>262.58999999999997</v>
      </c>
      <c r="EF151" s="44">
        <f t="shared" si="327"/>
        <v>15.1</v>
      </c>
      <c r="EG151" s="44">
        <f t="shared" si="328"/>
        <v>14.13</v>
      </c>
      <c r="EH151" s="44">
        <f t="shared" si="329"/>
        <v>15.1</v>
      </c>
      <c r="EI151" s="44">
        <f t="shared" si="330"/>
        <v>14.62</v>
      </c>
      <c r="EJ151" s="44">
        <f t="shared" si="331"/>
        <v>15.1</v>
      </c>
      <c r="EK151" s="93">
        <f t="shared" si="300"/>
        <v>14.62</v>
      </c>
      <c r="EL151" s="52"/>
      <c r="EM151" s="52"/>
      <c r="EN151" s="52"/>
      <c r="EO151" s="52"/>
      <c r="EP151" s="52"/>
      <c r="EQ151" s="52"/>
      <c r="ER151" s="52">
        <f t="shared" si="332"/>
        <v>88.67</v>
      </c>
      <c r="ES151" s="52">
        <f t="shared" si="334"/>
        <v>351.26</v>
      </c>
      <c r="ET151" s="44">
        <f t="shared" si="333"/>
        <v>636.74</v>
      </c>
      <c r="EU151" s="160"/>
    </row>
    <row r="152" spans="2:151" ht="24.75">
      <c r="B152" s="102">
        <v>43320</v>
      </c>
      <c r="C152" s="103" t="s">
        <v>416</v>
      </c>
      <c r="D152" s="103" t="s">
        <v>417</v>
      </c>
      <c r="E152" s="131" t="s">
        <v>233</v>
      </c>
      <c r="F152" s="126" t="s">
        <v>418</v>
      </c>
      <c r="G152" s="105">
        <v>715.69</v>
      </c>
      <c r="H152" s="44">
        <f t="shared" si="304"/>
        <v>71.569000000000003</v>
      </c>
      <c r="I152" s="44">
        <f t="shared" si="305"/>
        <v>644.12100000000009</v>
      </c>
      <c r="J152" s="54"/>
      <c r="K152" s="55"/>
      <c r="L152" s="55"/>
      <c r="M152" s="55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44"/>
      <c r="CM152" s="44"/>
      <c r="CN152" s="44"/>
      <c r="CO152" s="46"/>
      <c r="CP152" s="44"/>
      <c r="CQ152" s="44"/>
      <c r="CR152" s="44"/>
      <c r="CS152" s="44"/>
      <c r="CT152" s="47"/>
      <c r="CU152" s="44"/>
      <c r="CV152" s="44"/>
      <c r="CW152" s="44"/>
      <c r="CX152" s="44"/>
      <c r="CY152" s="44"/>
      <c r="CZ152" s="44"/>
      <c r="DA152" s="44"/>
      <c r="DB152" s="46"/>
      <c r="DC152" s="46"/>
      <c r="DD152" s="44"/>
      <c r="DE152" s="44"/>
      <c r="DF152" s="44"/>
      <c r="DG152" s="44"/>
      <c r="DH152" s="44"/>
      <c r="DI152" s="44"/>
      <c r="DJ152" s="44"/>
      <c r="DK152" s="44">
        <f>ROUND((I152/5/365*23),2)</f>
        <v>8.1199999999999992</v>
      </c>
      <c r="DL152" s="44">
        <f t="shared" si="307"/>
        <v>10.59</v>
      </c>
      <c r="DM152" s="44">
        <f t="shared" si="308"/>
        <v>10.94</v>
      </c>
      <c r="DN152" s="44">
        <f t="shared" si="309"/>
        <v>10.59</v>
      </c>
      <c r="DO152" s="44">
        <f t="shared" si="310"/>
        <v>10.94</v>
      </c>
      <c r="DP152" s="46">
        <f t="shared" si="311"/>
        <v>51.179999999999993</v>
      </c>
      <c r="DQ152" s="46">
        <f t="shared" si="312"/>
        <v>51.18</v>
      </c>
      <c r="DR152" s="44">
        <f t="shared" si="313"/>
        <v>10.94</v>
      </c>
      <c r="DS152" s="44">
        <f t="shared" si="314"/>
        <v>9.8800000000000008</v>
      </c>
      <c r="DT152" s="44">
        <f t="shared" si="315"/>
        <v>10.94</v>
      </c>
      <c r="DU152" s="44">
        <f t="shared" si="316"/>
        <v>10.59</v>
      </c>
      <c r="DV152" s="48">
        <f t="shared" si="317"/>
        <v>10.94</v>
      </c>
      <c r="DW152" s="48">
        <f t="shared" si="318"/>
        <v>10.59</v>
      </c>
      <c r="DX152" s="49">
        <f t="shared" si="319"/>
        <v>10.94</v>
      </c>
      <c r="DY152" s="49">
        <f t="shared" si="320"/>
        <v>10.94</v>
      </c>
      <c r="DZ152" s="44">
        <f t="shared" si="321"/>
        <v>10.59</v>
      </c>
      <c r="EA152" s="44">
        <f t="shared" si="322"/>
        <v>10.94</v>
      </c>
      <c r="EB152" s="44">
        <f t="shared" si="323"/>
        <v>10.59</v>
      </c>
      <c r="EC152" s="44">
        <f t="shared" si="324"/>
        <v>10.94</v>
      </c>
      <c r="ED152" s="50">
        <f t="shared" si="325"/>
        <v>128.82</v>
      </c>
      <c r="EE152" s="52">
        <f t="shared" si="326"/>
        <v>180</v>
      </c>
      <c r="EF152" s="44">
        <f t="shared" si="327"/>
        <v>10.94</v>
      </c>
      <c r="EG152" s="44">
        <f t="shared" si="328"/>
        <v>10.24</v>
      </c>
      <c r="EH152" s="44">
        <f t="shared" si="329"/>
        <v>10.94</v>
      </c>
      <c r="EI152" s="44">
        <f t="shared" si="330"/>
        <v>10.59</v>
      </c>
      <c r="EJ152" s="44">
        <f t="shared" si="331"/>
        <v>10.94</v>
      </c>
      <c r="EK152" s="93">
        <f t="shared" si="300"/>
        <v>10.59</v>
      </c>
      <c r="EL152" s="52"/>
      <c r="EM152" s="52"/>
      <c r="EN152" s="52"/>
      <c r="EO152" s="52"/>
      <c r="EP152" s="52"/>
      <c r="EQ152" s="52"/>
      <c r="ER152" s="52">
        <f t="shared" si="332"/>
        <v>64.239999999999995</v>
      </c>
      <c r="ES152" s="52">
        <f t="shared" si="334"/>
        <v>244.24</v>
      </c>
      <c r="ET152" s="44">
        <f t="shared" si="333"/>
        <v>471.45000000000005</v>
      </c>
      <c r="EU152" s="160"/>
    </row>
    <row r="153" spans="2:151" ht="24.75">
      <c r="B153" s="102">
        <v>43320</v>
      </c>
      <c r="C153" s="103" t="s">
        <v>416</v>
      </c>
      <c r="D153" s="103" t="s">
        <v>419</v>
      </c>
      <c r="E153" s="131" t="s">
        <v>233</v>
      </c>
      <c r="F153" s="126" t="s">
        <v>420</v>
      </c>
      <c r="G153" s="105">
        <v>715.69</v>
      </c>
      <c r="H153" s="44">
        <f t="shared" si="304"/>
        <v>71.569000000000003</v>
      </c>
      <c r="I153" s="44">
        <f t="shared" si="305"/>
        <v>644.12100000000009</v>
      </c>
      <c r="J153" s="54"/>
      <c r="K153" s="55"/>
      <c r="L153" s="55"/>
      <c r="M153" s="55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44"/>
      <c r="CM153" s="44"/>
      <c r="CN153" s="44"/>
      <c r="CO153" s="46"/>
      <c r="CP153" s="44"/>
      <c r="CQ153" s="44"/>
      <c r="CR153" s="44"/>
      <c r="CS153" s="44"/>
      <c r="CT153" s="47"/>
      <c r="CU153" s="44"/>
      <c r="CV153" s="44"/>
      <c r="CW153" s="44"/>
      <c r="CX153" s="44"/>
      <c r="CY153" s="44"/>
      <c r="CZ153" s="44"/>
      <c r="DA153" s="44"/>
      <c r="DB153" s="46"/>
      <c r="DC153" s="46"/>
      <c r="DD153" s="44"/>
      <c r="DE153" s="44"/>
      <c r="DF153" s="44"/>
      <c r="DG153" s="44"/>
      <c r="DH153" s="44"/>
      <c r="DI153" s="44"/>
      <c r="DJ153" s="44"/>
      <c r="DK153" s="44">
        <f>ROUND((I153/5/365*23),2)</f>
        <v>8.1199999999999992</v>
      </c>
      <c r="DL153" s="44">
        <f t="shared" si="307"/>
        <v>10.59</v>
      </c>
      <c r="DM153" s="44">
        <f t="shared" si="308"/>
        <v>10.94</v>
      </c>
      <c r="DN153" s="44">
        <f t="shared" si="309"/>
        <v>10.59</v>
      </c>
      <c r="DO153" s="44">
        <f t="shared" si="310"/>
        <v>10.94</v>
      </c>
      <c r="DP153" s="46">
        <f t="shared" si="311"/>
        <v>51.179999999999993</v>
      </c>
      <c r="DQ153" s="46">
        <f t="shared" si="312"/>
        <v>51.18</v>
      </c>
      <c r="DR153" s="44">
        <f t="shared" si="313"/>
        <v>10.94</v>
      </c>
      <c r="DS153" s="44">
        <f t="shared" si="314"/>
        <v>9.8800000000000008</v>
      </c>
      <c r="DT153" s="44">
        <f t="shared" si="315"/>
        <v>10.94</v>
      </c>
      <c r="DU153" s="44">
        <f t="shared" si="316"/>
        <v>10.59</v>
      </c>
      <c r="DV153" s="48">
        <f t="shared" si="317"/>
        <v>10.94</v>
      </c>
      <c r="DW153" s="48">
        <f t="shared" si="318"/>
        <v>10.59</v>
      </c>
      <c r="DX153" s="49">
        <f t="shared" si="319"/>
        <v>10.94</v>
      </c>
      <c r="DY153" s="49">
        <f t="shared" si="320"/>
        <v>10.94</v>
      </c>
      <c r="DZ153" s="44">
        <f t="shared" si="321"/>
        <v>10.59</v>
      </c>
      <c r="EA153" s="44">
        <f t="shared" si="322"/>
        <v>10.94</v>
      </c>
      <c r="EB153" s="44">
        <f t="shared" si="323"/>
        <v>10.59</v>
      </c>
      <c r="EC153" s="44">
        <f t="shared" si="324"/>
        <v>10.94</v>
      </c>
      <c r="ED153" s="50">
        <f t="shared" si="325"/>
        <v>128.82</v>
      </c>
      <c r="EE153" s="52">
        <f t="shared" si="326"/>
        <v>180</v>
      </c>
      <c r="EF153" s="44">
        <f t="shared" si="327"/>
        <v>10.94</v>
      </c>
      <c r="EG153" s="44">
        <f t="shared" si="328"/>
        <v>10.24</v>
      </c>
      <c r="EH153" s="44">
        <f t="shared" si="329"/>
        <v>10.94</v>
      </c>
      <c r="EI153" s="44">
        <f t="shared" si="330"/>
        <v>10.59</v>
      </c>
      <c r="EJ153" s="44">
        <f t="shared" si="331"/>
        <v>10.94</v>
      </c>
      <c r="EK153" s="93">
        <f t="shared" si="300"/>
        <v>10.59</v>
      </c>
      <c r="EL153" s="52"/>
      <c r="EM153" s="52"/>
      <c r="EN153" s="52"/>
      <c r="EO153" s="52"/>
      <c r="EP153" s="52"/>
      <c r="EQ153" s="52"/>
      <c r="ER153" s="52">
        <f t="shared" si="332"/>
        <v>64.239999999999995</v>
      </c>
      <c r="ES153" s="52">
        <f t="shared" si="334"/>
        <v>244.24</v>
      </c>
      <c r="ET153" s="44">
        <f t="shared" si="333"/>
        <v>471.45000000000005</v>
      </c>
      <c r="EU153" s="160"/>
    </row>
    <row r="154" spans="2:151" ht="16.5">
      <c r="B154" s="102">
        <v>43367</v>
      </c>
      <c r="C154" s="103" t="s">
        <v>421</v>
      </c>
      <c r="D154" s="103" t="s">
        <v>422</v>
      </c>
      <c r="E154" s="131" t="s">
        <v>258</v>
      </c>
      <c r="F154" s="104" t="s">
        <v>423</v>
      </c>
      <c r="G154" s="105">
        <v>1691</v>
      </c>
      <c r="H154" s="44">
        <f t="shared" si="304"/>
        <v>169.10000000000002</v>
      </c>
      <c r="I154" s="44">
        <f t="shared" si="305"/>
        <v>1521.9</v>
      </c>
      <c r="J154" s="54"/>
      <c r="K154" s="55"/>
      <c r="L154" s="55"/>
      <c r="M154" s="55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44"/>
      <c r="CM154" s="44"/>
      <c r="CN154" s="44"/>
      <c r="CO154" s="46"/>
      <c r="CP154" s="44"/>
      <c r="CQ154" s="44"/>
      <c r="CR154" s="44"/>
      <c r="CS154" s="44"/>
      <c r="CT154" s="47"/>
      <c r="CU154" s="44"/>
      <c r="CV154" s="44"/>
      <c r="CW154" s="44"/>
      <c r="CX154" s="44"/>
      <c r="CY154" s="44"/>
      <c r="CZ154" s="44"/>
      <c r="DA154" s="44"/>
      <c r="DB154" s="46"/>
      <c r="DC154" s="46"/>
      <c r="DD154" s="44"/>
      <c r="DE154" s="44"/>
      <c r="DF154" s="44"/>
      <c r="DG154" s="44"/>
      <c r="DH154" s="44"/>
      <c r="DI154" s="44"/>
      <c r="DJ154" s="44"/>
      <c r="DK154" s="44"/>
      <c r="DL154" s="44">
        <f>ROUND((I154/5/365*6),2)</f>
        <v>5</v>
      </c>
      <c r="DM154" s="44">
        <f t="shared" si="308"/>
        <v>25.85</v>
      </c>
      <c r="DN154" s="44">
        <f t="shared" si="309"/>
        <v>25.02</v>
      </c>
      <c r="DO154" s="44">
        <f t="shared" si="310"/>
        <v>25.85</v>
      </c>
      <c r="DP154" s="46">
        <f t="shared" si="311"/>
        <v>81.72</v>
      </c>
      <c r="DQ154" s="46">
        <f t="shared" si="312"/>
        <v>81.72</v>
      </c>
      <c r="DR154" s="44">
        <f t="shared" si="313"/>
        <v>25.85</v>
      </c>
      <c r="DS154" s="44">
        <f t="shared" si="314"/>
        <v>23.35</v>
      </c>
      <c r="DT154" s="44">
        <f t="shared" si="315"/>
        <v>25.85</v>
      </c>
      <c r="DU154" s="44">
        <f t="shared" si="316"/>
        <v>25.02</v>
      </c>
      <c r="DV154" s="48">
        <f t="shared" si="317"/>
        <v>25.85</v>
      </c>
      <c r="DW154" s="48">
        <f t="shared" si="318"/>
        <v>25.02</v>
      </c>
      <c r="DX154" s="49">
        <f t="shared" si="319"/>
        <v>25.85</v>
      </c>
      <c r="DY154" s="49">
        <f t="shared" si="320"/>
        <v>25.85</v>
      </c>
      <c r="DZ154" s="44">
        <f t="shared" si="321"/>
        <v>25.02</v>
      </c>
      <c r="EA154" s="44">
        <f t="shared" si="322"/>
        <v>25.85</v>
      </c>
      <c r="EB154" s="44">
        <f t="shared" si="323"/>
        <v>25.02</v>
      </c>
      <c r="EC154" s="44">
        <f t="shared" si="324"/>
        <v>25.85</v>
      </c>
      <c r="ED154" s="50">
        <f t="shared" si="325"/>
        <v>304.38000000000005</v>
      </c>
      <c r="EE154" s="52">
        <f t="shared" si="326"/>
        <v>386.1</v>
      </c>
      <c r="EF154" s="44">
        <f t="shared" si="327"/>
        <v>25.85</v>
      </c>
      <c r="EG154" s="44">
        <f t="shared" si="328"/>
        <v>24.18</v>
      </c>
      <c r="EH154" s="44">
        <f t="shared" si="329"/>
        <v>25.85</v>
      </c>
      <c r="EI154" s="44">
        <f t="shared" si="330"/>
        <v>25.02</v>
      </c>
      <c r="EJ154" s="44">
        <f t="shared" si="331"/>
        <v>25.85</v>
      </c>
      <c r="EK154" s="93">
        <f t="shared" si="300"/>
        <v>25.02</v>
      </c>
      <c r="EL154" s="52"/>
      <c r="EM154" s="52"/>
      <c r="EN154" s="52"/>
      <c r="EO154" s="52"/>
      <c r="EP154" s="52"/>
      <c r="EQ154" s="52"/>
      <c r="ER154" s="52">
        <f t="shared" si="332"/>
        <v>151.77000000000001</v>
      </c>
      <c r="ES154" s="52">
        <f t="shared" si="334"/>
        <v>537.87</v>
      </c>
      <c r="ET154" s="44">
        <f t="shared" si="333"/>
        <v>1153.1300000000001</v>
      </c>
      <c r="EU154" s="160"/>
    </row>
    <row r="155" spans="2:151" ht="16.5">
      <c r="B155" s="102">
        <v>43367</v>
      </c>
      <c r="C155" s="103" t="s">
        <v>421</v>
      </c>
      <c r="D155" s="103" t="s">
        <v>424</v>
      </c>
      <c r="E155" s="131" t="s">
        <v>162</v>
      </c>
      <c r="F155" s="104" t="s">
        <v>425</v>
      </c>
      <c r="G155" s="105">
        <v>1691</v>
      </c>
      <c r="H155" s="44">
        <f t="shared" si="304"/>
        <v>169.10000000000002</v>
      </c>
      <c r="I155" s="44">
        <f t="shared" si="305"/>
        <v>1521.9</v>
      </c>
      <c r="J155" s="54"/>
      <c r="K155" s="55"/>
      <c r="L155" s="55"/>
      <c r="M155" s="55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44"/>
      <c r="CM155" s="44"/>
      <c r="CN155" s="44"/>
      <c r="CO155" s="46"/>
      <c r="CP155" s="44"/>
      <c r="CQ155" s="44"/>
      <c r="CR155" s="44"/>
      <c r="CS155" s="44"/>
      <c r="CT155" s="47"/>
      <c r="CU155" s="44"/>
      <c r="CV155" s="44"/>
      <c r="CW155" s="44"/>
      <c r="CX155" s="44"/>
      <c r="CY155" s="44"/>
      <c r="CZ155" s="44"/>
      <c r="DA155" s="44"/>
      <c r="DB155" s="46"/>
      <c r="DC155" s="46"/>
      <c r="DD155" s="44"/>
      <c r="DE155" s="44"/>
      <c r="DF155" s="44"/>
      <c r="DG155" s="44"/>
      <c r="DH155" s="44"/>
      <c r="DI155" s="44"/>
      <c r="DJ155" s="44"/>
      <c r="DK155" s="44"/>
      <c r="DL155" s="44">
        <f>ROUND((I155/5/365*6),2)</f>
        <v>5</v>
      </c>
      <c r="DM155" s="44">
        <f t="shared" si="308"/>
        <v>25.85</v>
      </c>
      <c r="DN155" s="44">
        <f t="shared" si="309"/>
        <v>25.02</v>
      </c>
      <c r="DO155" s="44">
        <f t="shared" si="310"/>
        <v>25.85</v>
      </c>
      <c r="DP155" s="46">
        <f t="shared" si="311"/>
        <v>81.72</v>
      </c>
      <c r="DQ155" s="46">
        <f t="shared" si="312"/>
        <v>81.72</v>
      </c>
      <c r="DR155" s="44">
        <f t="shared" si="313"/>
        <v>25.85</v>
      </c>
      <c r="DS155" s="44">
        <f t="shared" si="314"/>
        <v>23.35</v>
      </c>
      <c r="DT155" s="44">
        <f t="shared" si="315"/>
        <v>25.85</v>
      </c>
      <c r="DU155" s="44">
        <f t="shared" si="316"/>
        <v>25.02</v>
      </c>
      <c r="DV155" s="48">
        <f t="shared" si="317"/>
        <v>25.85</v>
      </c>
      <c r="DW155" s="48">
        <f t="shared" si="318"/>
        <v>25.02</v>
      </c>
      <c r="DX155" s="49">
        <f t="shared" si="319"/>
        <v>25.85</v>
      </c>
      <c r="DY155" s="49">
        <f t="shared" si="320"/>
        <v>25.85</v>
      </c>
      <c r="DZ155" s="44">
        <f t="shared" si="321"/>
        <v>25.02</v>
      </c>
      <c r="EA155" s="44">
        <f t="shared" si="322"/>
        <v>25.85</v>
      </c>
      <c r="EB155" s="44">
        <f t="shared" si="323"/>
        <v>25.02</v>
      </c>
      <c r="EC155" s="44">
        <f t="shared" si="324"/>
        <v>25.85</v>
      </c>
      <c r="ED155" s="50">
        <f t="shared" si="325"/>
        <v>304.38000000000005</v>
      </c>
      <c r="EE155" s="52">
        <f t="shared" si="326"/>
        <v>386.1</v>
      </c>
      <c r="EF155" s="44">
        <f t="shared" si="327"/>
        <v>25.85</v>
      </c>
      <c r="EG155" s="44">
        <f t="shared" si="328"/>
        <v>24.18</v>
      </c>
      <c r="EH155" s="44">
        <f t="shared" si="329"/>
        <v>25.85</v>
      </c>
      <c r="EI155" s="44">
        <f t="shared" si="330"/>
        <v>25.02</v>
      </c>
      <c r="EJ155" s="44">
        <f t="shared" si="331"/>
        <v>25.85</v>
      </c>
      <c r="EK155" s="93">
        <f t="shared" si="300"/>
        <v>25.02</v>
      </c>
      <c r="EL155" s="52"/>
      <c r="EM155" s="52"/>
      <c r="EN155" s="52"/>
      <c r="EO155" s="52"/>
      <c r="EP155" s="52"/>
      <c r="EQ155" s="52"/>
      <c r="ER155" s="52">
        <f t="shared" si="332"/>
        <v>151.77000000000001</v>
      </c>
      <c r="ES155" s="52">
        <f t="shared" si="334"/>
        <v>537.87</v>
      </c>
      <c r="ET155" s="44">
        <f t="shared" si="333"/>
        <v>1153.1300000000001</v>
      </c>
      <c r="EU155" s="160"/>
    </row>
    <row r="156" spans="2:151" ht="16.5">
      <c r="B156" s="102">
        <v>43367</v>
      </c>
      <c r="C156" s="103" t="s">
        <v>421</v>
      </c>
      <c r="D156" s="103" t="s">
        <v>426</v>
      </c>
      <c r="E156" s="131" t="s">
        <v>268</v>
      </c>
      <c r="F156" s="104" t="s">
        <v>427</v>
      </c>
      <c r="G156" s="105">
        <v>1691</v>
      </c>
      <c r="H156" s="44">
        <f t="shared" si="304"/>
        <v>169.10000000000002</v>
      </c>
      <c r="I156" s="44">
        <f t="shared" si="305"/>
        <v>1521.9</v>
      </c>
      <c r="J156" s="54"/>
      <c r="K156" s="55"/>
      <c r="L156" s="55"/>
      <c r="M156" s="55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44"/>
      <c r="CM156" s="44"/>
      <c r="CN156" s="44"/>
      <c r="CO156" s="46"/>
      <c r="CP156" s="44"/>
      <c r="CQ156" s="44"/>
      <c r="CR156" s="44"/>
      <c r="CS156" s="44"/>
      <c r="CT156" s="47"/>
      <c r="CU156" s="44"/>
      <c r="CV156" s="44"/>
      <c r="CW156" s="44"/>
      <c r="CX156" s="44"/>
      <c r="CY156" s="44"/>
      <c r="CZ156" s="44"/>
      <c r="DA156" s="44"/>
      <c r="DB156" s="46"/>
      <c r="DC156" s="46"/>
      <c r="DD156" s="44"/>
      <c r="DE156" s="44"/>
      <c r="DF156" s="44"/>
      <c r="DG156" s="44"/>
      <c r="DH156" s="44"/>
      <c r="DI156" s="44"/>
      <c r="DJ156" s="44"/>
      <c r="DK156" s="44"/>
      <c r="DL156" s="44">
        <f>ROUND((I156/5/365*6),2)</f>
        <v>5</v>
      </c>
      <c r="DM156" s="44">
        <f t="shared" si="308"/>
        <v>25.85</v>
      </c>
      <c r="DN156" s="44">
        <f t="shared" si="309"/>
        <v>25.02</v>
      </c>
      <c r="DO156" s="44">
        <f t="shared" si="310"/>
        <v>25.85</v>
      </c>
      <c r="DP156" s="46">
        <f t="shared" si="311"/>
        <v>81.72</v>
      </c>
      <c r="DQ156" s="46">
        <f t="shared" si="312"/>
        <v>81.72</v>
      </c>
      <c r="DR156" s="44">
        <f t="shared" si="313"/>
        <v>25.85</v>
      </c>
      <c r="DS156" s="44">
        <f t="shared" si="314"/>
        <v>23.35</v>
      </c>
      <c r="DT156" s="44">
        <f t="shared" si="315"/>
        <v>25.85</v>
      </c>
      <c r="DU156" s="44">
        <f t="shared" si="316"/>
        <v>25.02</v>
      </c>
      <c r="DV156" s="48">
        <f t="shared" si="317"/>
        <v>25.85</v>
      </c>
      <c r="DW156" s="48">
        <f t="shared" si="318"/>
        <v>25.02</v>
      </c>
      <c r="DX156" s="49">
        <f t="shared" si="319"/>
        <v>25.85</v>
      </c>
      <c r="DY156" s="49">
        <f t="shared" si="320"/>
        <v>25.85</v>
      </c>
      <c r="DZ156" s="44">
        <f t="shared" si="321"/>
        <v>25.02</v>
      </c>
      <c r="EA156" s="44">
        <f t="shared" si="322"/>
        <v>25.85</v>
      </c>
      <c r="EB156" s="44">
        <f t="shared" si="323"/>
        <v>25.02</v>
      </c>
      <c r="EC156" s="44">
        <f t="shared" si="324"/>
        <v>25.85</v>
      </c>
      <c r="ED156" s="50">
        <f t="shared" si="325"/>
        <v>304.38000000000005</v>
      </c>
      <c r="EE156" s="52">
        <f t="shared" si="326"/>
        <v>386.1</v>
      </c>
      <c r="EF156" s="44">
        <f t="shared" si="327"/>
        <v>25.85</v>
      </c>
      <c r="EG156" s="44">
        <f t="shared" si="328"/>
        <v>24.18</v>
      </c>
      <c r="EH156" s="44">
        <f t="shared" si="329"/>
        <v>25.85</v>
      </c>
      <c r="EI156" s="44">
        <f t="shared" si="330"/>
        <v>25.02</v>
      </c>
      <c r="EJ156" s="44">
        <f t="shared" si="331"/>
        <v>25.85</v>
      </c>
      <c r="EK156" s="93">
        <f t="shared" si="300"/>
        <v>25.02</v>
      </c>
      <c r="EL156" s="52"/>
      <c r="EM156" s="52"/>
      <c r="EN156" s="52"/>
      <c r="EO156" s="52"/>
      <c r="EP156" s="52"/>
      <c r="EQ156" s="52"/>
      <c r="ER156" s="52">
        <f t="shared" si="332"/>
        <v>151.77000000000001</v>
      </c>
      <c r="ES156" s="52">
        <f t="shared" si="334"/>
        <v>537.87</v>
      </c>
      <c r="ET156" s="44">
        <f t="shared" si="333"/>
        <v>1153.1300000000001</v>
      </c>
      <c r="EU156" s="160"/>
    </row>
    <row r="157" spans="2:151" ht="16.5">
      <c r="B157" s="102">
        <v>43367</v>
      </c>
      <c r="C157" s="103" t="s">
        <v>421</v>
      </c>
      <c r="D157" s="103" t="s">
        <v>428</v>
      </c>
      <c r="E157" s="131" t="s">
        <v>252</v>
      </c>
      <c r="F157" s="104" t="s">
        <v>429</v>
      </c>
      <c r="G157" s="105">
        <v>1691</v>
      </c>
      <c r="H157" s="44">
        <f t="shared" si="304"/>
        <v>169.10000000000002</v>
      </c>
      <c r="I157" s="44">
        <f t="shared" si="305"/>
        <v>1521.9</v>
      </c>
      <c r="J157" s="54"/>
      <c r="K157" s="55"/>
      <c r="L157" s="55"/>
      <c r="M157" s="55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44"/>
      <c r="CM157" s="44"/>
      <c r="CN157" s="44"/>
      <c r="CO157" s="46"/>
      <c r="CP157" s="44"/>
      <c r="CQ157" s="44"/>
      <c r="CR157" s="44"/>
      <c r="CS157" s="44"/>
      <c r="CT157" s="47"/>
      <c r="CU157" s="44"/>
      <c r="CV157" s="44"/>
      <c r="CW157" s="44"/>
      <c r="CX157" s="44"/>
      <c r="CY157" s="44"/>
      <c r="CZ157" s="44"/>
      <c r="DA157" s="44"/>
      <c r="DB157" s="46"/>
      <c r="DC157" s="46"/>
      <c r="DD157" s="44"/>
      <c r="DE157" s="44"/>
      <c r="DF157" s="44"/>
      <c r="DG157" s="44"/>
      <c r="DH157" s="44"/>
      <c r="DI157" s="44"/>
      <c r="DJ157" s="44"/>
      <c r="DK157" s="44"/>
      <c r="DL157" s="44">
        <f>ROUND((I157/5/365*6),2)</f>
        <v>5</v>
      </c>
      <c r="DM157" s="44">
        <f t="shared" si="308"/>
        <v>25.85</v>
      </c>
      <c r="DN157" s="44">
        <f t="shared" si="309"/>
        <v>25.02</v>
      </c>
      <c r="DO157" s="44">
        <f t="shared" si="310"/>
        <v>25.85</v>
      </c>
      <c r="DP157" s="46">
        <f t="shared" si="311"/>
        <v>81.72</v>
      </c>
      <c r="DQ157" s="46">
        <f t="shared" si="312"/>
        <v>81.72</v>
      </c>
      <c r="DR157" s="44">
        <f t="shared" si="313"/>
        <v>25.85</v>
      </c>
      <c r="DS157" s="44">
        <f t="shared" si="314"/>
        <v>23.35</v>
      </c>
      <c r="DT157" s="44">
        <f t="shared" si="315"/>
        <v>25.85</v>
      </c>
      <c r="DU157" s="44">
        <f t="shared" si="316"/>
        <v>25.02</v>
      </c>
      <c r="DV157" s="48">
        <f t="shared" si="317"/>
        <v>25.85</v>
      </c>
      <c r="DW157" s="48">
        <f t="shared" si="318"/>
        <v>25.02</v>
      </c>
      <c r="DX157" s="49">
        <f t="shared" si="319"/>
        <v>25.85</v>
      </c>
      <c r="DY157" s="49">
        <f t="shared" si="320"/>
        <v>25.85</v>
      </c>
      <c r="DZ157" s="44">
        <f t="shared" si="321"/>
        <v>25.02</v>
      </c>
      <c r="EA157" s="44">
        <f t="shared" si="322"/>
        <v>25.85</v>
      </c>
      <c r="EB157" s="44">
        <f t="shared" si="323"/>
        <v>25.02</v>
      </c>
      <c r="EC157" s="44">
        <f t="shared" si="324"/>
        <v>25.85</v>
      </c>
      <c r="ED157" s="50">
        <f t="shared" si="325"/>
        <v>304.38000000000005</v>
      </c>
      <c r="EE157" s="52">
        <f t="shared" si="326"/>
        <v>386.1</v>
      </c>
      <c r="EF157" s="44">
        <f t="shared" si="327"/>
        <v>25.85</v>
      </c>
      <c r="EG157" s="44">
        <f t="shared" si="328"/>
        <v>24.18</v>
      </c>
      <c r="EH157" s="44">
        <f t="shared" si="329"/>
        <v>25.85</v>
      </c>
      <c r="EI157" s="44">
        <f t="shared" si="330"/>
        <v>25.02</v>
      </c>
      <c r="EJ157" s="44">
        <f t="shared" si="331"/>
        <v>25.85</v>
      </c>
      <c r="EK157" s="93">
        <f t="shared" si="300"/>
        <v>25.02</v>
      </c>
      <c r="EL157" s="52"/>
      <c r="EM157" s="52"/>
      <c r="EN157" s="52"/>
      <c r="EO157" s="52"/>
      <c r="EP157" s="52"/>
      <c r="EQ157" s="52"/>
      <c r="ER157" s="52">
        <f t="shared" si="332"/>
        <v>151.77000000000001</v>
      </c>
      <c r="ES157" s="52">
        <f t="shared" si="334"/>
        <v>537.87</v>
      </c>
      <c r="ET157" s="44">
        <f t="shared" si="333"/>
        <v>1153.1300000000001</v>
      </c>
      <c r="EU157" s="160"/>
    </row>
    <row r="158" spans="2:151" ht="49.5">
      <c r="B158" s="102">
        <v>43563</v>
      </c>
      <c r="C158" s="103" t="s">
        <v>430</v>
      </c>
      <c r="D158" s="103" t="s">
        <v>431</v>
      </c>
      <c r="E158" s="104" t="s">
        <v>233</v>
      </c>
      <c r="F158" s="104" t="s">
        <v>432</v>
      </c>
      <c r="G158" s="105">
        <v>1046.8800000000001</v>
      </c>
      <c r="H158" s="44">
        <f t="shared" si="304"/>
        <v>104.68800000000002</v>
      </c>
      <c r="I158" s="44">
        <f t="shared" si="305"/>
        <v>942.19200000000012</v>
      </c>
      <c r="J158" s="54"/>
      <c r="K158" s="55"/>
      <c r="L158" s="55"/>
      <c r="M158" s="55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  <c r="CH158" s="54"/>
      <c r="CI158" s="54"/>
      <c r="CJ158" s="54"/>
      <c r="CK158" s="54"/>
      <c r="CL158" s="44"/>
      <c r="CM158" s="44"/>
      <c r="CN158" s="44"/>
      <c r="CO158" s="46"/>
      <c r="CP158" s="44"/>
      <c r="CQ158" s="44"/>
      <c r="CR158" s="44"/>
      <c r="CS158" s="44"/>
      <c r="CT158" s="47"/>
      <c r="CU158" s="44"/>
      <c r="CV158" s="44"/>
      <c r="CW158" s="44"/>
      <c r="CX158" s="44"/>
      <c r="CY158" s="44"/>
      <c r="CZ158" s="44"/>
      <c r="DA158" s="44"/>
      <c r="DB158" s="46"/>
      <c r="DC158" s="46"/>
      <c r="DD158" s="44"/>
      <c r="DE158" s="44"/>
      <c r="DF158" s="44"/>
      <c r="DG158" s="44"/>
      <c r="DH158" s="44"/>
      <c r="DI158" s="44"/>
      <c r="DJ158" s="44"/>
      <c r="DK158" s="44"/>
      <c r="DL158" s="44"/>
      <c r="DM158" s="44"/>
      <c r="DN158" s="44"/>
      <c r="DO158" s="44"/>
      <c r="DP158" s="46"/>
      <c r="DQ158" s="46"/>
      <c r="DR158" s="44"/>
      <c r="DS158" s="44"/>
      <c r="DT158" s="44"/>
      <c r="DU158" s="44">
        <f t="shared" ref="DU158:DU163" si="335">ROUND((I158/5/365*22),2)</f>
        <v>11.36</v>
      </c>
      <c r="DV158" s="48">
        <f t="shared" si="317"/>
        <v>16</v>
      </c>
      <c r="DW158" s="48">
        <f t="shared" si="318"/>
        <v>15.49</v>
      </c>
      <c r="DX158" s="49">
        <f t="shared" si="319"/>
        <v>16</v>
      </c>
      <c r="DY158" s="49">
        <f t="shared" si="320"/>
        <v>16</v>
      </c>
      <c r="DZ158" s="44">
        <f t="shared" si="321"/>
        <v>15.49</v>
      </c>
      <c r="EA158" s="44">
        <f t="shared" si="322"/>
        <v>16</v>
      </c>
      <c r="EB158" s="44">
        <f t="shared" si="323"/>
        <v>15.49</v>
      </c>
      <c r="EC158" s="44">
        <f t="shared" si="324"/>
        <v>16</v>
      </c>
      <c r="ED158" s="50">
        <f t="shared" si="325"/>
        <v>137.82999999999998</v>
      </c>
      <c r="EE158" s="52">
        <f t="shared" si="326"/>
        <v>137.83000000000001</v>
      </c>
      <c r="EF158" s="44">
        <f t="shared" si="327"/>
        <v>16</v>
      </c>
      <c r="EG158" s="44">
        <f t="shared" si="328"/>
        <v>14.97</v>
      </c>
      <c r="EH158" s="44">
        <f t="shared" si="329"/>
        <v>16</v>
      </c>
      <c r="EI158" s="44">
        <f t="shared" si="330"/>
        <v>15.49</v>
      </c>
      <c r="EJ158" s="44">
        <f t="shared" si="331"/>
        <v>16</v>
      </c>
      <c r="EK158" s="93">
        <f t="shared" ref="EK158:EK178" si="336">ROUND((I158/5/365*30),2)</f>
        <v>15.49</v>
      </c>
      <c r="EL158" s="52"/>
      <c r="EM158" s="52"/>
      <c r="EN158" s="52"/>
      <c r="EO158" s="52"/>
      <c r="EP158" s="52"/>
      <c r="EQ158" s="52"/>
      <c r="ER158" s="52">
        <f t="shared" si="332"/>
        <v>93.95</v>
      </c>
      <c r="ES158" s="52">
        <f t="shared" si="334"/>
        <v>231.78</v>
      </c>
      <c r="ET158" s="44">
        <f t="shared" si="333"/>
        <v>815.10000000000014</v>
      </c>
      <c r="EU158" s="160"/>
    </row>
    <row r="159" spans="2:151" ht="49.5">
      <c r="B159" s="102">
        <v>43563</v>
      </c>
      <c r="C159" s="103" t="s">
        <v>433</v>
      </c>
      <c r="D159" s="103" t="s">
        <v>434</v>
      </c>
      <c r="E159" s="104" t="s">
        <v>233</v>
      </c>
      <c r="F159" s="104" t="s">
        <v>435</v>
      </c>
      <c r="G159" s="105">
        <v>1046.8800000000001</v>
      </c>
      <c r="H159" s="44">
        <f t="shared" si="304"/>
        <v>104.68800000000002</v>
      </c>
      <c r="I159" s="44">
        <f t="shared" si="305"/>
        <v>942.19200000000012</v>
      </c>
      <c r="J159" s="54"/>
      <c r="K159" s="55"/>
      <c r="L159" s="55"/>
      <c r="M159" s="55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  <c r="CH159" s="54"/>
      <c r="CI159" s="54"/>
      <c r="CJ159" s="54"/>
      <c r="CK159" s="54"/>
      <c r="CL159" s="44"/>
      <c r="CM159" s="44"/>
      <c r="CN159" s="44"/>
      <c r="CO159" s="46"/>
      <c r="CP159" s="44"/>
      <c r="CQ159" s="44"/>
      <c r="CR159" s="44"/>
      <c r="CS159" s="44"/>
      <c r="CT159" s="47"/>
      <c r="CU159" s="44"/>
      <c r="CV159" s="44"/>
      <c r="CW159" s="44"/>
      <c r="CX159" s="44"/>
      <c r="CY159" s="44"/>
      <c r="CZ159" s="44"/>
      <c r="DA159" s="44"/>
      <c r="DB159" s="46"/>
      <c r="DC159" s="46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6"/>
      <c r="DQ159" s="46"/>
      <c r="DR159" s="44"/>
      <c r="DS159" s="44"/>
      <c r="DT159" s="44"/>
      <c r="DU159" s="44">
        <f t="shared" si="335"/>
        <v>11.36</v>
      </c>
      <c r="DV159" s="48">
        <f t="shared" si="317"/>
        <v>16</v>
      </c>
      <c r="DW159" s="48">
        <f t="shared" si="318"/>
        <v>15.49</v>
      </c>
      <c r="DX159" s="49">
        <f t="shared" si="319"/>
        <v>16</v>
      </c>
      <c r="DY159" s="49">
        <f t="shared" si="320"/>
        <v>16</v>
      </c>
      <c r="DZ159" s="44">
        <f t="shared" si="321"/>
        <v>15.49</v>
      </c>
      <c r="EA159" s="44">
        <f t="shared" si="322"/>
        <v>16</v>
      </c>
      <c r="EB159" s="44">
        <f t="shared" si="323"/>
        <v>15.49</v>
      </c>
      <c r="EC159" s="44">
        <f t="shared" si="324"/>
        <v>16</v>
      </c>
      <c r="ED159" s="50">
        <f t="shared" si="325"/>
        <v>137.82999999999998</v>
      </c>
      <c r="EE159" s="52">
        <f t="shared" si="326"/>
        <v>137.83000000000001</v>
      </c>
      <c r="EF159" s="44">
        <f t="shared" si="327"/>
        <v>16</v>
      </c>
      <c r="EG159" s="44">
        <f t="shared" si="328"/>
        <v>14.97</v>
      </c>
      <c r="EH159" s="44">
        <f t="shared" si="329"/>
        <v>16</v>
      </c>
      <c r="EI159" s="44">
        <f t="shared" si="330"/>
        <v>15.49</v>
      </c>
      <c r="EJ159" s="44">
        <f t="shared" si="331"/>
        <v>16</v>
      </c>
      <c r="EK159" s="93">
        <f t="shared" si="336"/>
        <v>15.49</v>
      </c>
      <c r="EL159" s="52"/>
      <c r="EM159" s="52"/>
      <c r="EN159" s="52"/>
      <c r="EO159" s="52"/>
      <c r="EP159" s="52"/>
      <c r="EQ159" s="52"/>
      <c r="ER159" s="52">
        <f t="shared" si="332"/>
        <v>93.95</v>
      </c>
      <c r="ES159" s="52">
        <f t="shared" si="334"/>
        <v>231.78</v>
      </c>
      <c r="ET159" s="44">
        <f t="shared" si="333"/>
        <v>815.10000000000014</v>
      </c>
      <c r="EU159" s="160"/>
    </row>
    <row r="160" spans="2:151" ht="49.5">
      <c r="B160" s="102">
        <v>43563</v>
      </c>
      <c r="C160" s="103" t="s">
        <v>436</v>
      </c>
      <c r="D160" s="103" t="s">
        <v>437</v>
      </c>
      <c r="E160" s="104" t="s">
        <v>233</v>
      </c>
      <c r="F160" s="104" t="s">
        <v>438</v>
      </c>
      <c r="G160" s="105">
        <v>1046.8800000000001</v>
      </c>
      <c r="H160" s="44">
        <f t="shared" si="304"/>
        <v>104.68800000000002</v>
      </c>
      <c r="I160" s="44">
        <f t="shared" si="305"/>
        <v>942.19200000000012</v>
      </c>
      <c r="J160" s="54"/>
      <c r="K160" s="55"/>
      <c r="L160" s="55"/>
      <c r="M160" s="55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  <c r="CG160" s="54"/>
      <c r="CH160" s="54"/>
      <c r="CI160" s="54"/>
      <c r="CJ160" s="54"/>
      <c r="CK160" s="54"/>
      <c r="CL160" s="44"/>
      <c r="CM160" s="44"/>
      <c r="CN160" s="44"/>
      <c r="CO160" s="46"/>
      <c r="CP160" s="44"/>
      <c r="CQ160" s="44"/>
      <c r="CR160" s="44"/>
      <c r="CS160" s="44"/>
      <c r="CT160" s="47"/>
      <c r="CU160" s="44"/>
      <c r="CV160" s="44"/>
      <c r="CW160" s="44"/>
      <c r="CX160" s="44"/>
      <c r="CY160" s="44"/>
      <c r="CZ160" s="44"/>
      <c r="DA160" s="44"/>
      <c r="DB160" s="46"/>
      <c r="DC160" s="46"/>
      <c r="DD160" s="44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6"/>
      <c r="DQ160" s="46"/>
      <c r="DR160" s="44"/>
      <c r="DS160" s="44"/>
      <c r="DT160" s="44"/>
      <c r="DU160" s="44">
        <f t="shared" si="335"/>
        <v>11.36</v>
      </c>
      <c r="DV160" s="48">
        <f t="shared" si="317"/>
        <v>16</v>
      </c>
      <c r="DW160" s="48">
        <f t="shared" si="318"/>
        <v>15.49</v>
      </c>
      <c r="DX160" s="49">
        <f t="shared" si="319"/>
        <v>16</v>
      </c>
      <c r="DY160" s="49">
        <f t="shared" si="320"/>
        <v>16</v>
      </c>
      <c r="DZ160" s="44">
        <f t="shared" si="321"/>
        <v>15.49</v>
      </c>
      <c r="EA160" s="44">
        <f t="shared" si="322"/>
        <v>16</v>
      </c>
      <c r="EB160" s="44">
        <f t="shared" si="323"/>
        <v>15.49</v>
      </c>
      <c r="EC160" s="44">
        <f t="shared" si="324"/>
        <v>16</v>
      </c>
      <c r="ED160" s="50">
        <f t="shared" si="325"/>
        <v>137.82999999999998</v>
      </c>
      <c r="EE160" s="52">
        <f t="shared" si="326"/>
        <v>137.83000000000001</v>
      </c>
      <c r="EF160" s="44">
        <f t="shared" si="327"/>
        <v>16</v>
      </c>
      <c r="EG160" s="44">
        <f t="shared" si="328"/>
        <v>14.97</v>
      </c>
      <c r="EH160" s="44">
        <f t="shared" si="329"/>
        <v>16</v>
      </c>
      <c r="EI160" s="44">
        <f t="shared" si="330"/>
        <v>15.49</v>
      </c>
      <c r="EJ160" s="44">
        <f t="shared" si="331"/>
        <v>16</v>
      </c>
      <c r="EK160" s="93">
        <f t="shared" si="336"/>
        <v>15.49</v>
      </c>
      <c r="EL160" s="52"/>
      <c r="EM160" s="52"/>
      <c r="EN160" s="52"/>
      <c r="EO160" s="52"/>
      <c r="EP160" s="52"/>
      <c r="EQ160" s="52"/>
      <c r="ER160" s="52">
        <f t="shared" si="332"/>
        <v>93.95</v>
      </c>
      <c r="ES160" s="52">
        <f t="shared" si="334"/>
        <v>231.78</v>
      </c>
      <c r="ET160" s="44">
        <f t="shared" si="333"/>
        <v>815.10000000000014</v>
      </c>
      <c r="EU160" s="160"/>
    </row>
    <row r="161" spans="2:151" ht="49.5">
      <c r="B161" s="102">
        <v>43563</v>
      </c>
      <c r="C161" s="103" t="s">
        <v>439</v>
      </c>
      <c r="D161" s="103" t="s">
        <v>440</v>
      </c>
      <c r="E161" s="104" t="s">
        <v>233</v>
      </c>
      <c r="F161" s="104" t="s">
        <v>441</v>
      </c>
      <c r="G161" s="105">
        <v>1046.8800000000001</v>
      </c>
      <c r="H161" s="44">
        <f t="shared" si="304"/>
        <v>104.68800000000002</v>
      </c>
      <c r="I161" s="44">
        <f t="shared" si="305"/>
        <v>942.19200000000012</v>
      </c>
      <c r="J161" s="54"/>
      <c r="K161" s="55"/>
      <c r="L161" s="55"/>
      <c r="M161" s="55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  <c r="CH161" s="54"/>
      <c r="CI161" s="54"/>
      <c r="CJ161" s="54"/>
      <c r="CK161" s="54"/>
      <c r="CL161" s="44"/>
      <c r="CM161" s="44"/>
      <c r="CN161" s="44"/>
      <c r="CO161" s="46"/>
      <c r="CP161" s="44"/>
      <c r="CQ161" s="44"/>
      <c r="CR161" s="44"/>
      <c r="CS161" s="44"/>
      <c r="CT161" s="47"/>
      <c r="CU161" s="44"/>
      <c r="CV161" s="44"/>
      <c r="CW161" s="44"/>
      <c r="CX161" s="44"/>
      <c r="CY161" s="44"/>
      <c r="CZ161" s="44"/>
      <c r="DA161" s="44"/>
      <c r="DB161" s="46"/>
      <c r="DC161" s="46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6"/>
      <c r="DQ161" s="46"/>
      <c r="DR161" s="44"/>
      <c r="DS161" s="44"/>
      <c r="DT161" s="44"/>
      <c r="DU161" s="44">
        <f t="shared" si="335"/>
        <v>11.36</v>
      </c>
      <c r="DV161" s="48">
        <f t="shared" si="317"/>
        <v>16</v>
      </c>
      <c r="DW161" s="48">
        <f t="shared" si="318"/>
        <v>15.49</v>
      </c>
      <c r="DX161" s="49">
        <f t="shared" si="319"/>
        <v>16</v>
      </c>
      <c r="DY161" s="49">
        <f t="shared" si="320"/>
        <v>16</v>
      </c>
      <c r="DZ161" s="44">
        <f t="shared" si="321"/>
        <v>15.49</v>
      </c>
      <c r="EA161" s="44">
        <f t="shared" si="322"/>
        <v>16</v>
      </c>
      <c r="EB161" s="44">
        <f t="shared" si="323"/>
        <v>15.49</v>
      </c>
      <c r="EC161" s="44">
        <f t="shared" si="324"/>
        <v>16</v>
      </c>
      <c r="ED161" s="50">
        <f t="shared" si="325"/>
        <v>137.82999999999998</v>
      </c>
      <c r="EE161" s="52">
        <f t="shared" si="326"/>
        <v>137.83000000000001</v>
      </c>
      <c r="EF161" s="44">
        <f t="shared" si="327"/>
        <v>16</v>
      </c>
      <c r="EG161" s="44">
        <f t="shared" si="328"/>
        <v>14.97</v>
      </c>
      <c r="EH161" s="44">
        <f t="shared" si="329"/>
        <v>16</v>
      </c>
      <c r="EI161" s="44">
        <f t="shared" si="330"/>
        <v>15.49</v>
      </c>
      <c r="EJ161" s="44">
        <f t="shared" si="331"/>
        <v>16</v>
      </c>
      <c r="EK161" s="93">
        <f t="shared" si="336"/>
        <v>15.49</v>
      </c>
      <c r="EL161" s="52"/>
      <c r="EM161" s="52"/>
      <c r="EN161" s="52"/>
      <c r="EO161" s="52"/>
      <c r="EP161" s="52"/>
      <c r="EQ161" s="52"/>
      <c r="ER161" s="52">
        <f t="shared" si="332"/>
        <v>93.95</v>
      </c>
      <c r="ES161" s="52">
        <f t="shared" si="334"/>
        <v>231.78</v>
      </c>
      <c r="ET161" s="44">
        <f t="shared" si="333"/>
        <v>815.10000000000014</v>
      </c>
      <c r="EU161" s="160"/>
    </row>
    <row r="162" spans="2:151" ht="49.5">
      <c r="B162" s="102">
        <v>43563</v>
      </c>
      <c r="C162" s="103" t="s">
        <v>442</v>
      </c>
      <c r="D162" s="103" t="s">
        <v>443</v>
      </c>
      <c r="E162" s="104" t="s">
        <v>233</v>
      </c>
      <c r="F162" s="104" t="s">
        <v>444</v>
      </c>
      <c r="G162" s="105">
        <v>1046.8800000000001</v>
      </c>
      <c r="H162" s="44">
        <f t="shared" si="304"/>
        <v>104.68800000000002</v>
      </c>
      <c r="I162" s="44">
        <f t="shared" si="305"/>
        <v>942.19200000000012</v>
      </c>
      <c r="J162" s="54"/>
      <c r="K162" s="55"/>
      <c r="L162" s="55"/>
      <c r="M162" s="55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  <c r="CH162" s="54"/>
      <c r="CI162" s="54"/>
      <c r="CJ162" s="54"/>
      <c r="CK162" s="54"/>
      <c r="CL162" s="44"/>
      <c r="CM162" s="44"/>
      <c r="CN162" s="44"/>
      <c r="CO162" s="46"/>
      <c r="CP162" s="44"/>
      <c r="CQ162" s="44"/>
      <c r="CR162" s="44"/>
      <c r="CS162" s="44"/>
      <c r="CT162" s="47"/>
      <c r="CU162" s="44"/>
      <c r="CV162" s="44"/>
      <c r="CW162" s="44"/>
      <c r="CX162" s="44"/>
      <c r="CY162" s="44"/>
      <c r="CZ162" s="44"/>
      <c r="DA162" s="44"/>
      <c r="DB162" s="46"/>
      <c r="DC162" s="46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6"/>
      <c r="DQ162" s="46"/>
      <c r="DR162" s="44"/>
      <c r="DS162" s="44"/>
      <c r="DT162" s="44"/>
      <c r="DU162" s="44">
        <f t="shared" si="335"/>
        <v>11.36</v>
      </c>
      <c r="DV162" s="48">
        <f t="shared" si="317"/>
        <v>16</v>
      </c>
      <c r="DW162" s="48">
        <f t="shared" si="318"/>
        <v>15.49</v>
      </c>
      <c r="DX162" s="49">
        <f t="shared" si="319"/>
        <v>16</v>
      </c>
      <c r="DY162" s="49">
        <f t="shared" si="320"/>
        <v>16</v>
      </c>
      <c r="DZ162" s="44">
        <f t="shared" si="321"/>
        <v>15.49</v>
      </c>
      <c r="EA162" s="44">
        <f t="shared" si="322"/>
        <v>16</v>
      </c>
      <c r="EB162" s="44">
        <f t="shared" si="323"/>
        <v>15.49</v>
      </c>
      <c r="EC162" s="44">
        <f t="shared" si="324"/>
        <v>16</v>
      </c>
      <c r="ED162" s="50">
        <f t="shared" si="325"/>
        <v>137.82999999999998</v>
      </c>
      <c r="EE162" s="52">
        <f t="shared" si="326"/>
        <v>137.83000000000001</v>
      </c>
      <c r="EF162" s="44">
        <f t="shared" si="327"/>
        <v>16</v>
      </c>
      <c r="EG162" s="44">
        <f t="shared" si="328"/>
        <v>14.97</v>
      </c>
      <c r="EH162" s="44">
        <f t="shared" si="329"/>
        <v>16</v>
      </c>
      <c r="EI162" s="44">
        <f t="shared" si="330"/>
        <v>15.49</v>
      </c>
      <c r="EJ162" s="44">
        <f t="shared" si="331"/>
        <v>16</v>
      </c>
      <c r="EK162" s="93">
        <f t="shared" si="336"/>
        <v>15.49</v>
      </c>
      <c r="EL162" s="52"/>
      <c r="EM162" s="52"/>
      <c r="EN162" s="52"/>
      <c r="EO162" s="52"/>
      <c r="EP162" s="52"/>
      <c r="EQ162" s="52"/>
      <c r="ER162" s="52">
        <f t="shared" si="332"/>
        <v>93.95</v>
      </c>
      <c r="ES162" s="52">
        <f t="shared" si="334"/>
        <v>231.78</v>
      </c>
      <c r="ET162" s="44">
        <f t="shared" si="333"/>
        <v>815.10000000000014</v>
      </c>
      <c r="EU162" s="160"/>
    </row>
    <row r="163" spans="2:151" ht="49.5">
      <c r="B163" s="102">
        <v>43563</v>
      </c>
      <c r="C163" s="103" t="s">
        <v>445</v>
      </c>
      <c r="D163" s="103" t="s">
        <v>446</v>
      </c>
      <c r="E163" s="104" t="s">
        <v>233</v>
      </c>
      <c r="F163" s="104" t="s">
        <v>447</v>
      </c>
      <c r="G163" s="105">
        <v>1046.8800000000001</v>
      </c>
      <c r="H163" s="44">
        <f t="shared" si="304"/>
        <v>104.68800000000002</v>
      </c>
      <c r="I163" s="44">
        <f t="shared" si="305"/>
        <v>942.19200000000012</v>
      </c>
      <c r="J163" s="161"/>
      <c r="K163" s="162"/>
      <c r="L163" s="162"/>
      <c r="M163" s="162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  <c r="AA163" s="161"/>
      <c r="AB163" s="161"/>
      <c r="AC163" s="161"/>
      <c r="AD163" s="161"/>
      <c r="AE163" s="161"/>
      <c r="AF163" s="161"/>
      <c r="AG163" s="161"/>
      <c r="AH163" s="161"/>
      <c r="AI163" s="161"/>
      <c r="AJ163" s="161"/>
      <c r="AK163" s="161"/>
      <c r="AL163" s="161"/>
      <c r="AM163" s="161"/>
      <c r="AN163" s="161"/>
      <c r="AO163" s="161"/>
      <c r="AP163" s="161"/>
      <c r="AQ163" s="161"/>
      <c r="AR163" s="161"/>
      <c r="AS163" s="161"/>
      <c r="AT163" s="161"/>
      <c r="AU163" s="161"/>
      <c r="AV163" s="161"/>
      <c r="AW163" s="161"/>
      <c r="AX163" s="161"/>
      <c r="AY163" s="161"/>
      <c r="AZ163" s="161"/>
      <c r="BA163" s="161"/>
      <c r="BB163" s="161"/>
      <c r="BC163" s="161"/>
      <c r="BD163" s="161"/>
      <c r="BE163" s="161"/>
      <c r="BF163" s="161"/>
      <c r="BG163" s="161"/>
      <c r="BH163" s="161"/>
      <c r="BI163" s="161"/>
      <c r="BJ163" s="161"/>
      <c r="BK163" s="161"/>
      <c r="BL163" s="161"/>
      <c r="BM163" s="161"/>
      <c r="BN163" s="161"/>
      <c r="BO163" s="161"/>
      <c r="BP163" s="161"/>
      <c r="BQ163" s="161"/>
      <c r="BR163" s="161"/>
      <c r="BS163" s="161"/>
      <c r="BT163" s="161"/>
      <c r="BU163" s="161"/>
      <c r="BV163" s="161"/>
      <c r="BW163" s="161"/>
      <c r="BX163" s="161"/>
      <c r="BY163" s="161"/>
      <c r="BZ163" s="161"/>
      <c r="CA163" s="161"/>
      <c r="CB163" s="161"/>
      <c r="CC163" s="161"/>
      <c r="CD163" s="161"/>
      <c r="CE163" s="161"/>
      <c r="CF163" s="161"/>
      <c r="CG163" s="161"/>
      <c r="CH163" s="161"/>
      <c r="CI163" s="161"/>
      <c r="CJ163" s="161"/>
      <c r="CK163" s="161"/>
      <c r="CL163" s="161"/>
      <c r="CM163" s="161"/>
      <c r="CN163" s="161"/>
      <c r="CO163" s="161"/>
      <c r="CP163" s="161"/>
      <c r="CQ163" s="161"/>
      <c r="CR163" s="161"/>
      <c r="CS163" s="161"/>
      <c r="CT163" s="161"/>
      <c r="CU163" s="161"/>
      <c r="CV163" s="161"/>
      <c r="CW163" s="161"/>
      <c r="CX163" s="161"/>
      <c r="CY163" s="161"/>
      <c r="CZ163" s="161"/>
      <c r="DA163" s="161"/>
      <c r="DB163" s="161"/>
      <c r="DC163" s="161"/>
      <c r="DD163" s="161"/>
      <c r="DE163" s="161"/>
      <c r="DF163" s="161"/>
      <c r="DG163" s="161"/>
      <c r="DH163" s="161"/>
      <c r="DI163" s="161"/>
      <c r="DJ163" s="161"/>
      <c r="DK163" s="161"/>
      <c r="DL163" s="161"/>
      <c r="DM163" s="161"/>
      <c r="DN163" s="161"/>
      <c r="DO163" s="161"/>
      <c r="DP163" s="161"/>
      <c r="DQ163" s="161"/>
      <c r="DR163" s="161"/>
      <c r="DS163" s="161"/>
      <c r="DT163" s="161"/>
      <c r="DU163" s="44">
        <f t="shared" si="335"/>
        <v>11.36</v>
      </c>
      <c r="DV163" s="48">
        <f t="shared" si="317"/>
        <v>16</v>
      </c>
      <c r="DW163" s="48">
        <f t="shared" si="318"/>
        <v>15.49</v>
      </c>
      <c r="DX163" s="49">
        <f t="shared" si="319"/>
        <v>16</v>
      </c>
      <c r="DY163" s="49">
        <f t="shared" si="320"/>
        <v>16</v>
      </c>
      <c r="DZ163" s="44">
        <f t="shared" si="321"/>
        <v>15.49</v>
      </c>
      <c r="EA163" s="44">
        <f t="shared" si="322"/>
        <v>16</v>
      </c>
      <c r="EB163" s="44">
        <f t="shared" si="323"/>
        <v>15.49</v>
      </c>
      <c r="EC163" s="44">
        <f t="shared" si="324"/>
        <v>16</v>
      </c>
      <c r="ED163" s="50">
        <f t="shared" si="325"/>
        <v>137.82999999999998</v>
      </c>
      <c r="EE163" s="52">
        <f t="shared" si="326"/>
        <v>137.83000000000001</v>
      </c>
      <c r="EF163" s="44">
        <f t="shared" si="327"/>
        <v>16</v>
      </c>
      <c r="EG163" s="44">
        <f t="shared" si="328"/>
        <v>14.97</v>
      </c>
      <c r="EH163" s="44">
        <f t="shared" si="329"/>
        <v>16</v>
      </c>
      <c r="EI163" s="44">
        <f t="shared" si="330"/>
        <v>15.49</v>
      </c>
      <c r="EJ163" s="44">
        <f t="shared" si="331"/>
        <v>16</v>
      </c>
      <c r="EK163" s="93">
        <f t="shared" si="336"/>
        <v>15.49</v>
      </c>
      <c r="EL163" s="52"/>
      <c r="EM163" s="52"/>
      <c r="EN163" s="52"/>
      <c r="EO163" s="52"/>
      <c r="EP163" s="52"/>
      <c r="EQ163" s="52"/>
      <c r="ER163" s="52">
        <f t="shared" si="332"/>
        <v>93.95</v>
      </c>
      <c r="ES163" s="52">
        <f t="shared" si="334"/>
        <v>231.78</v>
      </c>
      <c r="ET163" s="44">
        <f t="shared" si="333"/>
        <v>815.10000000000014</v>
      </c>
      <c r="EU163" s="160"/>
    </row>
    <row r="164" spans="2:151" ht="107.25">
      <c r="B164" s="102">
        <v>43697</v>
      </c>
      <c r="C164" s="103" t="s">
        <v>250</v>
      </c>
      <c r="D164" s="103" t="s">
        <v>448</v>
      </c>
      <c r="E164" s="132" t="s">
        <v>151</v>
      </c>
      <c r="F164" s="104" t="s">
        <v>449</v>
      </c>
      <c r="G164" s="131">
        <v>1125</v>
      </c>
      <c r="H164" s="44">
        <f t="shared" si="304"/>
        <v>112.5</v>
      </c>
      <c r="I164" s="44">
        <f t="shared" si="305"/>
        <v>1012.5</v>
      </c>
      <c r="J164" s="161"/>
      <c r="K164" s="162"/>
      <c r="L164" s="162"/>
      <c r="M164" s="162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  <c r="AA164" s="161"/>
      <c r="AB164" s="161"/>
      <c r="AC164" s="161"/>
      <c r="AD164" s="161"/>
      <c r="AE164" s="161"/>
      <c r="AF164" s="161"/>
      <c r="AG164" s="161"/>
      <c r="AH164" s="161"/>
      <c r="AI164" s="161"/>
      <c r="AJ164" s="161"/>
      <c r="AK164" s="161"/>
      <c r="AL164" s="161"/>
      <c r="AM164" s="161"/>
      <c r="AN164" s="161"/>
      <c r="AO164" s="161"/>
      <c r="AP164" s="161"/>
      <c r="AQ164" s="161"/>
      <c r="AR164" s="161"/>
      <c r="AS164" s="161"/>
      <c r="AT164" s="161"/>
      <c r="AU164" s="161"/>
      <c r="AV164" s="161"/>
      <c r="AW164" s="161"/>
      <c r="AX164" s="161"/>
      <c r="AY164" s="161"/>
      <c r="AZ164" s="161"/>
      <c r="BA164" s="161"/>
      <c r="BB164" s="161"/>
      <c r="BC164" s="161"/>
      <c r="BD164" s="161"/>
      <c r="BE164" s="161"/>
      <c r="BF164" s="161"/>
      <c r="BG164" s="161"/>
      <c r="BH164" s="161"/>
      <c r="BI164" s="161"/>
      <c r="BJ164" s="161"/>
      <c r="BK164" s="161"/>
      <c r="BL164" s="161"/>
      <c r="BM164" s="161"/>
      <c r="BN164" s="161"/>
      <c r="BO164" s="161"/>
      <c r="BP164" s="161"/>
      <c r="BQ164" s="161"/>
      <c r="BR164" s="161"/>
      <c r="BS164" s="161"/>
      <c r="BT164" s="161"/>
      <c r="BU164" s="161"/>
      <c r="BV164" s="161"/>
      <c r="BW164" s="161"/>
      <c r="BX164" s="161"/>
      <c r="BY164" s="161"/>
      <c r="BZ164" s="161"/>
      <c r="CA164" s="161"/>
      <c r="CB164" s="161"/>
      <c r="CC164" s="161"/>
      <c r="CD164" s="161"/>
      <c r="CE164" s="161"/>
      <c r="CF164" s="161"/>
      <c r="CG164" s="161"/>
      <c r="CH164" s="161"/>
      <c r="CI164" s="161"/>
      <c r="CJ164" s="161"/>
      <c r="CK164" s="161"/>
      <c r="CL164" s="161"/>
      <c r="CM164" s="161"/>
      <c r="CN164" s="161"/>
      <c r="CO164" s="161"/>
      <c r="CP164" s="161"/>
      <c r="CQ164" s="161"/>
      <c r="CR164" s="161"/>
      <c r="CS164" s="161"/>
      <c r="CT164" s="161"/>
      <c r="CU164" s="161"/>
      <c r="CV164" s="161"/>
      <c r="CW164" s="161"/>
      <c r="CX164" s="161"/>
      <c r="CY164" s="161"/>
      <c r="CZ164" s="161"/>
      <c r="DA164" s="161"/>
      <c r="DB164" s="161"/>
      <c r="DC164" s="161"/>
      <c r="DD164" s="161"/>
      <c r="DE164" s="161"/>
      <c r="DF164" s="161"/>
      <c r="DG164" s="161"/>
      <c r="DH164" s="161"/>
      <c r="DI164" s="161"/>
      <c r="DJ164" s="161"/>
      <c r="DK164" s="161"/>
      <c r="DL164" s="161"/>
      <c r="DM164" s="161"/>
      <c r="DN164" s="161"/>
      <c r="DO164" s="161"/>
      <c r="DP164" s="161"/>
      <c r="DQ164" s="161"/>
      <c r="DR164" s="161"/>
      <c r="DS164" s="161"/>
      <c r="DT164" s="161"/>
      <c r="DU164" s="44"/>
      <c r="DV164" s="48"/>
      <c r="DW164" s="48"/>
      <c r="DX164" s="49"/>
      <c r="DY164" s="49">
        <f t="shared" ref="DY164:DY172" si="337">ROUND((I164/5/365*11),2)</f>
        <v>6.1</v>
      </c>
      <c r="DZ164" s="44">
        <f t="shared" si="321"/>
        <v>16.64</v>
      </c>
      <c r="EA164" s="44">
        <f t="shared" si="322"/>
        <v>17.2</v>
      </c>
      <c r="EB164" s="44">
        <f t="shared" si="323"/>
        <v>16.64</v>
      </c>
      <c r="EC164" s="44">
        <f t="shared" si="324"/>
        <v>17.2</v>
      </c>
      <c r="ED164" s="50">
        <f t="shared" si="325"/>
        <v>73.78</v>
      </c>
      <c r="EE164" s="52">
        <f t="shared" si="326"/>
        <v>73.78</v>
      </c>
      <c r="EF164" s="44">
        <f t="shared" si="327"/>
        <v>17.2</v>
      </c>
      <c r="EG164" s="44">
        <f t="shared" si="328"/>
        <v>16.09</v>
      </c>
      <c r="EH164" s="44">
        <f t="shared" si="329"/>
        <v>17.2</v>
      </c>
      <c r="EI164" s="44">
        <f t="shared" si="330"/>
        <v>16.64</v>
      </c>
      <c r="EJ164" s="44">
        <f t="shared" si="331"/>
        <v>17.2</v>
      </c>
      <c r="EK164" s="93">
        <f t="shared" si="336"/>
        <v>16.64</v>
      </c>
      <c r="EL164" s="52"/>
      <c r="EM164" s="52"/>
      <c r="EN164" s="52"/>
      <c r="EO164" s="52"/>
      <c r="EP164" s="52"/>
      <c r="EQ164" s="52"/>
      <c r="ER164" s="52">
        <f t="shared" si="332"/>
        <v>100.97</v>
      </c>
      <c r="ES164" s="52">
        <f t="shared" si="334"/>
        <v>174.75</v>
      </c>
      <c r="ET164" s="44">
        <f t="shared" si="333"/>
        <v>950.25</v>
      </c>
      <c r="EU164" s="160"/>
    </row>
    <row r="165" spans="2:151" ht="107.25">
      <c r="B165" s="102">
        <v>43697</v>
      </c>
      <c r="C165" s="103" t="s">
        <v>250</v>
      </c>
      <c r="D165" s="103" t="s">
        <v>450</v>
      </c>
      <c r="E165" s="132" t="s">
        <v>151</v>
      </c>
      <c r="F165" s="104" t="s">
        <v>451</v>
      </c>
      <c r="G165" s="131">
        <v>1125</v>
      </c>
      <c r="H165" s="44">
        <f t="shared" si="304"/>
        <v>112.5</v>
      </c>
      <c r="I165" s="44">
        <f t="shared" si="305"/>
        <v>1012.5</v>
      </c>
      <c r="J165" s="161"/>
      <c r="K165" s="162"/>
      <c r="L165" s="162"/>
      <c r="M165" s="162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  <c r="AA165" s="161"/>
      <c r="AB165" s="161"/>
      <c r="AC165" s="161"/>
      <c r="AD165" s="161"/>
      <c r="AE165" s="161"/>
      <c r="AF165" s="161"/>
      <c r="AG165" s="161"/>
      <c r="AH165" s="161"/>
      <c r="AI165" s="161"/>
      <c r="AJ165" s="161"/>
      <c r="AK165" s="161"/>
      <c r="AL165" s="161"/>
      <c r="AM165" s="161"/>
      <c r="AN165" s="161"/>
      <c r="AO165" s="161"/>
      <c r="AP165" s="161"/>
      <c r="AQ165" s="161"/>
      <c r="AR165" s="161"/>
      <c r="AS165" s="161"/>
      <c r="AT165" s="161"/>
      <c r="AU165" s="161"/>
      <c r="AV165" s="161"/>
      <c r="AW165" s="161"/>
      <c r="AX165" s="161"/>
      <c r="AY165" s="161"/>
      <c r="AZ165" s="161"/>
      <c r="BA165" s="161"/>
      <c r="BB165" s="161"/>
      <c r="BC165" s="161"/>
      <c r="BD165" s="161"/>
      <c r="BE165" s="161"/>
      <c r="BF165" s="161"/>
      <c r="BG165" s="161"/>
      <c r="BH165" s="161"/>
      <c r="BI165" s="161"/>
      <c r="BJ165" s="161"/>
      <c r="BK165" s="161"/>
      <c r="BL165" s="161"/>
      <c r="BM165" s="161"/>
      <c r="BN165" s="161"/>
      <c r="BO165" s="161"/>
      <c r="BP165" s="161"/>
      <c r="BQ165" s="161"/>
      <c r="BR165" s="161"/>
      <c r="BS165" s="161"/>
      <c r="BT165" s="161"/>
      <c r="BU165" s="161"/>
      <c r="BV165" s="161"/>
      <c r="BW165" s="161"/>
      <c r="BX165" s="161"/>
      <c r="BY165" s="161"/>
      <c r="BZ165" s="161"/>
      <c r="CA165" s="161"/>
      <c r="CB165" s="161"/>
      <c r="CC165" s="161"/>
      <c r="CD165" s="161"/>
      <c r="CE165" s="161"/>
      <c r="CF165" s="161"/>
      <c r="CG165" s="161"/>
      <c r="CH165" s="161"/>
      <c r="CI165" s="161"/>
      <c r="CJ165" s="161"/>
      <c r="CK165" s="161"/>
      <c r="CL165" s="161"/>
      <c r="CM165" s="161"/>
      <c r="CN165" s="161"/>
      <c r="CO165" s="161"/>
      <c r="CP165" s="161"/>
      <c r="CQ165" s="161"/>
      <c r="CR165" s="161"/>
      <c r="CS165" s="161"/>
      <c r="CT165" s="161"/>
      <c r="CU165" s="161"/>
      <c r="CV165" s="161"/>
      <c r="CW165" s="161"/>
      <c r="CX165" s="161"/>
      <c r="CY165" s="161"/>
      <c r="CZ165" s="161"/>
      <c r="DA165" s="161"/>
      <c r="DB165" s="161"/>
      <c r="DC165" s="161"/>
      <c r="DD165" s="161"/>
      <c r="DE165" s="161"/>
      <c r="DF165" s="161"/>
      <c r="DG165" s="161"/>
      <c r="DH165" s="161"/>
      <c r="DI165" s="161"/>
      <c r="DJ165" s="161"/>
      <c r="DK165" s="161"/>
      <c r="DL165" s="161"/>
      <c r="DM165" s="161"/>
      <c r="DN165" s="161"/>
      <c r="DO165" s="161"/>
      <c r="DP165" s="161"/>
      <c r="DQ165" s="161"/>
      <c r="DR165" s="161"/>
      <c r="DS165" s="161"/>
      <c r="DT165" s="161"/>
      <c r="DU165" s="44"/>
      <c r="DV165" s="48"/>
      <c r="DW165" s="48"/>
      <c r="DX165" s="49"/>
      <c r="DY165" s="49">
        <f t="shared" si="337"/>
        <v>6.1</v>
      </c>
      <c r="DZ165" s="44">
        <f t="shared" si="321"/>
        <v>16.64</v>
      </c>
      <c r="EA165" s="44">
        <f t="shared" si="322"/>
        <v>17.2</v>
      </c>
      <c r="EB165" s="44">
        <f t="shared" si="323"/>
        <v>16.64</v>
      </c>
      <c r="EC165" s="44">
        <f t="shared" si="324"/>
        <v>17.2</v>
      </c>
      <c r="ED165" s="50">
        <f t="shared" si="325"/>
        <v>73.78</v>
      </c>
      <c r="EE165" s="52">
        <f t="shared" si="326"/>
        <v>73.78</v>
      </c>
      <c r="EF165" s="44">
        <f t="shared" si="327"/>
        <v>17.2</v>
      </c>
      <c r="EG165" s="44">
        <f t="shared" si="328"/>
        <v>16.09</v>
      </c>
      <c r="EH165" s="44">
        <f t="shared" si="329"/>
        <v>17.2</v>
      </c>
      <c r="EI165" s="44">
        <f t="shared" si="330"/>
        <v>16.64</v>
      </c>
      <c r="EJ165" s="44">
        <f t="shared" si="331"/>
        <v>17.2</v>
      </c>
      <c r="EK165" s="93">
        <f t="shared" si="336"/>
        <v>16.64</v>
      </c>
      <c r="EL165" s="52"/>
      <c r="EM165" s="52"/>
      <c r="EN165" s="52"/>
      <c r="EO165" s="52"/>
      <c r="EP165" s="52"/>
      <c r="EQ165" s="52"/>
      <c r="ER165" s="52">
        <f t="shared" si="332"/>
        <v>100.97</v>
      </c>
      <c r="ES165" s="52">
        <f t="shared" si="334"/>
        <v>174.75</v>
      </c>
      <c r="ET165" s="44">
        <f t="shared" si="333"/>
        <v>950.25</v>
      </c>
      <c r="EU165" s="160"/>
    </row>
    <row r="166" spans="2:151" ht="107.25">
      <c r="B166" s="102">
        <v>43697</v>
      </c>
      <c r="C166" s="103" t="s">
        <v>250</v>
      </c>
      <c r="D166" s="103" t="s">
        <v>452</v>
      </c>
      <c r="E166" s="132" t="s">
        <v>171</v>
      </c>
      <c r="F166" s="104" t="s">
        <v>453</v>
      </c>
      <c r="G166" s="131">
        <v>1125</v>
      </c>
      <c r="H166" s="44">
        <f t="shared" si="304"/>
        <v>112.5</v>
      </c>
      <c r="I166" s="44">
        <f t="shared" si="305"/>
        <v>1012.5</v>
      </c>
      <c r="J166" s="161"/>
      <c r="K166" s="162"/>
      <c r="L166" s="162"/>
      <c r="M166" s="162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  <c r="AA166" s="161"/>
      <c r="AB166" s="161"/>
      <c r="AC166" s="161"/>
      <c r="AD166" s="161"/>
      <c r="AE166" s="161"/>
      <c r="AF166" s="161"/>
      <c r="AG166" s="161"/>
      <c r="AH166" s="161"/>
      <c r="AI166" s="161"/>
      <c r="AJ166" s="161"/>
      <c r="AK166" s="161"/>
      <c r="AL166" s="161"/>
      <c r="AM166" s="161"/>
      <c r="AN166" s="161"/>
      <c r="AO166" s="161"/>
      <c r="AP166" s="161"/>
      <c r="AQ166" s="161"/>
      <c r="AR166" s="161"/>
      <c r="AS166" s="161"/>
      <c r="AT166" s="161"/>
      <c r="AU166" s="161"/>
      <c r="AV166" s="161"/>
      <c r="AW166" s="161"/>
      <c r="AX166" s="161"/>
      <c r="AY166" s="161"/>
      <c r="AZ166" s="161"/>
      <c r="BA166" s="161"/>
      <c r="BB166" s="161"/>
      <c r="BC166" s="161"/>
      <c r="BD166" s="161"/>
      <c r="BE166" s="161"/>
      <c r="BF166" s="161"/>
      <c r="BG166" s="161"/>
      <c r="BH166" s="161"/>
      <c r="BI166" s="161"/>
      <c r="BJ166" s="161"/>
      <c r="BK166" s="161"/>
      <c r="BL166" s="161"/>
      <c r="BM166" s="161"/>
      <c r="BN166" s="161"/>
      <c r="BO166" s="161"/>
      <c r="BP166" s="161"/>
      <c r="BQ166" s="161"/>
      <c r="BR166" s="161"/>
      <c r="BS166" s="161"/>
      <c r="BT166" s="161"/>
      <c r="BU166" s="161"/>
      <c r="BV166" s="161"/>
      <c r="BW166" s="161"/>
      <c r="BX166" s="161"/>
      <c r="BY166" s="161"/>
      <c r="BZ166" s="161"/>
      <c r="CA166" s="161"/>
      <c r="CB166" s="161"/>
      <c r="CC166" s="161"/>
      <c r="CD166" s="161"/>
      <c r="CE166" s="161"/>
      <c r="CF166" s="161"/>
      <c r="CG166" s="161"/>
      <c r="CH166" s="161"/>
      <c r="CI166" s="161"/>
      <c r="CJ166" s="161"/>
      <c r="CK166" s="161"/>
      <c r="CL166" s="161"/>
      <c r="CM166" s="161"/>
      <c r="CN166" s="161"/>
      <c r="CO166" s="161"/>
      <c r="CP166" s="161"/>
      <c r="CQ166" s="161"/>
      <c r="CR166" s="161"/>
      <c r="CS166" s="161"/>
      <c r="CT166" s="161"/>
      <c r="CU166" s="161"/>
      <c r="CV166" s="161"/>
      <c r="CW166" s="161"/>
      <c r="CX166" s="161"/>
      <c r="CY166" s="161"/>
      <c r="CZ166" s="161"/>
      <c r="DA166" s="161"/>
      <c r="DB166" s="161"/>
      <c r="DC166" s="161"/>
      <c r="DD166" s="161"/>
      <c r="DE166" s="161"/>
      <c r="DF166" s="161"/>
      <c r="DG166" s="161"/>
      <c r="DH166" s="161"/>
      <c r="DI166" s="161"/>
      <c r="DJ166" s="161"/>
      <c r="DK166" s="161"/>
      <c r="DL166" s="161"/>
      <c r="DM166" s="161"/>
      <c r="DN166" s="161"/>
      <c r="DO166" s="161"/>
      <c r="DP166" s="161"/>
      <c r="DQ166" s="161"/>
      <c r="DR166" s="161"/>
      <c r="DS166" s="161"/>
      <c r="DT166" s="161"/>
      <c r="DU166" s="44"/>
      <c r="DV166" s="48"/>
      <c r="DW166" s="48"/>
      <c r="DX166" s="49"/>
      <c r="DY166" s="49">
        <f t="shared" si="337"/>
        <v>6.1</v>
      </c>
      <c r="DZ166" s="44">
        <f t="shared" si="321"/>
        <v>16.64</v>
      </c>
      <c r="EA166" s="44">
        <f t="shared" si="322"/>
        <v>17.2</v>
      </c>
      <c r="EB166" s="44">
        <f t="shared" si="323"/>
        <v>16.64</v>
      </c>
      <c r="EC166" s="44">
        <f t="shared" si="324"/>
        <v>17.2</v>
      </c>
      <c r="ED166" s="50">
        <f t="shared" si="325"/>
        <v>73.78</v>
      </c>
      <c r="EE166" s="52">
        <f t="shared" si="326"/>
        <v>73.78</v>
      </c>
      <c r="EF166" s="44">
        <f t="shared" si="327"/>
        <v>17.2</v>
      </c>
      <c r="EG166" s="44">
        <f t="shared" si="328"/>
        <v>16.09</v>
      </c>
      <c r="EH166" s="44">
        <f t="shared" si="329"/>
        <v>17.2</v>
      </c>
      <c r="EI166" s="44">
        <f t="shared" si="330"/>
        <v>16.64</v>
      </c>
      <c r="EJ166" s="44">
        <f t="shared" si="331"/>
        <v>17.2</v>
      </c>
      <c r="EK166" s="93">
        <f t="shared" si="336"/>
        <v>16.64</v>
      </c>
      <c r="EL166" s="52"/>
      <c r="EM166" s="52"/>
      <c r="EN166" s="52"/>
      <c r="EO166" s="52"/>
      <c r="EP166" s="52"/>
      <c r="EQ166" s="52"/>
      <c r="ER166" s="52">
        <f t="shared" si="332"/>
        <v>100.97</v>
      </c>
      <c r="ES166" s="52">
        <f t="shared" si="334"/>
        <v>174.75</v>
      </c>
      <c r="ET166" s="44">
        <f t="shared" si="333"/>
        <v>950.25</v>
      </c>
      <c r="EU166" s="160"/>
    </row>
    <row r="167" spans="2:151" ht="107.25">
      <c r="B167" s="102">
        <v>43697</v>
      </c>
      <c r="C167" s="103" t="s">
        <v>250</v>
      </c>
      <c r="D167" s="103" t="s">
        <v>454</v>
      </c>
      <c r="E167" s="132" t="s">
        <v>455</v>
      </c>
      <c r="F167" s="104" t="s">
        <v>456</v>
      </c>
      <c r="G167" s="131">
        <v>1125</v>
      </c>
      <c r="H167" s="44">
        <f t="shared" si="304"/>
        <v>112.5</v>
      </c>
      <c r="I167" s="44">
        <f t="shared" si="305"/>
        <v>1012.5</v>
      </c>
      <c r="J167" s="161"/>
      <c r="K167" s="162"/>
      <c r="L167" s="162"/>
      <c r="M167" s="162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  <c r="AA167" s="161"/>
      <c r="AB167" s="161"/>
      <c r="AC167" s="161"/>
      <c r="AD167" s="161"/>
      <c r="AE167" s="161"/>
      <c r="AF167" s="161"/>
      <c r="AG167" s="161"/>
      <c r="AH167" s="161"/>
      <c r="AI167" s="161"/>
      <c r="AJ167" s="161"/>
      <c r="AK167" s="161"/>
      <c r="AL167" s="161"/>
      <c r="AM167" s="161"/>
      <c r="AN167" s="161"/>
      <c r="AO167" s="161"/>
      <c r="AP167" s="161"/>
      <c r="AQ167" s="161"/>
      <c r="AR167" s="161"/>
      <c r="AS167" s="161"/>
      <c r="AT167" s="161"/>
      <c r="AU167" s="161"/>
      <c r="AV167" s="161"/>
      <c r="AW167" s="161"/>
      <c r="AX167" s="161"/>
      <c r="AY167" s="161"/>
      <c r="AZ167" s="161"/>
      <c r="BA167" s="161"/>
      <c r="BB167" s="161"/>
      <c r="BC167" s="161"/>
      <c r="BD167" s="161"/>
      <c r="BE167" s="161"/>
      <c r="BF167" s="161"/>
      <c r="BG167" s="161"/>
      <c r="BH167" s="161"/>
      <c r="BI167" s="161"/>
      <c r="BJ167" s="161"/>
      <c r="BK167" s="161"/>
      <c r="BL167" s="161"/>
      <c r="BM167" s="161"/>
      <c r="BN167" s="161"/>
      <c r="BO167" s="161"/>
      <c r="BP167" s="161"/>
      <c r="BQ167" s="161"/>
      <c r="BR167" s="161"/>
      <c r="BS167" s="161"/>
      <c r="BT167" s="161"/>
      <c r="BU167" s="161"/>
      <c r="BV167" s="161"/>
      <c r="BW167" s="161"/>
      <c r="BX167" s="161"/>
      <c r="BY167" s="161"/>
      <c r="BZ167" s="161"/>
      <c r="CA167" s="161"/>
      <c r="CB167" s="161"/>
      <c r="CC167" s="161"/>
      <c r="CD167" s="161"/>
      <c r="CE167" s="161"/>
      <c r="CF167" s="161"/>
      <c r="CG167" s="161"/>
      <c r="CH167" s="161"/>
      <c r="CI167" s="161"/>
      <c r="CJ167" s="161"/>
      <c r="CK167" s="161"/>
      <c r="CL167" s="161"/>
      <c r="CM167" s="161"/>
      <c r="CN167" s="161"/>
      <c r="CO167" s="161"/>
      <c r="CP167" s="161"/>
      <c r="CQ167" s="161"/>
      <c r="CR167" s="161"/>
      <c r="CS167" s="161"/>
      <c r="CT167" s="161"/>
      <c r="CU167" s="161"/>
      <c r="CV167" s="161"/>
      <c r="CW167" s="161"/>
      <c r="CX167" s="161"/>
      <c r="CY167" s="161"/>
      <c r="CZ167" s="161"/>
      <c r="DA167" s="161"/>
      <c r="DB167" s="161"/>
      <c r="DC167" s="161"/>
      <c r="DD167" s="161"/>
      <c r="DE167" s="161"/>
      <c r="DF167" s="161"/>
      <c r="DG167" s="161"/>
      <c r="DH167" s="161"/>
      <c r="DI167" s="161"/>
      <c r="DJ167" s="161"/>
      <c r="DK167" s="161"/>
      <c r="DL167" s="161"/>
      <c r="DM167" s="161"/>
      <c r="DN167" s="161"/>
      <c r="DO167" s="161"/>
      <c r="DP167" s="161"/>
      <c r="DQ167" s="161"/>
      <c r="DR167" s="161"/>
      <c r="DS167" s="161"/>
      <c r="DT167" s="161"/>
      <c r="DU167" s="44"/>
      <c r="DV167" s="48"/>
      <c r="DW167" s="48"/>
      <c r="DX167" s="49"/>
      <c r="DY167" s="49">
        <f t="shared" si="337"/>
        <v>6.1</v>
      </c>
      <c r="DZ167" s="44">
        <f t="shared" si="321"/>
        <v>16.64</v>
      </c>
      <c r="EA167" s="44">
        <f t="shared" si="322"/>
        <v>17.2</v>
      </c>
      <c r="EB167" s="44">
        <f t="shared" si="323"/>
        <v>16.64</v>
      </c>
      <c r="EC167" s="44">
        <f t="shared" si="324"/>
        <v>17.2</v>
      </c>
      <c r="ED167" s="50">
        <f t="shared" si="325"/>
        <v>73.78</v>
      </c>
      <c r="EE167" s="52">
        <f t="shared" si="326"/>
        <v>73.78</v>
      </c>
      <c r="EF167" s="44">
        <f t="shared" si="327"/>
        <v>17.2</v>
      </c>
      <c r="EG167" s="44">
        <f t="shared" si="328"/>
        <v>16.09</v>
      </c>
      <c r="EH167" s="44">
        <f t="shared" si="329"/>
        <v>17.2</v>
      </c>
      <c r="EI167" s="44">
        <f t="shared" si="330"/>
        <v>16.64</v>
      </c>
      <c r="EJ167" s="44">
        <f t="shared" si="331"/>
        <v>17.2</v>
      </c>
      <c r="EK167" s="93">
        <f t="shared" si="336"/>
        <v>16.64</v>
      </c>
      <c r="EL167" s="52"/>
      <c r="EM167" s="52"/>
      <c r="EN167" s="52"/>
      <c r="EO167" s="52"/>
      <c r="EP167" s="52"/>
      <c r="EQ167" s="52"/>
      <c r="ER167" s="52">
        <f t="shared" si="332"/>
        <v>100.97</v>
      </c>
      <c r="ES167" s="52">
        <f t="shared" si="334"/>
        <v>174.75</v>
      </c>
      <c r="ET167" s="44">
        <f t="shared" si="333"/>
        <v>950.25</v>
      </c>
      <c r="EU167" s="160"/>
    </row>
    <row r="168" spans="2:151" ht="107.25">
      <c r="B168" s="102">
        <v>43697</v>
      </c>
      <c r="C168" s="103" t="s">
        <v>250</v>
      </c>
      <c r="D168" s="103" t="s">
        <v>457</v>
      </c>
      <c r="E168" s="132" t="s">
        <v>455</v>
      </c>
      <c r="F168" s="104" t="s">
        <v>458</v>
      </c>
      <c r="G168" s="131">
        <v>1125</v>
      </c>
      <c r="H168" s="44">
        <f t="shared" si="304"/>
        <v>112.5</v>
      </c>
      <c r="I168" s="44">
        <f t="shared" si="305"/>
        <v>1012.5</v>
      </c>
      <c r="J168" s="161"/>
      <c r="K168" s="162"/>
      <c r="L168" s="162"/>
      <c r="M168" s="162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  <c r="AA168" s="161"/>
      <c r="AB168" s="161"/>
      <c r="AC168" s="161"/>
      <c r="AD168" s="161"/>
      <c r="AE168" s="161"/>
      <c r="AF168" s="161"/>
      <c r="AG168" s="161"/>
      <c r="AH168" s="161"/>
      <c r="AI168" s="161"/>
      <c r="AJ168" s="161"/>
      <c r="AK168" s="161"/>
      <c r="AL168" s="161"/>
      <c r="AM168" s="161"/>
      <c r="AN168" s="161"/>
      <c r="AO168" s="161"/>
      <c r="AP168" s="161"/>
      <c r="AQ168" s="161"/>
      <c r="AR168" s="161"/>
      <c r="AS168" s="161"/>
      <c r="AT168" s="161"/>
      <c r="AU168" s="161"/>
      <c r="AV168" s="161"/>
      <c r="AW168" s="161"/>
      <c r="AX168" s="161"/>
      <c r="AY168" s="161"/>
      <c r="AZ168" s="161"/>
      <c r="BA168" s="161"/>
      <c r="BB168" s="161"/>
      <c r="BC168" s="161"/>
      <c r="BD168" s="161"/>
      <c r="BE168" s="161"/>
      <c r="BF168" s="161"/>
      <c r="BG168" s="161"/>
      <c r="BH168" s="161"/>
      <c r="BI168" s="161"/>
      <c r="BJ168" s="161"/>
      <c r="BK168" s="161"/>
      <c r="BL168" s="161"/>
      <c r="BM168" s="161"/>
      <c r="BN168" s="161"/>
      <c r="BO168" s="161"/>
      <c r="BP168" s="161"/>
      <c r="BQ168" s="161"/>
      <c r="BR168" s="161"/>
      <c r="BS168" s="161"/>
      <c r="BT168" s="161"/>
      <c r="BU168" s="161"/>
      <c r="BV168" s="161"/>
      <c r="BW168" s="161"/>
      <c r="BX168" s="161"/>
      <c r="BY168" s="161"/>
      <c r="BZ168" s="161"/>
      <c r="CA168" s="161"/>
      <c r="CB168" s="161"/>
      <c r="CC168" s="161"/>
      <c r="CD168" s="161"/>
      <c r="CE168" s="161"/>
      <c r="CF168" s="161"/>
      <c r="CG168" s="161"/>
      <c r="CH168" s="161"/>
      <c r="CI168" s="161"/>
      <c r="CJ168" s="161"/>
      <c r="CK168" s="161"/>
      <c r="CL168" s="161"/>
      <c r="CM168" s="161"/>
      <c r="CN168" s="161"/>
      <c r="CO168" s="161"/>
      <c r="CP168" s="161"/>
      <c r="CQ168" s="161"/>
      <c r="CR168" s="161"/>
      <c r="CS168" s="161"/>
      <c r="CT168" s="161"/>
      <c r="CU168" s="161"/>
      <c r="CV168" s="161"/>
      <c r="CW168" s="161"/>
      <c r="CX168" s="161"/>
      <c r="CY168" s="161"/>
      <c r="CZ168" s="161"/>
      <c r="DA168" s="161"/>
      <c r="DB168" s="161"/>
      <c r="DC168" s="161"/>
      <c r="DD168" s="161"/>
      <c r="DE168" s="161"/>
      <c r="DF168" s="161"/>
      <c r="DG168" s="161"/>
      <c r="DH168" s="161"/>
      <c r="DI168" s="161"/>
      <c r="DJ168" s="161"/>
      <c r="DK168" s="161"/>
      <c r="DL168" s="161"/>
      <c r="DM168" s="161"/>
      <c r="DN168" s="161"/>
      <c r="DO168" s="161"/>
      <c r="DP168" s="161"/>
      <c r="DQ168" s="161"/>
      <c r="DR168" s="161"/>
      <c r="DS168" s="161"/>
      <c r="DT168" s="161"/>
      <c r="DU168" s="44"/>
      <c r="DV168" s="48"/>
      <c r="DW168" s="48"/>
      <c r="DX168" s="49"/>
      <c r="DY168" s="49">
        <f t="shared" si="337"/>
        <v>6.1</v>
      </c>
      <c r="DZ168" s="44">
        <f t="shared" si="321"/>
        <v>16.64</v>
      </c>
      <c r="EA168" s="44">
        <f t="shared" si="322"/>
        <v>17.2</v>
      </c>
      <c r="EB168" s="44">
        <f t="shared" si="323"/>
        <v>16.64</v>
      </c>
      <c r="EC168" s="44">
        <f t="shared" si="324"/>
        <v>17.2</v>
      </c>
      <c r="ED168" s="50">
        <f t="shared" si="325"/>
        <v>73.78</v>
      </c>
      <c r="EE168" s="52">
        <f t="shared" si="326"/>
        <v>73.78</v>
      </c>
      <c r="EF168" s="44">
        <f t="shared" si="327"/>
        <v>17.2</v>
      </c>
      <c r="EG168" s="44">
        <f t="shared" si="328"/>
        <v>16.09</v>
      </c>
      <c r="EH168" s="44">
        <f t="shared" si="329"/>
        <v>17.2</v>
      </c>
      <c r="EI168" s="44">
        <f t="shared" si="330"/>
        <v>16.64</v>
      </c>
      <c r="EJ168" s="44">
        <f t="shared" si="331"/>
        <v>17.2</v>
      </c>
      <c r="EK168" s="93">
        <f t="shared" si="336"/>
        <v>16.64</v>
      </c>
      <c r="EL168" s="52"/>
      <c r="EM168" s="52"/>
      <c r="EN168" s="52"/>
      <c r="EO168" s="52"/>
      <c r="EP168" s="52"/>
      <c r="EQ168" s="52"/>
      <c r="ER168" s="52">
        <f t="shared" si="332"/>
        <v>100.97</v>
      </c>
      <c r="ES168" s="52">
        <f t="shared" si="334"/>
        <v>174.75</v>
      </c>
      <c r="ET168" s="44">
        <f t="shared" si="333"/>
        <v>950.25</v>
      </c>
      <c r="EU168" s="160"/>
    </row>
    <row r="169" spans="2:151" ht="107.25">
      <c r="B169" s="102">
        <v>43697</v>
      </c>
      <c r="C169" s="103" t="s">
        <v>250</v>
      </c>
      <c r="D169" s="103" t="s">
        <v>459</v>
      </c>
      <c r="E169" s="132" t="s">
        <v>455</v>
      </c>
      <c r="F169" s="104" t="s">
        <v>460</v>
      </c>
      <c r="G169" s="131">
        <v>1125</v>
      </c>
      <c r="H169" s="44">
        <f t="shared" si="304"/>
        <v>112.5</v>
      </c>
      <c r="I169" s="44">
        <f t="shared" si="305"/>
        <v>1012.5</v>
      </c>
      <c r="J169" s="161"/>
      <c r="K169" s="162"/>
      <c r="L169" s="162"/>
      <c r="M169" s="162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  <c r="AA169" s="161"/>
      <c r="AB169" s="161"/>
      <c r="AC169" s="161"/>
      <c r="AD169" s="161"/>
      <c r="AE169" s="161"/>
      <c r="AF169" s="161"/>
      <c r="AG169" s="161"/>
      <c r="AH169" s="161"/>
      <c r="AI169" s="161"/>
      <c r="AJ169" s="161"/>
      <c r="AK169" s="161"/>
      <c r="AL169" s="161"/>
      <c r="AM169" s="161"/>
      <c r="AN169" s="161"/>
      <c r="AO169" s="161"/>
      <c r="AP169" s="161"/>
      <c r="AQ169" s="161"/>
      <c r="AR169" s="161"/>
      <c r="AS169" s="161"/>
      <c r="AT169" s="161"/>
      <c r="AU169" s="161"/>
      <c r="AV169" s="161"/>
      <c r="AW169" s="161"/>
      <c r="AX169" s="161"/>
      <c r="AY169" s="161"/>
      <c r="AZ169" s="161"/>
      <c r="BA169" s="161"/>
      <c r="BB169" s="161"/>
      <c r="BC169" s="161"/>
      <c r="BD169" s="161"/>
      <c r="BE169" s="161"/>
      <c r="BF169" s="161"/>
      <c r="BG169" s="161"/>
      <c r="BH169" s="161"/>
      <c r="BI169" s="161"/>
      <c r="BJ169" s="161"/>
      <c r="BK169" s="161"/>
      <c r="BL169" s="161"/>
      <c r="BM169" s="161"/>
      <c r="BN169" s="161"/>
      <c r="BO169" s="161"/>
      <c r="BP169" s="161"/>
      <c r="BQ169" s="161"/>
      <c r="BR169" s="161"/>
      <c r="BS169" s="161"/>
      <c r="BT169" s="161"/>
      <c r="BU169" s="161"/>
      <c r="BV169" s="161"/>
      <c r="BW169" s="161"/>
      <c r="BX169" s="161"/>
      <c r="BY169" s="161"/>
      <c r="BZ169" s="161"/>
      <c r="CA169" s="161"/>
      <c r="CB169" s="161"/>
      <c r="CC169" s="161"/>
      <c r="CD169" s="161"/>
      <c r="CE169" s="161"/>
      <c r="CF169" s="161"/>
      <c r="CG169" s="161"/>
      <c r="CH169" s="161"/>
      <c r="CI169" s="161"/>
      <c r="CJ169" s="161"/>
      <c r="CK169" s="161"/>
      <c r="CL169" s="161"/>
      <c r="CM169" s="161"/>
      <c r="CN169" s="161"/>
      <c r="CO169" s="161"/>
      <c r="CP169" s="161"/>
      <c r="CQ169" s="161"/>
      <c r="CR169" s="161"/>
      <c r="CS169" s="161"/>
      <c r="CT169" s="161"/>
      <c r="CU169" s="161"/>
      <c r="CV169" s="161"/>
      <c r="CW169" s="161"/>
      <c r="CX169" s="161"/>
      <c r="CY169" s="161"/>
      <c r="CZ169" s="161"/>
      <c r="DA169" s="161"/>
      <c r="DB169" s="161"/>
      <c r="DC169" s="161"/>
      <c r="DD169" s="161"/>
      <c r="DE169" s="161"/>
      <c r="DF169" s="161"/>
      <c r="DG169" s="161"/>
      <c r="DH169" s="161"/>
      <c r="DI169" s="161"/>
      <c r="DJ169" s="161"/>
      <c r="DK169" s="161"/>
      <c r="DL169" s="161"/>
      <c r="DM169" s="161"/>
      <c r="DN169" s="161"/>
      <c r="DO169" s="161"/>
      <c r="DP169" s="161"/>
      <c r="DQ169" s="161"/>
      <c r="DR169" s="161"/>
      <c r="DS169" s="161"/>
      <c r="DT169" s="161"/>
      <c r="DU169" s="44"/>
      <c r="DV169" s="48"/>
      <c r="DW169" s="48"/>
      <c r="DX169" s="49"/>
      <c r="DY169" s="49">
        <f t="shared" si="337"/>
        <v>6.1</v>
      </c>
      <c r="DZ169" s="44">
        <f t="shared" si="321"/>
        <v>16.64</v>
      </c>
      <c r="EA169" s="44">
        <f t="shared" si="322"/>
        <v>17.2</v>
      </c>
      <c r="EB169" s="44">
        <f t="shared" si="323"/>
        <v>16.64</v>
      </c>
      <c r="EC169" s="44">
        <f t="shared" si="324"/>
        <v>17.2</v>
      </c>
      <c r="ED169" s="50">
        <f t="shared" si="325"/>
        <v>73.78</v>
      </c>
      <c r="EE169" s="52">
        <f t="shared" si="326"/>
        <v>73.78</v>
      </c>
      <c r="EF169" s="44">
        <f t="shared" si="327"/>
        <v>17.2</v>
      </c>
      <c r="EG169" s="44">
        <f t="shared" si="328"/>
        <v>16.09</v>
      </c>
      <c r="EH169" s="44">
        <f t="shared" si="329"/>
        <v>17.2</v>
      </c>
      <c r="EI169" s="44">
        <f t="shared" si="330"/>
        <v>16.64</v>
      </c>
      <c r="EJ169" s="44">
        <f t="shared" si="331"/>
        <v>17.2</v>
      </c>
      <c r="EK169" s="93">
        <f t="shared" si="336"/>
        <v>16.64</v>
      </c>
      <c r="EL169" s="52"/>
      <c r="EM169" s="52"/>
      <c r="EN169" s="52"/>
      <c r="EO169" s="52"/>
      <c r="EP169" s="52"/>
      <c r="EQ169" s="52"/>
      <c r="ER169" s="52">
        <f t="shared" si="332"/>
        <v>100.97</v>
      </c>
      <c r="ES169" s="52">
        <f t="shared" si="334"/>
        <v>174.75</v>
      </c>
      <c r="ET169" s="44">
        <f t="shared" si="333"/>
        <v>950.25</v>
      </c>
      <c r="EU169" s="160"/>
    </row>
    <row r="170" spans="2:151" ht="107.25">
      <c r="B170" s="102">
        <v>43697</v>
      </c>
      <c r="C170" s="103" t="s">
        <v>250</v>
      </c>
      <c r="D170" s="103" t="s">
        <v>461</v>
      </c>
      <c r="E170" s="132" t="s">
        <v>179</v>
      </c>
      <c r="F170" s="104" t="s">
        <v>462</v>
      </c>
      <c r="G170" s="131">
        <v>1125</v>
      </c>
      <c r="H170" s="44">
        <f t="shared" si="304"/>
        <v>112.5</v>
      </c>
      <c r="I170" s="44">
        <f t="shared" si="305"/>
        <v>1012.5</v>
      </c>
      <c r="J170" s="161"/>
      <c r="K170" s="162"/>
      <c r="L170" s="162"/>
      <c r="M170" s="162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  <c r="AA170" s="161"/>
      <c r="AB170" s="161"/>
      <c r="AC170" s="161"/>
      <c r="AD170" s="161"/>
      <c r="AE170" s="161"/>
      <c r="AF170" s="161"/>
      <c r="AG170" s="161"/>
      <c r="AH170" s="161"/>
      <c r="AI170" s="161"/>
      <c r="AJ170" s="161"/>
      <c r="AK170" s="161"/>
      <c r="AL170" s="161"/>
      <c r="AM170" s="161"/>
      <c r="AN170" s="161"/>
      <c r="AO170" s="161"/>
      <c r="AP170" s="161"/>
      <c r="AQ170" s="161"/>
      <c r="AR170" s="161"/>
      <c r="AS170" s="161"/>
      <c r="AT170" s="161"/>
      <c r="AU170" s="161"/>
      <c r="AV170" s="161"/>
      <c r="AW170" s="161"/>
      <c r="AX170" s="161"/>
      <c r="AY170" s="161"/>
      <c r="AZ170" s="161"/>
      <c r="BA170" s="161"/>
      <c r="BB170" s="161"/>
      <c r="BC170" s="161"/>
      <c r="BD170" s="161"/>
      <c r="BE170" s="161"/>
      <c r="BF170" s="161"/>
      <c r="BG170" s="161"/>
      <c r="BH170" s="161"/>
      <c r="BI170" s="161"/>
      <c r="BJ170" s="161"/>
      <c r="BK170" s="161"/>
      <c r="BL170" s="161"/>
      <c r="BM170" s="161"/>
      <c r="BN170" s="161"/>
      <c r="BO170" s="161"/>
      <c r="BP170" s="161"/>
      <c r="BQ170" s="161"/>
      <c r="BR170" s="161"/>
      <c r="BS170" s="161"/>
      <c r="BT170" s="161"/>
      <c r="BU170" s="161"/>
      <c r="BV170" s="161"/>
      <c r="BW170" s="161"/>
      <c r="BX170" s="161"/>
      <c r="BY170" s="161"/>
      <c r="BZ170" s="161"/>
      <c r="CA170" s="161"/>
      <c r="CB170" s="161"/>
      <c r="CC170" s="161"/>
      <c r="CD170" s="161"/>
      <c r="CE170" s="161"/>
      <c r="CF170" s="161"/>
      <c r="CG170" s="161"/>
      <c r="CH170" s="161"/>
      <c r="CI170" s="161"/>
      <c r="CJ170" s="161"/>
      <c r="CK170" s="161"/>
      <c r="CL170" s="161"/>
      <c r="CM170" s="161"/>
      <c r="CN170" s="161"/>
      <c r="CO170" s="161"/>
      <c r="CP170" s="161"/>
      <c r="CQ170" s="161"/>
      <c r="CR170" s="161"/>
      <c r="CS170" s="161"/>
      <c r="CT170" s="161"/>
      <c r="CU170" s="161"/>
      <c r="CV170" s="161"/>
      <c r="CW170" s="161"/>
      <c r="CX170" s="161"/>
      <c r="CY170" s="161"/>
      <c r="CZ170" s="161"/>
      <c r="DA170" s="161"/>
      <c r="DB170" s="161"/>
      <c r="DC170" s="161"/>
      <c r="DD170" s="161"/>
      <c r="DE170" s="161"/>
      <c r="DF170" s="161"/>
      <c r="DG170" s="161"/>
      <c r="DH170" s="161"/>
      <c r="DI170" s="161"/>
      <c r="DJ170" s="161"/>
      <c r="DK170" s="161"/>
      <c r="DL170" s="161"/>
      <c r="DM170" s="161"/>
      <c r="DN170" s="161"/>
      <c r="DO170" s="161"/>
      <c r="DP170" s="161"/>
      <c r="DQ170" s="161"/>
      <c r="DR170" s="161"/>
      <c r="DS170" s="161"/>
      <c r="DT170" s="161"/>
      <c r="DU170" s="44"/>
      <c r="DV170" s="48"/>
      <c r="DW170" s="48"/>
      <c r="DX170" s="49"/>
      <c r="DY170" s="49">
        <f t="shared" si="337"/>
        <v>6.1</v>
      </c>
      <c r="DZ170" s="44">
        <f t="shared" si="321"/>
        <v>16.64</v>
      </c>
      <c r="EA170" s="44">
        <f t="shared" si="322"/>
        <v>17.2</v>
      </c>
      <c r="EB170" s="44">
        <f t="shared" si="323"/>
        <v>16.64</v>
      </c>
      <c r="EC170" s="44">
        <f t="shared" si="324"/>
        <v>17.2</v>
      </c>
      <c r="ED170" s="50">
        <f t="shared" si="325"/>
        <v>73.78</v>
      </c>
      <c r="EE170" s="52">
        <f t="shared" si="326"/>
        <v>73.78</v>
      </c>
      <c r="EF170" s="44">
        <f t="shared" si="327"/>
        <v>17.2</v>
      </c>
      <c r="EG170" s="44">
        <f t="shared" si="328"/>
        <v>16.09</v>
      </c>
      <c r="EH170" s="44">
        <f t="shared" si="329"/>
        <v>17.2</v>
      </c>
      <c r="EI170" s="44">
        <f t="shared" si="330"/>
        <v>16.64</v>
      </c>
      <c r="EJ170" s="44">
        <f t="shared" si="331"/>
        <v>17.2</v>
      </c>
      <c r="EK170" s="93">
        <f t="shared" si="336"/>
        <v>16.64</v>
      </c>
      <c r="EL170" s="52"/>
      <c r="EM170" s="52"/>
      <c r="EN170" s="52"/>
      <c r="EO170" s="52"/>
      <c r="EP170" s="52"/>
      <c r="EQ170" s="52"/>
      <c r="ER170" s="52">
        <f t="shared" si="332"/>
        <v>100.97</v>
      </c>
      <c r="ES170" s="52">
        <f t="shared" si="334"/>
        <v>174.75</v>
      </c>
      <c r="ET170" s="44">
        <f t="shared" si="333"/>
        <v>950.25</v>
      </c>
      <c r="EU170" s="160"/>
    </row>
    <row r="171" spans="2:151" ht="107.25">
      <c r="B171" s="102">
        <v>43697</v>
      </c>
      <c r="C171" s="103" t="s">
        <v>250</v>
      </c>
      <c r="D171" s="103" t="s">
        <v>463</v>
      </c>
      <c r="E171" s="132" t="s">
        <v>179</v>
      </c>
      <c r="F171" s="104" t="s">
        <v>464</v>
      </c>
      <c r="G171" s="131">
        <v>1125</v>
      </c>
      <c r="H171" s="44">
        <f t="shared" si="304"/>
        <v>112.5</v>
      </c>
      <c r="I171" s="44">
        <f t="shared" si="305"/>
        <v>1012.5</v>
      </c>
      <c r="J171" s="161"/>
      <c r="K171" s="162"/>
      <c r="L171" s="162"/>
      <c r="M171" s="162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61"/>
      <c r="AR171" s="161"/>
      <c r="AS171" s="161"/>
      <c r="AT171" s="161"/>
      <c r="AU171" s="161"/>
      <c r="AV171" s="161"/>
      <c r="AW171" s="161"/>
      <c r="AX171" s="161"/>
      <c r="AY171" s="161"/>
      <c r="AZ171" s="161"/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161"/>
      <c r="BL171" s="161"/>
      <c r="BM171" s="161"/>
      <c r="BN171" s="161"/>
      <c r="BO171" s="161"/>
      <c r="BP171" s="161"/>
      <c r="BQ171" s="161"/>
      <c r="BR171" s="161"/>
      <c r="BS171" s="161"/>
      <c r="BT171" s="161"/>
      <c r="BU171" s="161"/>
      <c r="BV171" s="161"/>
      <c r="BW171" s="161"/>
      <c r="BX171" s="161"/>
      <c r="BY171" s="161"/>
      <c r="BZ171" s="161"/>
      <c r="CA171" s="161"/>
      <c r="CB171" s="161"/>
      <c r="CC171" s="161"/>
      <c r="CD171" s="161"/>
      <c r="CE171" s="161"/>
      <c r="CF171" s="161"/>
      <c r="CG171" s="161"/>
      <c r="CH171" s="161"/>
      <c r="CI171" s="161"/>
      <c r="CJ171" s="161"/>
      <c r="CK171" s="161"/>
      <c r="CL171" s="161"/>
      <c r="CM171" s="161"/>
      <c r="CN171" s="161"/>
      <c r="CO171" s="161"/>
      <c r="CP171" s="161"/>
      <c r="CQ171" s="161"/>
      <c r="CR171" s="161"/>
      <c r="CS171" s="161"/>
      <c r="CT171" s="161"/>
      <c r="CU171" s="161"/>
      <c r="CV171" s="161"/>
      <c r="CW171" s="161"/>
      <c r="CX171" s="161"/>
      <c r="CY171" s="161"/>
      <c r="CZ171" s="161"/>
      <c r="DA171" s="161"/>
      <c r="DB171" s="161"/>
      <c r="DC171" s="161"/>
      <c r="DD171" s="161"/>
      <c r="DE171" s="161"/>
      <c r="DF171" s="161"/>
      <c r="DG171" s="161"/>
      <c r="DH171" s="161"/>
      <c r="DI171" s="161"/>
      <c r="DJ171" s="161"/>
      <c r="DK171" s="161"/>
      <c r="DL171" s="161"/>
      <c r="DM171" s="161"/>
      <c r="DN171" s="161"/>
      <c r="DO171" s="161"/>
      <c r="DP171" s="161"/>
      <c r="DQ171" s="161"/>
      <c r="DR171" s="161"/>
      <c r="DS171" s="161"/>
      <c r="DT171" s="161"/>
      <c r="DU171" s="44"/>
      <c r="DV171" s="48"/>
      <c r="DW171" s="48"/>
      <c r="DX171" s="49"/>
      <c r="DY171" s="49">
        <f t="shared" si="337"/>
        <v>6.1</v>
      </c>
      <c r="DZ171" s="44">
        <f t="shared" si="321"/>
        <v>16.64</v>
      </c>
      <c r="EA171" s="44">
        <f t="shared" si="322"/>
        <v>17.2</v>
      </c>
      <c r="EB171" s="44">
        <f t="shared" si="323"/>
        <v>16.64</v>
      </c>
      <c r="EC171" s="44">
        <f t="shared" si="324"/>
        <v>17.2</v>
      </c>
      <c r="ED171" s="50">
        <f t="shared" si="325"/>
        <v>73.78</v>
      </c>
      <c r="EE171" s="52">
        <f t="shared" si="326"/>
        <v>73.78</v>
      </c>
      <c r="EF171" s="44">
        <f t="shared" si="327"/>
        <v>17.2</v>
      </c>
      <c r="EG171" s="44">
        <f t="shared" si="328"/>
        <v>16.09</v>
      </c>
      <c r="EH171" s="44">
        <f t="shared" si="329"/>
        <v>17.2</v>
      </c>
      <c r="EI171" s="44">
        <f t="shared" si="330"/>
        <v>16.64</v>
      </c>
      <c r="EJ171" s="44">
        <f t="shared" si="331"/>
        <v>17.2</v>
      </c>
      <c r="EK171" s="93">
        <f t="shared" si="336"/>
        <v>16.64</v>
      </c>
      <c r="EL171" s="52"/>
      <c r="EM171" s="52"/>
      <c r="EN171" s="52"/>
      <c r="EO171" s="52"/>
      <c r="EP171" s="52"/>
      <c r="EQ171" s="52"/>
      <c r="ER171" s="52">
        <f t="shared" si="332"/>
        <v>100.97</v>
      </c>
      <c r="ES171" s="52">
        <f t="shared" si="334"/>
        <v>174.75</v>
      </c>
      <c r="ET171" s="44">
        <f t="shared" si="333"/>
        <v>950.25</v>
      </c>
      <c r="EU171" s="160"/>
    </row>
    <row r="172" spans="2:151" ht="33">
      <c r="B172" s="102">
        <v>43697</v>
      </c>
      <c r="C172" s="103" t="s">
        <v>465</v>
      </c>
      <c r="D172" s="103" t="s">
        <v>466</v>
      </c>
      <c r="E172" s="104" t="s">
        <v>233</v>
      </c>
      <c r="F172" s="104" t="s">
        <v>467</v>
      </c>
      <c r="G172" s="131">
        <v>3690</v>
      </c>
      <c r="H172" s="44">
        <f t="shared" si="304"/>
        <v>369</v>
      </c>
      <c r="I172" s="44">
        <f t="shared" si="305"/>
        <v>3321</v>
      </c>
      <c r="J172" s="161"/>
      <c r="K172" s="162"/>
      <c r="L172" s="162"/>
      <c r="M172" s="162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61"/>
      <c r="AR172" s="161"/>
      <c r="AS172" s="161"/>
      <c r="AT172" s="161"/>
      <c r="AU172" s="161"/>
      <c r="AV172" s="161"/>
      <c r="AW172" s="161"/>
      <c r="AX172" s="161"/>
      <c r="AY172" s="161"/>
      <c r="AZ172" s="161"/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161"/>
      <c r="BL172" s="161"/>
      <c r="BM172" s="161"/>
      <c r="BN172" s="161"/>
      <c r="BO172" s="161"/>
      <c r="BP172" s="161"/>
      <c r="BQ172" s="161"/>
      <c r="BR172" s="161"/>
      <c r="BS172" s="161"/>
      <c r="BT172" s="161"/>
      <c r="BU172" s="161"/>
      <c r="BV172" s="161"/>
      <c r="BW172" s="161"/>
      <c r="BX172" s="161"/>
      <c r="BY172" s="161"/>
      <c r="BZ172" s="161"/>
      <c r="CA172" s="161"/>
      <c r="CB172" s="161"/>
      <c r="CC172" s="161"/>
      <c r="CD172" s="161"/>
      <c r="CE172" s="161"/>
      <c r="CF172" s="161"/>
      <c r="CG172" s="161"/>
      <c r="CH172" s="161"/>
      <c r="CI172" s="161"/>
      <c r="CJ172" s="161"/>
      <c r="CK172" s="161"/>
      <c r="CL172" s="161"/>
      <c r="CM172" s="161"/>
      <c r="CN172" s="161"/>
      <c r="CO172" s="161"/>
      <c r="CP172" s="161"/>
      <c r="CQ172" s="161"/>
      <c r="CR172" s="161"/>
      <c r="CS172" s="161"/>
      <c r="CT172" s="161"/>
      <c r="CU172" s="161"/>
      <c r="CV172" s="161"/>
      <c r="CW172" s="161"/>
      <c r="CX172" s="161"/>
      <c r="CY172" s="161"/>
      <c r="CZ172" s="161"/>
      <c r="DA172" s="161"/>
      <c r="DB172" s="161"/>
      <c r="DC172" s="161"/>
      <c r="DD172" s="161"/>
      <c r="DE172" s="161"/>
      <c r="DF172" s="161"/>
      <c r="DG172" s="161"/>
      <c r="DH172" s="161"/>
      <c r="DI172" s="161"/>
      <c r="DJ172" s="161"/>
      <c r="DK172" s="161"/>
      <c r="DL172" s="161"/>
      <c r="DM172" s="161"/>
      <c r="DN172" s="161"/>
      <c r="DO172" s="161"/>
      <c r="DP172" s="161"/>
      <c r="DQ172" s="161"/>
      <c r="DR172" s="161"/>
      <c r="DS172" s="161"/>
      <c r="DT172" s="161"/>
      <c r="DU172" s="44"/>
      <c r="DV172" s="48"/>
      <c r="DW172" s="48"/>
      <c r="DX172" s="49"/>
      <c r="DY172" s="49">
        <f t="shared" si="337"/>
        <v>20.02</v>
      </c>
      <c r="DZ172" s="44">
        <f t="shared" si="321"/>
        <v>54.59</v>
      </c>
      <c r="EA172" s="44">
        <f t="shared" si="322"/>
        <v>56.41</v>
      </c>
      <c r="EB172" s="44">
        <f t="shared" si="323"/>
        <v>54.59</v>
      </c>
      <c r="EC172" s="44">
        <f t="shared" si="324"/>
        <v>56.41</v>
      </c>
      <c r="ED172" s="50">
        <f t="shared" si="325"/>
        <v>242.01999999999998</v>
      </c>
      <c r="EE172" s="52">
        <f t="shared" si="326"/>
        <v>242.02</v>
      </c>
      <c r="EF172" s="44">
        <f t="shared" si="327"/>
        <v>56.41</v>
      </c>
      <c r="EG172" s="44">
        <f t="shared" si="328"/>
        <v>52.77</v>
      </c>
      <c r="EH172" s="44">
        <f t="shared" si="329"/>
        <v>56.41</v>
      </c>
      <c r="EI172" s="44">
        <f t="shared" si="330"/>
        <v>54.59</v>
      </c>
      <c r="EJ172" s="44">
        <f t="shared" si="331"/>
        <v>56.41</v>
      </c>
      <c r="EK172" s="93">
        <f t="shared" si="336"/>
        <v>54.59</v>
      </c>
      <c r="EL172" s="52"/>
      <c r="EM172" s="52"/>
      <c r="EN172" s="52"/>
      <c r="EO172" s="52"/>
      <c r="EP172" s="52"/>
      <c r="EQ172" s="52"/>
      <c r="ER172" s="52">
        <f t="shared" si="332"/>
        <v>331.18000000000006</v>
      </c>
      <c r="ES172" s="52">
        <f t="shared" si="334"/>
        <v>573.20000000000005</v>
      </c>
      <c r="ET172" s="44">
        <f t="shared" si="333"/>
        <v>3116.8</v>
      </c>
      <c r="EU172" s="160"/>
    </row>
    <row r="173" spans="2:151" ht="24.75">
      <c r="B173" s="102">
        <v>43703</v>
      </c>
      <c r="C173" s="103" t="s">
        <v>468</v>
      </c>
      <c r="D173" s="103" t="s">
        <v>469</v>
      </c>
      <c r="E173" s="104" t="s">
        <v>233</v>
      </c>
      <c r="F173" s="126" t="s">
        <v>470</v>
      </c>
      <c r="G173" s="105">
        <v>1250</v>
      </c>
      <c r="H173" s="44">
        <f t="shared" si="304"/>
        <v>125</v>
      </c>
      <c r="I173" s="44">
        <f t="shared" si="305"/>
        <v>1125</v>
      </c>
      <c r="J173" s="161"/>
      <c r="K173" s="162"/>
      <c r="L173" s="162"/>
      <c r="M173" s="162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  <c r="AA173" s="161"/>
      <c r="AB173" s="161"/>
      <c r="AC173" s="161"/>
      <c r="AD173" s="161"/>
      <c r="AE173" s="161"/>
      <c r="AF173" s="161"/>
      <c r="AG173" s="161"/>
      <c r="AH173" s="161"/>
      <c r="AI173" s="161"/>
      <c r="AJ173" s="161"/>
      <c r="AK173" s="161"/>
      <c r="AL173" s="161"/>
      <c r="AM173" s="161"/>
      <c r="AN173" s="161"/>
      <c r="AO173" s="161"/>
      <c r="AP173" s="161"/>
      <c r="AQ173" s="161"/>
      <c r="AR173" s="161"/>
      <c r="AS173" s="161"/>
      <c r="AT173" s="161"/>
      <c r="AU173" s="161"/>
      <c r="AV173" s="161"/>
      <c r="AW173" s="161"/>
      <c r="AX173" s="161"/>
      <c r="AY173" s="161"/>
      <c r="AZ173" s="161"/>
      <c r="BA173" s="161"/>
      <c r="BB173" s="161"/>
      <c r="BC173" s="161"/>
      <c r="BD173" s="161"/>
      <c r="BE173" s="161"/>
      <c r="BF173" s="161"/>
      <c r="BG173" s="161"/>
      <c r="BH173" s="161"/>
      <c r="BI173" s="161"/>
      <c r="BJ173" s="161"/>
      <c r="BK173" s="161"/>
      <c r="BL173" s="161"/>
      <c r="BM173" s="161"/>
      <c r="BN173" s="161"/>
      <c r="BO173" s="161"/>
      <c r="BP173" s="161"/>
      <c r="BQ173" s="161"/>
      <c r="BR173" s="161"/>
      <c r="BS173" s="161"/>
      <c r="BT173" s="161"/>
      <c r="BU173" s="161"/>
      <c r="BV173" s="161"/>
      <c r="BW173" s="161"/>
      <c r="BX173" s="161"/>
      <c r="BY173" s="161"/>
      <c r="BZ173" s="161"/>
      <c r="CA173" s="161"/>
      <c r="CB173" s="161"/>
      <c r="CC173" s="161"/>
      <c r="CD173" s="161"/>
      <c r="CE173" s="161"/>
      <c r="CF173" s="161"/>
      <c r="CG173" s="161"/>
      <c r="CH173" s="161"/>
      <c r="CI173" s="161"/>
      <c r="CJ173" s="161"/>
      <c r="CK173" s="161"/>
      <c r="CL173" s="161"/>
      <c r="CM173" s="161"/>
      <c r="CN173" s="161"/>
      <c r="CO173" s="161"/>
      <c r="CP173" s="161"/>
      <c r="CQ173" s="161"/>
      <c r="CR173" s="161"/>
      <c r="CS173" s="161"/>
      <c r="CT173" s="161"/>
      <c r="CU173" s="161"/>
      <c r="CV173" s="161"/>
      <c r="CW173" s="161"/>
      <c r="CX173" s="161"/>
      <c r="CY173" s="161"/>
      <c r="CZ173" s="161"/>
      <c r="DA173" s="161"/>
      <c r="DB173" s="161"/>
      <c r="DC173" s="161"/>
      <c r="DD173" s="161"/>
      <c r="DE173" s="161"/>
      <c r="DF173" s="161"/>
      <c r="DG173" s="161"/>
      <c r="DH173" s="161"/>
      <c r="DI173" s="161"/>
      <c r="DJ173" s="161"/>
      <c r="DK173" s="161"/>
      <c r="DL173" s="161"/>
      <c r="DM173" s="161"/>
      <c r="DN173" s="161"/>
      <c r="DO173" s="161"/>
      <c r="DP173" s="161"/>
      <c r="DQ173" s="161"/>
      <c r="DR173" s="161"/>
      <c r="DS173" s="161"/>
      <c r="DT173" s="161"/>
      <c r="DU173" s="44"/>
      <c r="DV173" s="48"/>
      <c r="DW173" s="48"/>
      <c r="DX173" s="49"/>
      <c r="DY173" s="49">
        <f>ROUND((I173/5/365*5),2)</f>
        <v>3.08</v>
      </c>
      <c r="DZ173" s="44">
        <f t="shared" si="321"/>
        <v>18.489999999999998</v>
      </c>
      <c r="EA173" s="44">
        <f t="shared" si="322"/>
        <v>19.11</v>
      </c>
      <c r="EB173" s="44">
        <f t="shared" si="323"/>
        <v>18.489999999999998</v>
      </c>
      <c r="EC173" s="44">
        <f t="shared" si="324"/>
        <v>19.11</v>
      </c>
      <c r="ED173" s="50">
        <f t="shared" si="325"/>
        <v>78.28</v>
      </c>
      <c r="EE173" s="52">
        <f t="shared" si="326"/>
        <v>78.28</v>
      </c>
      <c r="EF173" s="44">
        <f t="shared" si="327"/>
        <v>19.11</v>
      </c>
      <c r="EG173" s="44">
        <f t="shared" si="328"/>
        <v>17.88</v>
      </c>
      <c r="EH173" s="44">
        <f t="shared" si="329"/>
        <v>19.11</v>
      </c>
      <c r="EI173" s="44">
        <f t="shared" si="330"/>
        <v>18.489999999999998</v>
      </c>
      <c r="EJ173" s="44">
        <f t="shared" si="331"/>
        <v>19.11</v>
      </c>
      <c r="EK173" s="93">
        <f t="shared" si="336"/>
        <v>18.489999999999998</v>
      </c>
      <c r="EL173" s="52"/>
      <c r="EM173" s="52"/>
      <c r="EN173" s="52"/>
      <c r="EO173" s="52"/>
      <c r="EP173" s="52"/>
      <c r="EQ173" s="52"/>
      <c r="ER173" s="52">
        <f t="shared" si="332"/>
        <v>112.18999999999998</v>
      </c>
      <c r="ES173" s="52">
        <f t="shared" si="334"/>
        <v>190.47</v>
      </c>
      <c r="ET173" s="44">
        <f t="shared" si="333"/>
        <v>1059.53</v>
      </c>
      <c r="EU173" s="160"/>
    </row>
    <row r="174" spans="2:151" ht="33">
      <c r="B174" s="102">
        <v>43703</v>
      </c>
      <c r="C174" s="103" t="s">
        <v>416</v>
      </c>
      <c r="D174" s="103" t="s">
        <v>471</v>
      </c>
      <c r="E174" s="104" t="s">
        <v>233</v>
      </c>
      <c r="F174" s="126" t="s">
        <v>472</v>
      </c>
      <c r="G174" s="105">
        <v>715.69</v>
      </c>
      <c r="H174" s="44">
        <f t="shared" si="304"/>
        <v>71.569000000000003</v>
      </c>
      <c r="I174" s="44">
        <f t="shared" si="305"/>
        <v>644.12100000000009</v>
      </c>
      <c r="J174" s="161"/>
      <c r="K174" s="162"/>
      <c r="L174" s="162"/>
      <c r="M174" s="162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1"/>
      <c r="AO174" s="161"/>
      <c r="AP174" s="161"/>
      <c r="AQ174" s="161"/>
      <c r="AR174" s="161"/>
      <c r="AS174" s="161"/>
      <c r="AT174" s="161"/>
      <c r="AU174" s="161"/>
      <c r="AV174" s="161"/>
      <c r="AW174" s="161"/>
      <c r="AX174" s="161"/>
      <c r="AY174" s="161"/>
      <c r="AZ174" s="161"/>
      <c r="BA174" s="161"/>
      <c r="BB174" s="161"/>
      <c r="BC174" s="161"/>
      <c r="BD174" s="161"/>
      <c r="BE174" s="161"/>
      <c r="BF174" s="161"/>
      <c r="BG174" s="161"/>
      <c r="BH174" s="161"/>
      <c r="BI174" s="161"/>
      <c r="BJ174" s="161"/>
      <c r="BK174" s="161"/>
      <c r="BL174" s="161"/>
      <c r="BM174" s="161"/>
      <c r="BN174" s="161"/>
      <c r="BO174" s="161"/>
      <c r="BP174" s="161"/>
      <c r="BQ174" s="161"/>
      <c r="BR174" s="161"/>
      <c r="BS174" s="161"/>
      <c r="BT174" s="161"/>
      <c r="BU174" s="161"/>
      <c r="BV174" s="161"/>
      <c r="BW174" s="161"/>
      <c r="BX174" s="161"/>
      <c r="BY174" s="161"/>
      <c r="BZ174" s="161"/>
      <c r="CA174" s="161"/>
      <c r="CB174" s="161"/>
      <c r="CC174" s="161"/>
      <c r="CD174" s="161"/>
      <c r="CE174" s="161"/>
      <c r="CF174" s="161"/>
      <c r="CG174" s="161"/>
      <c r="CH174" s="161"/>
      <c r="CI174" s="161"/>
      <c r="CJ174" s="161"/>
      <c r="CK174" s="161"/>
      <c r="CL174" s="161"/>
      <c r="CM174" s="161"/>
      <c r="CN174" s="161"/>
      <c r="CO174" s="161"/>
      <c r="CP174" s="161"/>
      <c r="CQ174" s="161"/>
      <c r="CR174" s="161"/>
      <c r="CS174" s="161"/>
      <c r="CT174" s="161"/>
      <c r="CU174" s="161"/>
      <c r="CV174" s="161"/>
      <c r="CW174" s="161"/>
      <c r="CX174" s="161"/>
      <c r="CY174" s="161"/>
      <c r="CZ174" s="161"/>
      <c r="DA174" s="161"/>
      <c r="DB174" s="161"/>
      <c r="DC174" s="161"/>
      <c r="DD174" s="161"/>
      <c r="DE174" s="161"/>
      <c r="DF174" s="161"/>
      <c r="DG174" s="161"/>
      <c r="DH174" s="161"/>
      <c r="DI174" s="161"/>
      <c r="DJ174" s="161"/>
      <c r="DK174" s="161"/>
      <c r="DL174" s="161"/>
      <c r="DM174" s="161"/>
      <c r="DN174" s="161"/>
      <c r="DO174" s="161"/>
      <c r="DP174" s="161"/>
      <c r="DQ174" s="161"/>
      <c r="DR174" s="161"/>
      <c r="DS174" s="161"/>
      <c r="DT174" s="161"/>
      <c r="DU174" s="44"/>
      <c r="DV174" s="48"/>
      <c r="DW174" s="48"/>
      <c r="DX174" s="49"/>
      <c r="DY174" s="49">
        <f>ROUND((I174/5/365*5),2)</f>
        <v>1.76</v>
      </c>
      <c r="DZ174" s="44">
        <f t="shared" si="321"/>
        <v>10.59</v>
      </c>
      <c r="EA174" s="44">
        <f t="shared" si="322"/>
        <v>10.94</v>
      </c>
      <c r="EB174" s="44">
        <f t="shared" si="323"/>
        <v>10.59</v>
      </c>
      <c r="EC174" s="44">
        <f t="shared" si="324"/>
        <v>10.94</v>
      </c>
      <c r="ED174" s="50">
        <f t="shared" si="325"/>
        <v>44.819999999999993</v>
      </c>
      <c r="EE174" s="52">
        <f t="shared" si="326"/>
        <v>44.82</v>
      </c>
      <c r="EF174" s="44">
        <f t="shared" si="327"/>
        <v>10.94</v>
      </c>
      <c r="EG174" s="44">
        <f t="shared" si="328"/>
        <v>10.24</v>
      </c>
      <c r="EH174" s="44">
        <f t="shared" si="329"/>
        <v>10.94</v>
      </c>
      <c r="EI174" s="44">
        <f t="shared" si="330"/>
        <v>10.59</v>
      </c>
      <c r="EJ174" s="44">
        <f t="shared" si="331"/>
        <v>10.94</v>
      </c>
      <c r="EK174" s="93">
        <f t="shared" si="336"/>
        <v>10.59</v>
      </c>
      <c r="EL174" s="52"/>
      <c r="EM174" s="52"/>
      <c r="EN174" s="52"/>
      <c r="EO174" s="52"/>
      <c r="EP174" s="52"/>
      <c r="EQ174" s="52"/>
      <c r="ER174" s="52">
        <f t="shared" si="332"/>
        <v>64.239999999999995</v>
      </c>
      <c r="ES174" s="52">
        <f t="shared" si="334"/>
        <v>109.06</v>
      </c>
      <c r="ET174" s="44">
        <f t="shared" si="333"/>
        <v>606.63000000000011</v>
      </c>
      <c r="EU174" s="160"/>
    </row>
    <row r="175" spans="2:151" ht="33">
      <c r="B175" s="102">
        <v>43703</v>
      </c>
      <c r="C175" s="103" t="s">
        <v>416</v>
      </c>
      <c r="D175" s="103" t="s">
        <v>473</v>
      </c>
      <c r="E175" s="104" t="s">
        <v>233</v>
      </c>
      <c r="F175" s="126" t="s">
        <v>474</v>
      </c>
      <c r="G175" s="105">
        <v>715.69</v>
      </c>
      <c r="H175" s="44">
        <f t="shared" si="304"/>
        <v>71.569000000000003</v>
      </c>
      <c r="I175" s="44">
        <f t="shared" si="305"/>
        <v>644.12100000000009</v>
      </c>
      <c r="J175" s="161"/>
      <c r="K175" s="162"/>
      <c r="L175" s="162"/>
      <c r="M175" s="162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1"/>
      <c r="AV175" s="161"/>
      <c r="AW175" s="161"/>
      <c r="AX175" s="161"/>
      <c r="AY175" s="161"/>
      <c r="AZ175" s="161"/>
      <c r="BA175" s="161"/>
      <c r="BB175" s="161"/>
      <c r="BC175" s="161"/>
      <c r="BD175" s="161"/>
      <c r="BE175" s="161"/>
      <c r="BF175" s="161"/>
      <c r="BG175" s="161"/>
      <c r="BH175" s="161"/>
      <c r="BI175" s="161"/>
      <c r="BJ175" s="161"/>
      <c r="BK175" s="161"/>
      <c r="BL175" s="161"/>
      <c r="BM175" s="161"/>
      <c r="BN175" s="161"/>
      <c r="BO175" s="161"/>
      <c r="BP175" s="161"/>
      <c r="BQ175" s="161"/>
      <c r="BR175" s="161"/>
      <c r="BS175" s="161"/>
      <c r="BT175" s="161"/>
      <c r="BU175" s="161"/>
      <c r="BV175" s="161"/>
      <c r="BW175" s="161"/>
      <c r="BX175" s="161"/>
      <c r="BY175" s="161"/>
      <c r="BZ175" s="161"/>
      <c r="CA175" s="161"/>
      <c r="CB175" s="161"/>
      <c r="CC175" s="161"/>
      <c r="CD175" s="161"/>
      <c r="CE175" s="161"/>
      <c r="CF175" s="161"/>
      <c r="CG175" s="161"/>
      <c r="CH175" s="161"/>
      <c r="CI175" s="161"/>
      <c r="CJ175" s="161"/>
      <c r="CK175" s="161"/>
      <c r="CL175" s="161"/>
      <c r="CM175" s="161"/>
      <c r="CN175" s="161"/>
      <c r="CO175" s="161"/>
      <c r="CP175" s="161"/>
      <c r="CQ175" s="161"/>
      <c r="CR175" s="161"/>
      <c r="CS175" s="161"/>
      <c r="CT175" s="161"/>
      <c r="CU175" s="161"/>
      <c r="CV175" s="161"/>
      <c r="CW175" s="161"/>
      <c r="CX175" s="161"/>
      <c r="CY175" s="161"/>
      <c r="CZ175" s="161"/>
      <c r="DA175" s="161"/>
      <c r="DB175" s="161"/>
      <c r="DC175" s="161"/>
      <c r="DD175" s="161"/>
      <c r="DE175" s="161"/>
      <c r="DF175" s="161"/>
      <c r="DG175" s="161"/>
      <c r="DH175" s="161"/>
      <c r="DI175" s="161"/>
      <c r="DJ175" s="161"/>
      <c r="DK175" s="161"/>
      <c r="DL175" s="161"/>
      <c r="DM175" s="161"/>
      <c r="DN175" s="161"/>
      <c r="DO175" s="161"/>
      <c r="DP175" s="161"/>
      <c r="DQ175" s="161"/>
      <c r="DR175" s="161"/>
      <c r="DS175" s="161"/>
      <c r="DT175" s="161"/>
      <c r="DU175" s="44"/>
      <c r="DV175" s="48"/>
      <c r="DW175" s="48"/>
      <c r="DX175" s="49"/>
      <c r="DY175" s="49">
        <f>ROUND((I175/5/365*5),2)</f>
        <v>1.76</v>
      </c>
      <c r="DZ175" s="44">
        <f t="shared" si="321"/>
        <v>10.59</v>
      </c>
      <c r="EA175" s="44">
        <f t="shared" si="322"/>
        <v>10.94</v>
      </c>
      <c r="EB175" s="44">
        <f t="shared" si="323"/>
        <v>10.59</v>
      </c>
      <c r="EC175" s="44">
        <f t="shared" si="324"/>
        <v>10.94</v>
      </c>
      <c r="ED175" s="50">
        <f t="shared" si="325"/>
        <v>44.819999999999993</v>
      </c>
      <c r="EE175" s="52">
        <f t="shared" si="326"/>
        <v>44.82</v>
      </c>
      <c r="EF175" s="44">
        <f t="shared" si="327"/>
        <v>10.94</v>
      </c>
      <c r="EG175" s="44">
        <f t="shared" si="328"/>
        <v>10.24</v>
      </c>
      <c r="EH175" s="44">
        <f t="shared" si="329"/>
        <v>10.94</v>
      </c>
      <c r="EI175" s="44">
        <f t="shared" si="330"/>
        <v>10.59</v>
      </c>
      <c r="EJ175" s="44">
        <f t="shared" si="331"/>
        <v>10.94</v>
      </c>
      <c r="EK175" s="93">
        <f t="shared" si="336"/>
        <v>10.59</v>
      </c>
      <c r="EL175" s="52"/>
      <c r="EM175" s="52"/>
      <c r="EN175" s="52"/>
      <c r="EO175" s="52"/>
      <c r="EP175" s="52"/>
      <c r="EQ175" s="52"/>
      <c r="ER175" s="52">
        <f t="shared" si="332"/>
        <v>64.239999999999995</v>
      </c>
      <c r="ES175" s="52">
        <f t="shared" si="334"/>
        <v>109.06</v>
      </c>
      <c r="ET175" s="44">
        <f t="shared" si="333"/>
        <v>606.63000000000011</v>
      </c>
      <c r="EU175" s="160"/>
    </row>
    <row r="176" spans="2:151" ht="16.5">
      <c r="B176" s="163">
        <v>43748</v>
      </c>
      <c r="C176" s="144" t="s">
        <v>475</v>
      </c>
      <c r="D176" s="144" t="s">
        <v>476</v>
      </c>
      <c r="E176" s="149" t="s">
        <v>477</v>
      </c>
      <c r="F176" s="164" t="s">
        <v>478</v>
      </c>
      <c r="G176" s="146">
        <v>1559.4</v>
      </c>
      <c r="H176" s="44">
        <f t="shared" si="304"/>
        <v>155.94000000000003</v>
      </c>
      <c r="I176" s="44">
        <f t="shared" si="305"/>
        <v>1403.46</v>
      </c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  <c r="AC176" s="165"/>
      <c r="AD176" s="165"/>
      <c r="AE176" s="165"/>
      <c r="AF176" s="165"/>
      <c r="AG176" s="165"/>
      <c r="AH176" s="165"/>
      <c r="AI176" s="165"/>
      <c r="AJ176" s="165"/>
      <c r="AK176" s="165"/>
      <c r="AL176" s="165"/>
      <c r="AM176" s="165"/>
      <c r="AN176" s="165"/>
      <c r="AO176" s="165"/>
      <c r="AP176" s="165"/>
      <c r="AQ176" s="165"/>
      <c r="AR176" s="165"/>
      <c r="AS176" s="165"/>
      <c r="AT176" s="165"/>
      <c r="AU176" s="165"/>
      <c r="AV176" s="165"/>
      <c r="AW176" s="165"/>
      <c r="AX176" s="165"/>
      <c r="AY176" s="165"/>
      <c r="AZ176" s="165"/>
      <c r="BA176" s="165"/>
      <c r="BB176" s="165"/>
      <c r="BC176" s="165"/>
      <c r="BD176" s="165"/>
      <c r="BE176" s="165"/>
      <c r="BF176" s="165"/>
      <c r="BG176" s="165"/>
      <c r="BH176" s="165"/>
      <c r="BI176" s="165"/>
      <c r="BJ176" s="165"/>
      <c r="BK176" s="165"/>
      <c r="BL176" s="165"/>
      <c r="BM176" s="165"/>
      <c r="BN176" s="165"/>
      <c r="BO176" s="165"/>
      <c r="BP176" s="165"/>
      <c r="BQ176" s="165"/>
      <c r="BR176" s="165"/>
      <c r="BS176" s="165"/>
      <c r="BT176" s="165"/>
      <c r="BU176" s="165"/>
      <c r="BV176" s="165"/>
      <c r="BW176" s="165"/>
      <c r="BX176" s="165"/>
      <c r="BY176" s="165"/>
      <c r="BZ176" s="165"/>
      <c r="CA176" s="165"/>
      <c r="CB176" s="165"/>
      <c r="CC176" s="165"/>
      <c r="CD176" s="165"/>
      <c r="CE176" s="165"/>
      <c r="CF176" s="165"/>
      <c r="CG176" s="165"/>
      <c r="CH176" s="165"/>
      <c r="CI176" s="165"/>
      <c r="CJ176" s="165"/>
      <c r="CK176" s="165"/>
      <c r="CL176" s="165"/>
      <c r="CM176" s="165"/>
      <c r="CN176" s="165"/>
      <c r="CO176" s="165"/>
      <c r="CP176" s="165"/>
      <c r="CQ176" s="165"/>
      <c r="CR176" s="165"/>
      <c r="CS176" s="165"/>
      <c r="CT176" s="165"/>
      <c r="CU176" s="165"/>
      <c r="CV176" s="165"/>
      <c r="CW176" s="165"/>
      <c r="CX176" s="165"/>
      <c r="CY176" s="165"/>
      <c r="CZ176" s="165"/>
      <c r="DA176" s="165"/>
      <c r="DB176" s="165"/>
      <c r="DC176" s="165"/>
      <c r="DD176" s="165"/>
      <c r="DE176" s="165"/>
      <c r="DF176" s="165"/>
      <c r="DG176" s="165"/>
      <c r="DH176" s="165"/>
      <c r="DI176" s="165"/>
      <c r="DJ176" s="165"/>
      <c r="DK176" s="165"/>
      <c r="DL176" s="165"/>
      <c r="DM176" s="165"/>
      <c r="DN176" s="165"/>
      <c r="DO176" s="165"/>
      <c r="DP176" s="165"/>
      <c r="DQ176" s="165"/>
      <c r="DR176" s="165"/>
      <c r="DS176" s="165"/>
      <c r="DT176" s="165"/>
      <c r="DU176" s="165"/>
      <c r="DV176" s="165"/>
      <c r="DW176" s="165"/>
      <c r="DX176" s="165"/>
      <c r="DY176" s="165"/>
      <c r="DZ176" s="165"/>
      <c r="EA176" s="44">
        <f>ROUND((I176/5/365*21),2)</f>
        <v>16.149999999999999</v>
      </c>
      <c r="EB176" s="44">
        <f t="shared" si="323"/>
        <v>23.07</v>
      </c>
      <c r="EC176" s="44">
        <f t="shared" si="324"/>
        <v>23.84</v>
      </c>
      <c r="ED176" s="50">
        <f t="shared" si="325"/>
        <v>63.06</v>
      </c>
      <c r="EE176" s="52">
        <f t="shared" si="326"/>
        <v>63.06</v>
      </c>
      <c r="EF176" s="44">
        <f t="shared" si="327"/>
        <v>23.84</v>
      </c>
      <c r="EG176" s="44">
        <f t="shared" si="328"/>
        <v>22.3</v>
      </c>
      <c r="EH176" s="44">
        <f t="shared" si="329"/>
        <v>23.84</v>
      </c>
      <c r="EI176" s="44">
        <f t="shared" si="330"/>
        <v>23.07</v>
      </c>
      <c r="EJ176" s="44">
        <f t="shared" si="331"/>
        <v>23.84</v>
      </c>
      <c r="EK176" s="93">
        <f t="shared" si="336"/>
        <v>23.07</v>
      </c>
      <c r="EL176" s="52"/>
      <c r="EM176" s="52"/>
      <c r="EN176" s="52"/>
      <c r="EO176" s="52"/>
      <c r="EP176" s="52"/>
      <c r="EQ176" s="52"/>
      <c r="ER176" s="52">
        <f t="shared" si="332"/>
        <v>139.96</v>
      </c>
      <c r="ES176" s="52">
        <f t="shared" si="334"/>
        <v>203.02</v>
      </c>
      <c r="ET176" s="44">
        <f t="shared" si="333"/>
        <v>1356.38</v>
      </c>
      <c r="EU176" s="160"/>
    </row>
    <row r="177" spans="2:157" ht="16.5">
      <c r="B177" s="163">
        <v>43748</v>
      </c>
      <c r="C177" s="144" t="s">
        <v>475</v>
      </c>
      <c r="D177" s="144" t="s">
        <v>479</v>
      </c>
      <c r="E177" s="149" t="s">
        <v>203</v>
      </c>
      <c r="F177" s="164" t="s">
        <v>480</v>
      </c>
      <c r="G177" s="146">
        <v>1559.4</v>
      </c>
      <c r="H177" s="44">
        <f t="shared" si="304"/>
        <v>155.94000000000003</v>
      </c>
      <c r="I177" s="44">
        <f t="shared" si="305"/>
        <v>1403.46</v>
      </c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  <c r="AC177" s="165"/>
      <c r="AD177" s="165"/>
      <c r="AE177" s="165"/>
      <c r="AF177" s="165"/>
      <c r="AG177" s="165"/>
      <c r="AH177" s="165"/>
      <c r="AI177" s="165"/>
      <c r="AJ177" s="165"/>
      <c r="AK177" s="165"/>
      <c r="AL177" s="165"/>
      <c r="AM177" s="165"/>
      <c r="AN177" s="165"/>
      <c r="AO177" s="165"/>
      <c r="AP177" s="165"/>
      <c r="AQ177" s="165"/>
      <c r="AR177" s="165"/>
      <c r="AS177" s="165"/>
      <c r="AT177" s="165"/>
      <c r="AU177" s="165"/>
      <c r="AV177" s="165"/>
      <c r="AW177" s="165"/>
      <c r="AX177" s="165"/>
      <c r="AY177" s="165"/>
      <c r="AZ177" s="165"/>
      <c r="BA177" s="165"/>
      <c r="BB177" s="165"/>
      <c r="BC177" s="165"/>
      <c r="BD177" s="165"/>
      <c r="BE177" s="165"/>
      <c r="BF177" s="165"/>
      <c r="BG177" s="165"/>
      <c r="BH177" s="165"/>
      <c r="BI177" s="165"/>
      <c r="BJ177" s="165"/>
      <c r="BK177" s="165"/>
      <c r="BL177" s="165"/>
      <c r="BM177" s="165"/>
      <c r="BN177" s="165"/>
      <c r="BO177" s="165"/>
      <c r="BP177" s="165"/>
      <c r="BQ177" s="165"/>
      <c r="BR177" s="165"/>
      <c r="BS177" s="165"/>
      <c r="BT177" s="165"/>
      <c r="BU177" s="165"/>
      <c r="BV177" s="165"/>
      <c r="BW177" s="165"/>
      <c r="BX177" s="165"/>
      <c r="BY177" s="165"/>
      <c r="BZ177" s="165"/>
      <c r="CA177" s="165"/>
      <c r="CB177" s="165"/>
      <c r="CC177" s="165"/>
      <c r="CD177" s="165"/>
      <c r="CE177" s="165"/>
      <c r="CF177" s="165"/>
      <c r="CG177" s="165"/>
      <c r="CH177" s="165"/>
      <c r="CI177" s="165"/>
      <c r="CJ177" s="165"/>
      <c r="CK177" s="165"/>
      <c r="CL177" s="165"/>
      <c r="CM177" s="165"/>
      <c r="CN177" s="165"/>
      <c r="CO177" s="165"/>
      <c r="CP177" s="165"/>
      <c r="CQ177" s="165"/>
      <c r="CR177" s="165"/>
      <c r="CS177" s="165"/>
      <c r="CT177" s="165"/>
      <c r="CU177" s="165"/>
      <c r="CV177" s="165"/>
      <c r="CW177" s="165"/>
      <c r="CX177" s="165"/>
      <c r="CY177" s="165"/>
      <c r="CZ177" s="165"/>
      <c r="DA177" s="165"/>
      <c r="DB177" s="165"/>
      <c r="DC177" s="165"/>
      <c r="DD177" s="165"/>
      <c r="DE177" s="165"/>
      <c r="DF177" s="165"/>
      <c r="DG177" s="165"/>
      <c r="DH177" s="165"/>
      <c r="DI177" s="165"/>
      <c r="DJ177" s="165"/>
      <c r="DK177" s="165"/>
      <c r="DL177" s="165"/>
      <c r="DM177" s="165"/>
      <c r="DN177" s="165"/>
      <c r="DO177" s="165"/>
      <c r="DP177" s="165"/>
      <c r="DQ177" s="165"/>
      <c r="DR177" s="165"/>
      <c r="DS177" s="165"/>
      <c r="DT177" s="165"/>
      <c r="DU177" s="165"/>
      <c r="DV177" s="165"/>
      <c r="DW177" s="165"/>
      <c r="DX177" s="165"/>
      <c r="DY177" s="165"/>
      <c r="DZ177" s="165"/>
      <c r="EA177" s="44">
        <f>ROUND((I177/5/365*21),2)</f>
        <v>16.149999999999999</v>
      </c>
      <c r="EB177" s="44">
        <f t="shared" si="323"/>
        <v>23.07</v>
      </c>
      <c r="EC177" s="44">
        <f t="shared" si="324"/>
        <v>23.84</v>
      </c>
      <c r="ED177" s="50">
        <f t="shared" si="325"/>
        <v>63.06</v>
      </c>
      <c r="EE177" s="52">
        <f t="shared" si="326"/>
        <v>63.06</v>
      </c>
      <c r="EF177" s="44">
        <f t="shared" si="327"/>
        <v>23.84</v>
      </c>
      <c r="EG177" s="44">
        <f t="shared" si="328"/>
        <v>22.3</v>
      </c>
      <c r="EH177" s="44">
        <f t="shared" si="329"/>
        <v>23.84</v>
      </c>
      <c r="EI177" s="44">
        <f t="shared" si="330"/>
        <v>23.07</v>
      </c>
      <c r="EJ177" s="44">
        <f t="shared" si="331"/>
        <v>23.84</v>
      </c>
      <c r="EK177" s="93">
        <f t="shared" si="336"/>
        <v>23.07</v>
      </c>
      <c r="EL177" s="52"/>
      <c r="EM177" s="52"/>
      <c r="EN177" s="52"/>
      <c r="EO177" s="52"/>
      <c r="EP177" s="52"/>
      <c r="EQ177" s="52"/>
      <c r="ER177" s="52">
        <f t="shared" si="332"/>
        <v>139.96</v>
      </c>
      <c r="ES177" s="52">
        <f t="shared" si="334"/>
        <v>203.02</v>
      </c>
      <c r="ET177" s="44">
        <f t="shared" si="333"/>
        <v>1356.38</v>
      </c>
      <c r="EU177" s="160"/>
    </row>
    <row r="178" spans="2:157" ht="17.25" thickBot="1">
      <c r="B178" s="166">
        <v>43748</v>
      </c>
      <c r="C178" s="167" t="s">
        <v>475</v>
      </c>
      <c r="D178" s="167" t="s">
        <v>481</v>
      </c>
      <c r="E178" s="168" t="s">
        <v>219</v>
      </c>
      <c r="F178" s="169" t="s">
        <v>482</v>
      </c>
      <c r="G178" s="170">
        <v>1559.4</v>
      </c>
      <c r="H178" s="62">
        <f t="shared" si="304"/>
        <v>155.94000000000003</v>
      </c>
      <c r="I178" s="62">
        <f t="shared" si="305"/>
        <v>1403.46</v>
      </c>
      <c r="J178" s="171"/>
      <c r="K178" s="171"/>
      <c r="L178" s="171"/>
      <c r="M178" s="171"/>
      <c r="N178" s="171"/>
      <c r="O178" s="171"/>
      <c r="P178" s="171"/>
      <c r="Q178" s="171"/>
      <c r="R178" s="171"/>
      <c r="S178" s="171"/>
      <c r="T178" s="171"/>
      <c r="U178" s="171"/>
      <c r="V178" s="171"/>
      <c r="W178" s="171"/>
      <c r="X178" s="171"/>
      <c r="Y178" s="171"/>
      <c r="Z178" s="171"/>
      <c r="AA178" s="171"/>
      <c r="AB178" s="171"/>
      <c r="AC178" s="171"/>
      <c r="AD178" s="171"/>
      <c r="AE178" s="171"/>
      <c r="AF178" s="171"/>
      <c r="AG178" s="171"/>
      <c r="AH178" s="171"/>
      <c r="AI178" s="171"/>
      <c r="AJ178" s="171"/>
      <c r="AK178" s="171"/>
      <c r="AL178" s="171"/>
      <c r="AM178" s="171"/>
      <c r="AN178" s="171"/>
      <c r="AO178" s="171"/>
      <c r="AP178" s="171"/>
      <c r="AQ178" s="171"/>
      <c r="AR178" s="171"/>
      <c r="AS178" s="171"/>
      <c r="AT178" s="171"/>
      <c r="AU178" s="171"/>
      <c r="AV178" s="171"/>
      <c r="AW178" s="171"/>
      <c r="AX178" s="171"/>
      <c r="AY178" s="171"/>
      <c r="AZ178" s="171"/>
      <c r="BA178" s="171"/>
      <c r="BB178" s="171"/>
      <c r="BC178" s="171"/>
      <c r="BD178" s="171"/>
      <c r="BE178" s="171"/>
      <c r="BF178" s="171"/>
      <c r="BG178" s="171"/>
      <c r="BH178" s="171"/>
      <c r="BI178" s="171"/>
      <c r="BJ178" s="171"/>
      <c r="BK178" s="171"/>
      <c r="BL178" s="171"/>
      <c r="BM178" s="171"/>
      <c r="BN178" s="171"/>
      <c r="BO178" s="171"/>
      <c r="BP178" s="171"/>
      <c r="BQ178" s="171"/>
      <c r="BR178" s="171"/>
      <c r="BS178" s="171"/>
      <c r="BT178" s="171"/>
      <c r="BU178" s="171"/>
      <c r="BV178" s="171"/>
      <c r="BW178" s="171"/>
      <c r="BX178" s="171"/>
      <c r="BY178" s="171"/>
      <c r="BZ178" s="171"/>
      <c r="CA178" s="171"/>
      <c r="CB178" s="171"/>
      <c r="CC178" s="171"/>
      <c r="CD178" s="171"/>
      <c r="CE178" s="171"/>
      <c r="CF178" s="171"/>
      <c r="CG178" s="171"/>
      <c r="CH178" s="171"/>
      <c r="CI178" s="171"/>
      <c r="CJ178" s="171"/>
      <c r="CK178" s="171"/>
      <c r="CL178" s="171"/>
      <c r="CM178" s="171"/>
      <c r="CN178" s="171"/>
      <c r="CO178" s="171"/>
      <c r="CP178" s="171"/>
      <c r="CQ178" s="171"/>
      <c r="CR178" s="171"/>
      <c r="CS178" s="171"/>
      <c r="CT178" s="171"/>
      <c r="CU178" s="171"/>
      <c r="CV178" s="171"/>
      <c r="CW178" s="171"/>
      <c r="CX178" s="171"/>
      <c r="CY178" s="171"/>
      <c r="CZ178" s="171"/>
      <c r="DA178" s="171"/>
      <c r="DB178" s="171"/>
      <c r="DC178" s="171"/>
      <c r="DD178" s="171"/>
      <c r="DE178" s="171"/>
      <c r="DF178" s="171"/>
      <c r="DG178" s="171"/>
      <c r="DH178" s="171"/>
      <c r="DI178" s="171"/>
      <c r="DJ178" s="171"/>
      <c r="DK178" s="171"/>
      <c r="DL178" s="171"/>
      <c r="DM178" s="171"/>
      <c r="DN178" s="171"/>
      <c r="DO178" s="171"/>
      <c r="DP178" s="171"/>
      <c r="DQ178" s="171"/>
      <c r="DR178" s="171"/>
      <c r="DS178" s="171"/>
      <c r="DT178" s="171"/>
      <c r="DU178" s="171"/>
      <c r="DV178" s="171"/>
      <c r="DW178" s="171"/>
      <c r="DX178" s="171"/>
      <c r="DY178" s="171"/>
      <c r="DZ178" s="171"/>
      <c r="EA178" s="62">
        <f>ROUND((I178/5/365*21),2)</f>
        <v>16.149999999999999</v>
      </c>
      <c r="EB178" s="62">
        <f t="shared" si="323"/>
        <v>23.07</v>
      </c>
      <c r="EC178" s="62">
        <f t="shared" si="324"/>
        <v>23.84</v>
      </c>
      <c r="ED178" s="67">
        <f t="shared" si="325"/>
        <v>63.06</v>
      </c>
      <c r="EE178" s="52">
        <f t="shared" si="326"/>
        <v>63.06</v>
      </c>
      <c r="EF178" s="44">
        <f t="shared" si="327"/>
        <v>23.84</v>
      </c>
      <c r="EG178" s="44">
        <f t="shared" si="328"/>
        <v>22.3</v>
      </c>
      <c r="EH178" s="44">
        <f t="shared" si="329"/>
        <v>23.84</v>
      </c>
      <c r="EI178" s="44">
        <f t="shared" si="330"/>
        <v>23.07</v>
      </c>
      <c r="EJ178" s="44">
        <f t="shared" si="331"/>
        <v>23.84</v>
      </c>
      <c r="EK178" s="93">
        <f t="shared" si="336"/>
        <v>23.07</v>
      </c>
      <c r="EL178" s="68"/>
      <c r="EM178" s="68"/>
      <c r="EN178" s="68"/>
      <c r="EO178" s="68"/>
      <c r="EP178" s="68"/>
      <c r="EQ178" s="68"/>
      <c r="ER178" s="52">
        <f t="shared" si="332"/>
        <v>139.96</v>
      </c>
      <c r="ES178" s="52">
        <f t="shared" si="334"/>
        <v>203.02</v>
      </c>
      <c r="ET178" s="62">
        <f t="shared" si="333"/>
        <v>1356.38</v>
      </c>
      <c r="EU178" s="160"/>
    </row>
    <row r="179" spans="2:157" s="17" customFormat="1" ht="11.25">
      <c r="B179" s="172" t="s">
        <v>483</v>
      </c>
      <c r="C179" s="173"/>
      <c r="D179" s="173"/>
      <c r="E179" s="174"/>
      <c r="F179" s="174"/>
      <c r="G179" s="175">
        <f t="shared" ref="G179:BR179" si="338">SUM(G82:G178)</f>
        <v>124569.79999999997</v>
      </c>
      <c r="H179" s="175">
        <f t="shared" si="338"/>
        <v>12456.979999999989</v>
      </c>
      <c r="I179" s="175">
        <f t="shared" si="338"/>
        <v>112112.81999999993</v>
      </c>
      <c r="J179" s="175">
        <f t="shared" si="338"/>
        <v>0</v>
      </c>
      <c r="K179" s="175">
        <f t="shared" si="338"/>
        <v>0</v>
      </c>
      <c r="L179" s="175">
        <f t="shared" si="338"/>
        <v>0</v>
      </c>
      <c r="M179" s="175">
        <f t="shared" si="338"/>
        <v>0</v>
      </c>
      <c r="N179" s="175">
        <f t="shared" si="338"/>
        <v>0</v>
      </c>
      <c r="O179" s="175">
        <f t="shared" si="338"/>
        <v>0</v>
      </c>
      <c r="P179" s="175">
        <f t="shared" si="338"/>
        <v>0</v>
      </c>
      <c r="Q179" s="175">
        <f t="shared" si="338"/>
        <v>0</v>
      </c>
      <c r="R179" s="175">
        <f t="shared" si="338"/>
        <v>0</v>
      </c>
      <c r="S179" s="175">
        <f t="shared" si="338"/>
        <v>0</v>
      </c>
      <c r="T179" s="175">
        <f t="shared" si="338"/>
        <v>0</v>
      </c>
      <c r="U179" s="175">
        <f t="shared" si="338"/>
        <v>0</v>
      </c>
      <c r="V179" s="175">
        <f t="shared" si="338"/>
        <v>0</v>
      </c>
      <c r="W179" s="175">
        <f t="shared" si="338"/>
        <v>0</v>
      </c>
      <c r="X179" s="175">
        <f t="shared" si="338"/>
        <v>0</v>
      </c>
      <c r="Y179" s="175">
        <f t="shared" si="338"/>
        <v>0</v>
      </c>
      <c r="Z179" s="175">
        <f t="shared" si="338"/>
        <v>0</v>
      </c>
      <c r="AA179" s="175">
        <f t="shared" si="338"/>
        <v>0</v>
      </c>
      <c r="AB179" s="175">
        <f t="shared" si="338"/>
        <v>0</v>
      </c>
      <c r="AC179" s="175">
        <f t="shared" si="338"/>
        <v>0</v>
      </c>
      <c r="AD179" s="175">
        <f t="shared" si="338"/>
        <v>0</v>
      </c>
      <c r="AE179" s="175">
        <f t="shared" si="338"/>
        <v>0</v>
      </c>
      <c r="AF179" s="175">
        <f t="shared" si="338"/>
        <v>0</v>
      </c>
      <c r="AG179" s="175">
        <f t="shared" si="338"/>
        <v>0</v>
      </c>
      <c r="AH179" s="175">
        <f t="shared" si="338"/>
        <v>0</v>
      </c>
      <c r="AI179" s="175">
        <f t="shared" si="338"/>
        <v>0</v>
      </c>
      <c r="AJ179" s="175">
        <f t="shared" si="338"/>
        <v>0</v>
      </c>
      <c r="AK179" s="175">
        <f t="shared" si="338"/>
        <v>0</v>
      </c>
      <c r="AL179" s="175">
        <f t="shared" si="338"/>
        <v>0</v>
      </c>
      <c r="AM179" s="175">
        <f t="shared" si="338"/>
        <v>0</v>
      </c>
      <c r="AN179" s="175">
        <f t="shared" si="338"/>
        <v>0</v>
      </c>
      <c r="AO179" s="175">
        <f t="shared" si="338"/>
        <v>0</v>
      </c>
      <c r="AP179" s="175">
        <f t="shared" si="338"/>
        <v>0</v>
      </c>
      <c r="AQ179" s="175">
        <f t="shared" si="338"/>
        <v>0</v>
      </c>
      <c r="AR179" s="175">
        <f t="shared" si="338"/>
        <v>0</v>
      </c>
      <c r="AS179" s="175">
        <f t="shared" si="338"/>
        <v>0</v>
      </c>
      <c r="AT179" s="175">
        <f t="shared" si="338"/>
        <v>0</v>
      </c>
      <c r="AU179" s="175">
        <f t="shared" si="338"/>
        <v>0</v>
      </c>
      <c r="AV179" s="175">
        <f t="shared" si="338"/>
        <v>0</v>
      </c>
      <c r="AW179" s="175">
        <f t="shared" si="338"/>
        <v>0</v>
      </c>
      <c r="AX179" s="175">
        <f t="shared" si="338"/>
        <v>0</v>
      </c>
      <c r="AY179" s="175">
        <f t="shared" si="338"/>
        <v>0</v>
      </c>
      <c r="AZ179" s="175">
        <f t="shared" si="338"/>
        <v>0</v>
      </c>
      <c r="BA179" s="175">
        <f t="shared" si="338"/>
        <v>0</v>
      </c>
      <c r="BB179" s="175">
        <f t="shared" si="338"/>
        <v>0</v>
      </c>
      <c r="BC179" s="175">
        <f t="shared" si="338"/>
        <v>0</v>
      </c>
      <c r="BD179" s="175">
        <f t="shared" si="338"/>
        <v>0</v>
      </c>
      <c r="BE179" s="175">
        <f t="shared" si="338"/>
        <v>0</v>
      </c>
      <c r="BF179" s="175">
        <f t="shared" si="338"/>
        <v>0</v>
      </c>
      <c r="BG179" s="175">
        <f t="shared" si="338"/>
        <v>0</v>
      </c>
      <c r="BH179" s="175">
        <f t="shared" si="338"/>
        <v>0</v>
      </c>
      <c r="BI179" s="175">
        <f t="shared" si="338"/>
        <v>0</v>
      </c>
      <c r="BJ179" s="175">
        <f t="shared" si="338"/>
        <v>0</v>
      </c>
      <c r="BK179" s="175">
        <f t="shared" si="338"/>
        <v>0</v>
      </c>
      <c r="BL179" s="175">
        <f t="shared" si="338"/>
        <v>0</v>
      </c>
      <c r="BM179" s="175">
        <f t="shared" si="338"/>
        <v>0</v>
      </c>
      <c r="BN179" s="175">
        <f t="shared" si="338"/>
        <v>0</v>
      </c>
      <c r="BO179" s="175">
        <f t="shared" si="338"/>
        <v>0</v>
      </c>
      <c r="BP179" s="175">
        <f t="shared" si="338"/>
        <v>0</v>
      </c>
      <c r="BQ179" s="175">
        <f t="shared" si="338"/>
        <v>0</v>
      </c>
      <c r="BR179" s="175">
        <f t="shared" si="338"/>
        <v>0</v>
      </c>
      <c r="BS179" s="175">
        <f t="shared" ref="BS179:ED179" si="339">SUM(BS82:BS178)</f>
        <v>158.88</v>
      </c>
      <c r="BT179" s="175">
        <f t="shared" si="339"/>
        <v>223.80000000000004</v>
      </c>
      <c r="BU179" s="175">
        <f t="shared" si="339"/>
        <v>223.80000000000004</v>
      </c>
      <c r="BV179" s="175">
        <f t="shared" si="339"/>
        <v>225.39000000000007</v>
      </c>
      <c r="BW179" s="175">
        <f t="shared" si="339"/>
        <v>262.68000000000006</v>
      </c>
      <c r="BX179" s="175">
        <f t="shared" si="339"/>
        <v>265.74</v>
      </c>
      <c r="BY179" s="175">
        <f t="shared" si="339"/>
        <v>275.90000000000009</v>
      </c>
      <c r="BZ179" s="175">
        <f t="shared" si="339"/>
        <v>1636.1900000000007</v>
      </c>
      <c r="CA179" s="175">
        <f t="shared" si="339"/>
        <v>1636.1900000000007</v>
      </c>
      <c r="CB179" s="175">
        <f t="shared" si="339"/>
        <v>275.90000000000009</v>
      </c>
      <c r="CC179" s="175">
        <f t="shared" si="339"/>
        <v>258.12999999999994</v>
      </c>
      <c r="CD179" s="175">
        <f t="shared" si="339"/>
        <v>275.90000000000009</v>
      </c>
      <c r="CE179" s="175">
        <f t="shared" si="339"/>
        <v>267.02000000000004</v>
      </c>
      <c r="CF179" s="175">
        <f t="shared" si="339"/>
        <v>275.90000000000009</v>
      </c>
      <c r="CG179" s="175">
        <f t="shared" si="339"/>
        <v>267.02000000000004</v>
      </c>
      <c r="CH179" s="175">
        <f t="shared" si="339"/>
        <v>275.90000000000009</v>
      </c>
      <c r="CI179" s="175">
        <f t="shared" si="339"/>
        <v>275.90000000000009</v>
      </c>
      <c r="CJ179" s="175">
        <f t="shared" si="339"/>
        <v>267.02000000000004</v>
      </c>
      <c r="CK179" s="175">
        <f t="shared" si="339"/>
        <v>275.90000000000009</v>
      </c>
      <c r="CL179" s="175">
        <f t="shared" si="339"/>
        <v>298.87</v>
      </c>
      <c r="CM179" s="175">
        <f t="shared" si="339"/>
        <v>363.28000000000009</v>
      </c>
      <c r="CN179" s="175">
        <f t="shared" si="339"/>
        <v>3376.74</v>
      </c>
      <c r="CO179" s="175">
        <f t="shared" si="339"/>
        <v>5012.9300000000012</v>
      </c>
      <c r="CP179" s="175">
        <f t="shared" si="339"/>
        <v>396.42000000000013</v>
      </c>
      <c r="CQ179" s="175">
        <f t="shared" si="339"/>
        <v>358.09999999999991</v>
      </c>
      <c r="CR179" s="175">
        <f t="shared" si="339"/>
        <v>396.42000000000013</v>
      </c>
      <c r="CS179" s="175">
        <f t="shared" si="339"/>
        <v>383.64</v>
      </c>
      <c r="CT179" s="175">
        <f t="shared" si="339"/>
        <v>396.42000000000013</v>
      </c>
      <c r="CU179" s="175">
        <f t="shared" si="339"/>
        <v>447.34999999999991</v>
      </c>
      <c r="CV179" s="175">
        <f t="shared" si="339"/>
        <v>696.24000000000092</v>
      </c>
      <c r="CW179" s="175">
        <f t="shared" si="339"/>
        <v>914.37999999999988</v>
      </c>
      <c r="CX179" s="175">
        <f t="shared" si="339"/>
        <v>1040.1800000000005</v>
      </c>
      <c r="CY179" s="175">
        <f t="shared" si="339"/>
        <v>1213.4099999999999</v>
      </c>
      <c r="CZ179" s="175">
        <f t="shared" si="339"/>
        <v>1174.1700000000005</v>
      </c>
      <c r="DA179" s="175">
        <f t="shared" si="339"/>
        <v>1217.33</v>
      </c>
      <c r="DB179" s="175">
        <f t="shared" si="339"/>
        <v>8634.0599999999977</v>
      </c>
      <c r="DC179" s="175">
        <f t="shared" si="339"/>
        <v>13646.990000000013</v>
      </c>
      <c r="DD179" s="175">
        <f t="shared" si="339"/>
        <v>1225.56</v>
      </c>
      <c r="DE179" s="175">
        <f t="shared" si="339"/>
        <v>1106.9099999999999</v>
      </c>
      <c r="DF179" s="175">
        <f t="shared" si="339"/>
        <v>1225.56</v>
      </c>
      <c r="DG179" s="175">
        <f t="shared" si="339"/>
        <v>1185.9300000000005</v>
      </c>
      <c r="DH179" s="175">
        <f t="shared" si="339"/>
        <v>1225.56</v>
      </c>
      <c r="DI179" s="175">
        <f t="shared" si="339"/>
        <v>1185.9300000000005</v>
      </c>
      <c r="DJ179" s="175">
        <f t="shared" si="339"/>
        <v>1327.8600000000001</v>
      </c>
      <c r="DK179" s="175">
        <f t="shared" si="339"/>
        <v>1392.7999999999988</v>
      </c>
      <c r="DL179" s="175">
        <f t="shared" si="339"/>
        <v>1373.3099999999993</v>
      </c>
      <c r="DM179" s="175">
        <f t="shared" si="339"/>
        <v>1501.8399999999988</v>
      </c>
      <c r="DN179" s="175">
        <f t="shared" si="339"/>
        <v>1453.3899999999992</v>
      </c>
      <c r="DO179" s="175">
        <f t="shared" si="339"/>
        <v>1501.8399999999988</v>
      </c>
      <c r="DP179" s="175">
        <f t="shared" si="339"/>
        <v>15706.490000000011</v>
      </c>
      <c r="DQ179" s="175">
        <f t="shared" si="339"/>
        <v>29353.480000000014</v>
      </c>
      <c r="DR179" s="175">
        <f t="shared" si="339"/>
        <v>1501.8399999999988</v>
      </c>
      <c r="DS179" s="175">
        <f t="shared" si="339"/>
        <v>1356.4700000000007</v>
      </c>
      <c r="DT179" s="175">
        <f t="shared" si="339"/>
        <v>1501.8399999999988</v>
      </c>
      <c r="DU179" s="175">
        <f t="shared" si="339"/>
        <v>1521.5499999999986</v>
      </c>
      <c r="DV179" s="175">
        <f t="shared" si="339"/>
        <v>1597.8399999999988</v>
      </c>
      <c r="DW179" s="175">
        <f t="shared" si="339"/>
        <v>1546.3299999999992</v>
      </c>
      <c r="DX179" s="175">
        <f t="shared" si="339"/>
        <v>1597.8399999999988</v>
      </c>
      <c r="DY179" s="175">
        <f t="shared" si="339"/>
        <v>1673.2599999999979</v>
      </c>
      <c r="DZ179" s="175">
        <f t="shared" si="339"/>
        <v>1773.7099999999998</v>
      </c>
      <c r="EA179" s="175">
        <f t="shared" si="339"/>
        <v>1881.2899999999995</v>
      </c>
      <c r="EB179" s="175">
        <f t="shared" si="339"/>
        <v>1842.9199999999996</v>
      </c>
      <c r="EC179" s="175">
        <f t="shared" si="339"/>
        <v>1904.359999999999</v>
      </c>
      <c r="ED179" s="175">
        <f t="shared" si="339"/>
        <v>19699.250000000015</v>
      </c>
      <c r="EE179" s="175">
        <f t="shared" ref="EE179:ET179" si="340">SUM(EE82:EE178)</f>
        <v>49052.729999999974</v>
      </c>
      <c r="EF179" s="175">
        <f t="shared" si="340"/>
        <v>1904.359999999999</v>
      </c>
      <c r="EG179" s="175">
        <f t="shared" si="340"/>
        <v>1781.5700000000004</v>
      </c>
      <c r="EH179" s="175">
        <f t="shared" si="340"/>
        <v>1904.359999999999</v>
      </c>
      <c r="EI179" s="175">
        <f t="shared" si="340"/>
        <v>1842.9199999999996</v>
      </c>
      <c r="EJ179" s="175">
        <f t="shared" si="340"/>
        <v>1904.359999999999</v>
      </c>
      <c r="EK179" s="175">
        <f t="shared" si="340"/>
        <v>1669.6399999999994</v>
      </c>
      <c r="EL179" s="175">
        <f t="shared" si="340"/>
        <v>0</v>
      </c>
      <c r="EM179" s="175">
        <f t="shared" si="340"/>
        <v>0</v>
      </c>
      <c r="EN179" s="175">
        <f t="shared" si="340"/>
        <v>0</v>
      </c>
      <c r="EO179" s="175">
        <f t="shared" si="340"/>
        <v>0</v>
      </c>
      <c r="EP179" s="175">
        <f t="shared" si="340"/>
        <v>0</v>
      </c>
      <c r="EQ179" s="175">
        <f t="shared" si="340"/>
        <v>0</v>
      </c>
      <c r="ER179" s="175">
        <f t="shared" si="340"/>
        <v>11007.209999999997</v>
      </c>
      <c r="ES179" s="175">
        <f t="shared" si="340"/>
        <v>60059.939999999973</v>
      </c>
      <c r="ET179" s="175">
        <f t="shared" si="340"/>
        <v>64509.859999999964</v>
      </c>
      <c r="EU179" s="16"/>
      <c r="EV179" s="16"/>
      <c r="EW179" s="16"/>
      <c r="EX179" s="16"/>
      <c r="EY179" s="16"/>
      <c r="EZ179" s="16"/>
      <c r="FA179" s="16"/>
    </row>
    <row r="180" spans="2:157" s="182" customFormat="1" ht="11.25">
      <c r="B180" s="176" t="s">
        <v>10</v>
      </c>
      <c r="C180" s="177"/>
      <c r="D180" s="177"/>
      <c r="E180" s="177"/>
      <c r="F180" s="177"/>
      <c r="G180" s="178">
        <f>SUM(G27+G35+G80+G179)</f>
        <v>2116372.4371428569</v>
      </c>
      <c r="H180" s="178">
        <f t="shared" ref="H180:BS180" si="341">SUM(H27+H35+H80+H179)</f>
        <v>211637.27399999998</v>
      </c>
      <c r="I180" s="178">
        <f t="shared" si="341"/>
        <v>1904735.1934285711</v>
      </c>
      <c r="J180" s="178">
        <f t="shared" si="341"/>
        <v>4893.1499999999996</v>
      </c>
      <c r="K180" s="178">
        <f t="shared" si="341"/>
        <v>9400.0300000000007</v>
      </c>
      <c r="L180" s="178">
        <f t="shared" si="341"/>
        <v>1074.29</v>
      </c>
      <c r="M180" s="178">
        <f t="shared" si="341"/>
        <v>1074.29</v>
      </c>
      <c r="N180" s="178">
        <f t="shared" si="341"/>
        <v>1074.29</v>
      </c>
      <c r="O180" s="178">
        <f t="shared" si="341"/>
        <v>1077.23</v>
      </c>
      <c r="P180" s="178">
        <f t="shared" si="341"/>
        <v>3230.81</v>
      </c>
      <c r="Q180" s="178">
        <f t="shared" si="341"/>
        <v>67743.28</v>
      </c>
      <c r="R180" s="178">
        <f t="shared" si="341"/>
        <v>70523.569999999992</v>
      </c>
      <c r="S180" s="178">
        <f t="shared" si="341"/>
        <v>71601.930000000022</v>
      </c>
      <c r="T180" s="178">
        <f t="shared" si="341"/>
        <v>71789.81</v>
      </c>
      <c r="U180" s="178">
        <f t="shared" si="341"/>
        <v>72346.109999999986</v>
      </c>
      <c r="V180" s="178">
        <f t="shared" si="341"/>
        <v>72483.92</v>
      </c>
      <c r="W180" s="178">
        <f t="shared" si="341"/>
        <v>435653.03999999986</v>
      </c>
      <c r="X180" s="178">
        <f t="shared" si="341"/>
        <v>6281.4099999999989</v>
      </c>
      <c r="Y180" s="178">
        <f t="shared" si="341"/>
        <v>5876.17</v>
      </c>
      <c r="Z180" s="178">
        <f t="shared" si="341"/>
        <v>6281.4099999999989</v>
      </c>
      <c r="AA180" s="178">
        <f t="shared" si="341"/>
        <v>6078.7999999999993</v>
      </c>
      <c r="AB180" s="178">
        <f t="shared" si="341"/>
        <v>6281.4099999999989</v>
      </c>
      <c r="AC180" s="178">
        <f t="shared" si="341"/>
        <v>6078.7999999999993</v>
      </c>
      <c r="AD180" s="178">
        <f t="shared" si="341"/>
        <v>6326.5399999999991</v>
      </c>
      <c r="AE180" s="178">
        <f t="shared" si="341"/>
        <v>6514.5699999999988</v>
      </c>
      <c r="AF180" s="178">
        <f t="shared" si="341"/>
        <v>6304.44</v>
      </c>
      <c r="AG180" s="178">
        <f t="shared" si="341"/>
        <v>6514.5699999999988</v>
      </c>
      <c r="AH180" s="178">
        <f t="shared" si="341"/>
        <v>6307.15</v>
      </c>
      <c r="AI180" s="178">
        <f t="shared" si="341"/>
        <v>6590.1599999999989</v>
      </c>
      <c r="AJ180" s="178">
        <f t="shared" si="341"/>
        <v>75435.430000000022</v>
      </c>
      <c r="AK180" s="178">
        <f t="shared" si="341"/>
        <v>511088.47</v>
      </c>
      <c r="AL180" s="178">
        <f t="shared" si="341"/>
        <v>6723.6899999999987</v>
      </c>
      <c r="AM180" s="178">
        <f t="shared" si="341"/>
        <v>6072.9999999999991</v>
      </c>
      <c r="AN180" s="178">
        <f t="shared" si="341"/>
        <v>6723.6899999999987</v>
      </c>
      <c r="AO180" s="178">
        <f t="shared" si="341"/>
        <v>6506.8099999999995</v>
      </c>
      <c r="AP180" s="178">
        <f t="shared" si="341"/>
        <v>6723.6899999999987</v>
      </c>
      <c r="AQ180" s="178">
        <f t="shared" si="341"/>
        <v>6506.8099999999995</v>
      </c>
      <c r="AR180" s="178">
        <f t="shared" si="341"/>
        <v>6723.6899999999987</v>
      </c>
      <c r="AS180" s="178">
        <f t="shared" si="341"/>
        <v>6723.6899999999987</v>
      </c>
      <c r="AT180" s="178">
        <f t="shared" si="341"/>
        <v>6506.8099999999995</v>
      </c>
      <c r="AU180" s="178">
        <f t="shared" si="341"/>
        <v>6723.6899999999987</v>
      </c>
      <c r="AV180" s="178">
        <f t="shared" si="341"/>
        <v>6506.8099999999995</v>
      </c>
      <c r="AW180" s="178">
        <f t="shared" si="341"/>
        <v>6723.6899999999987</v>
      </c>
      <c r="AX180" s="178">
        <f t="shared" si="341"/>
        <v>79166.070000000007</v>
      </c>
      <c r="AY180" s="178">
        <f t="shared" si="341"/>
        <v>590254.54</v>
      </c>
      <c r="AZ180" s="178">
        <f t="shared" si="341"/>
        <v>6723.6899999999987</v>
      </c>
      <c r="BA180" s="178">
        <f t="shared" si="341"/>
        <v>6072.9999999999991</v>
      </c>
      <c r="BB180" s="178">
        <f t="shared" si="341"/>
        <v>6723.6899999999987</v>
      </c>
      <c r="BC180" s="178">
        <f t="shared" si="341"/>
        <v>6506.8099999999995</v>
      </c>
      <c r="BD180" s="178">
        <f t="shared" si="341"/>
        <v>6723.6899999999987</v>
      </c>
      <c r="BE180" s="178">
        <f t="shared" si="341"/>
        <v>6506.8099999999995</v>
      </c>
      <c r="BF180" s="178">
        <f t="shared" si="341"/>
        <v>6723.6899999999987</v>
      </c>
      <c r="BG180" s="178">
        <f t="shared" si="341"/>
        <v>6723.6899999999987</v>
      </c>
      <c r="BH180" s="178">
        <f t="shared" si="341"/>
        <v>6506.8099999999995</v>
      </c>
      <c r="BI180" s="178">
        <f t="shared" si="341"/>
        <v>6723.6899999999987</v>
      </c>
      <c r="BJ180" s="178">
        <f t="shared" si="341"/>
        <v>6506.8099999999995</v>
      </c>
      <c r="BK180" s="178">
        <f t="shared" si="341"/>
        <v>6723.6899999999987</v>
      </c>
      <c r="BL180" s="178">
        <f t="shared" si="341"/>
        <v>79166.070000000007</v>
      </c>
      <c r="BM180" s="178">
        <f t="shared" si="341"/>
        <v>669420.6100000001</v>
      </c>
      <c r="BN180" s="178">
        <f t="shared" si="341"/>
        <v>6723.6899999999987</v>
      </c>
      <c r="BO180" s="178">
        <f t="shared" si="341"/>
        <v>6072.9999999999991</v>
      </c>
      <c r="BP180" s="178">
        <f t="shared" si="341"/>
        <v>6723.6899999999987</v>
      </c>
      <c r="BQ180" s="178">
        <f t="shared" si="341"/>
        <v>6506.8099999999995</v>
      </c>
      <c r="BR180" s="178">
        <f t="shared" si="341"/>
        <v>6723.6899999999987</v>
      </c>
      <c r="BS180" s="178">
        <f t="shared" si="341"/>
        <v>6665.69</v>
      </c>
      <c r="BT180" s="178">
        <f t="shared" ref="BT180:EE180" si="342">SUM(BT27+BT35+BT80+BT179)</f>
        <v>7060.86</v>
      </c>
      <c r="BU180" s="178">
        <f t="shared" si="342"/>
        <v>7100.2899999999991</v>
      </c>
      <c r="BV180" s="178">
        <f t="shared" si="342"/>
        <v>6880.07</v>
      </c>
      <c r="BW180" s="178">
        <f t="shared" si="342"/>
        <v>7161.9599999999991</v>
      </c>
      <c r="BX180" s="178">
        <f t="shared" si="342"/>
        <v>6977.4899999999989</v>
      </c>
      <c r="BY180" s="178">
        <f t="shared" si="342"/>
        <v>7247.4499999999989</v>
      </c>
      <c r="BZ180" s="178">
        <f t="shared" si="342"/>
        <v>81844.69</v>
      </c>
      <c r="CA180" s="178">
        <f t="shared" si="342"/>
        <v>751265.29999999993</v>
      </c>
      <c r="CB180" s="178">
        <f t="shared" si="342"/>
        <v>7247.4499999999989</v>
      </c>
      <c r="CC180" s="178">
        <f t="shared" si="342"/>
        <v>6779.9</v>
      </c>
      <c r="CD180" s="178">
        <f t="shared" si="342"/>
        <v>7247.4499999999989</v>
      </c>
      <c r="CE180" s="178">
        <f t="shared" si="342"/>
        <v>7013.69</v>
      </c>
      <c r="CF180" s="178">
        <f t="shared" si="342"/>
        <v>7297.119999999999</v>
      </c>
      <c r="CG180" s="178">
        <f t="shared" si="342"/>
        <v>7386.3399999999992</v>
      </c>
      <c r="CH180" s="178">
        <f t="shared" si="342"/>
        <v>7632.5499999999993</v>
      </c>
      <c r="CI180" s="178">
        <f t="shared" si="342"/>
        <v>7685.6899999999987</v>
      </c>
      <c r="CJ180" s="178">
        <f t="shared" si="342"/>
        <v>7556.0299999999988</v>
      </c>
      <c r="CK180" s="178">
        <f t="shared" si="342"/>
        <v>7836.3899999999994</v>
      </c>
      <c r="CL180" s="178">
        <f t="shared" si="342"/>
        <v>7615.4599999999982</v>
      </c>
      <c r="CM180" s="178">
        <f t="shared" si="342"/>
        <v>7977.2399999999989</v>
      </c>
      <c r="CN180" s="178">
        <f t="shared" si="342"/>
        <v>89275.310000000012</v>
      </c>
      <c r="CO180" s="178">
        <f t="shared" si="342"/>
        <v>840540.6100000001</v>
      </c>
      <c r="CP180" s="178">
        <f t="shared" si="342"/>
        <v>8057.8499999999985</v>
      </c>
      <c r="CQ180" s="178">
        <f t="shared" si="342"/>
        <v>7278.07</v>
      </c>
      <c r="CR180" s="178">
        <f t="shared" si="342"/>
        <v>8057.8499999999985</v>
      </c>
      <c r="CS180" s="178">
        <f t="shared" si="342"/>
        <v>7797.9199999999992</v>
      </c>
      <c r="CT180" s="178">
        <f t="shared" si="342"/>
        <v>8068.1699999999992</v>
      </c>
      <c r="CU180" s="178">
        <f t="shared" si="342"/>
        <v>7886.6899999999987</v>
      </c>
      <c r="CV180" s="178">
        <f t="shared" si="342"/>
        <v>8388.51</v>
      </c>
      <c r="CW180" s="178">
        <f t="shared" si="342"/>
        <v>8612.1199999999972</v>
      </c>
      <c r="CX180" s="178">
        <f t="shared" si="342"/>
        <v>8511.67</v>
      </c>
      <c r="CY180" s="178">
        <f t="shared" si="342"/>
        <v>8949.1499999999978</v>
      </c>
      <c r="CZ180" s="178">
        <f t="shared" si="342"/>
        <v>8676.8599999999988</v>
      </c>
      <c r="DA180" s="178">
        <f t="shared" si="342"/>
        <v>8978.3999999999978</v>
      </c>
      <c r="DB180" s="178">
        <f t="shared" si="342"/>
        <v>99263.260000000009</v>
      </c>
      <c r="DC180" s="178">
        <f t="shared" si="342"/>
        <v>939803.87</v>
      </c>
      <c r="DD180" s="178">
        <f t="shared" si="342"/>
        <v>8986.6299999999992</v>
      </c>
      <c r="DE180" s="178">
        <f t="shared" si="342"/>
        <v>8116.8899999999985</v>
      </c>
      <c r="DF180" s="178">
        <f t="shared" si="342"/>
        <v>9206.159999999998</v>
      </c>
      <c r="DG180" s="178">
        <f t="shared" si="342"/>
        <v>8999.7199999999993</v>
      </c>
      <c r="DH180" s="178">
        <f t="shared" si="342"/>
        <v>9299.8199999999979</v>
      </c>
      <c r="DI180" s="178">
        <f t="shared" si="342"/>
        <v>9017.98</v>
      </c>
      <c r="DJ180" s="178">
        <f t="shared" si="342"/>
        <v>9439.8799999999992</v>
      </c>
      <c r="DK180" s="178">
        <f t="shared" si="342"/>
        <v>9504.8199999999979</v>
      </c>
      <c r="DL180" s="178">
        <f t="shared" si="342"/>
        <v>9223.6499999999978</v>
      </c>
      <c r="DM180" s="178">
        <f t="shared" si="342"/>
        <v>9654.029999999997</v>
      </c>
      <c r="DN180" s="178">
        <f t="shared" si="342"/>
        <v>9475.8799999999974</v>
      </c>
      <c r="DO180" s="178">
        <f t="shared" si="342"/>
        <v>9791.7499999999964</v>
      </c>
      <c r="DP180" s="178">
        <f t="shared" si="342"/>
        <v>110717.21</v>
      </c>
      <c r="DQ180" s="178">
        <f t="shared" si="342"/>
        <v>1050521.08</v>
      </c>
      <c r="DR180" s="178">
        <f t="shared" si="342"/>
        <v>9791.7499999999964</v>
      </c>
      <c r="DS180" s="178">
        <f t="shared" si="342"/>
        <v>9014.8000000000011</v>
      </c>
      <c r="DT180" s="178">
        <f t="shared" si="342"/>
        <v>9923.0399999999972</v>
      </c>
      <c r="DU180" s="178">
        <f t="shared" si="342"/>
        <v>9672.5999999999985</v>
      </c>
      <c r="DV180" s="178">
        <f t="shared" si="342"/>
        <v>10020.599999999997</v>
      </c>
      <c r="DW180" s="178">
        <f t="shared" si="342"/>
        <v>9697.3799999999992</v>
      </c>
      <c r="DX180" s="178">
        <f t="shared" si="342"/>
        <v>10020.599999999997</v>
      </c>
      <c r="DY180" s="178">
        <f t="shared" si="342"/>
        <v>10096.019999999997</v>
      </c>
      <c r="DZ180" s="178">
        <f t="shared" si="342"/>
        <v>9951.9399999999987</v>
      </c>
      <c r="EA180" s="178">
        <f t="shared" si="342"/>
        <v>10333.089999999998</v>
      </c>
      <c r="EB180" s="178">
        <f t="shared" si="342"/>
        <v>10022.069999999998</v>
      </c>
      <c r="EC180" s="178">
        <f t="shared" si="342"/>
        <v>11183.369999999997</v>
      </c>
      <c r="ED180" s="178">
        <f t="shared" si="342"/>
        <v>119727.26000000001</v>
      </c>
      <c r="EE180" s="178">
        <f t="shared" si="342"/>
        <v>1170248.3400000001</v>
      </c>
      <c r="EF180" s="178">
        <f t="shared" ref="EF180:ES180" si="343">SUM(EF27+EF35+EF80+EF179)</f>
        <v>10544.819999999998</v>
      </c>
      <c r="EG180" s="178">
        <f t="shared" si="343"/>
        <v>10009.42</v>
      </c>
      <c r="EH180" s="178">
        <f t="shared" si="343"/>
        <v>10836.169999999996</v>
      </c>
      <c r="EI180" s="178">
        <f t="shared" si="343"/>
        <v>10488.84</v>
      </c>
      <c r="EJ180" s="178">
        <f t="shared" si="343"/>
        <v>10838.489999999996</v>
      </c>
      <c r="EK180" s="178">
        <f t="shared" si="343"/>
        <v>10315.56</v>
      </c>
      <c r="EL180" s="178">
        <f t="shared" si="343"/>
        <v>0</v>
      </c>
      <c r="EM180" s="178">
        <f t="shared" si="343"/>
        <v>0</v>
      </c>
      <c r="EN180" s="178">
        <f t="shared" si="343"/>
        <v>0</v>
      </c>
      <c r="EO180" s="178">
        <f t="shared" si="343"/>
        <v>0</v>
      </c>
      <c r="EP180" s="178">
        <f t="shared" si="343"/>
        <v>0</v>
      </c>
      <c r="EQ180" s="178">
        <f t="shared" si="343"/>
        <v>0</v>
      </c>
      <c r="ER180" s="178">
        <f t="shared" si="343"/>
        <v>63033.30000000001</v>
      </c>
      <c r="ES180" s="178">
        <f t="shared" si="343"/>
        <v>1233281.6399999994</v>
      </c>
      <c r="ET180" s="179">
        <f>SUM(ET27+ET35+ET80+ET179)</f>
        <v>883090.79714285699</v>
      </c>
      <c r="EU180" s="180"/>
      <c r="EV180" s="181"/>
      <c r="EW180" s="180"/>
      <c r="EX180" s="180"/>
      <c r="EY180" s="180"/>
      <c r="EZ180" s="180"/>
      <c r="FA180" s="180"/>
    </row>
    <row r="181" spans="2:157" ht="11.25">
      <c r="B181" s="183" t="s">
        <v>484</v>
      </c>
      <c r="C181" s="184"/>
      <c r="D181" s="185"/>
      <c r="E181" s="186"/>
      <c r="F181" s="186"/>
      <c r="G181" s="186"/>
      <c r="H181" s="186"/>
      <c r="I181" s="186"/>
      <c r="J181" s="186"/>
      <c r="K181" s="186"/>
      <c r="L181" s="186"/>
      <c r="M181" s="186"/>
      <c r="N181" s="186"/>
      <c r="O181" s="186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  <c r="AT181" s="186"/>
      <c r="AU181" s="186"/>
      <c r="AV181" s="186"/>
      <c r="AW181" s="186"/>
      <c r="AX181" s="186"/>
      <c r="AY181" s="186"/>
      <c r="AZ181" s="186"/>
      <c r="BA181" s="186"/>
      <c r="BB181" s="186"/>
      <c r="BC181" s="186"/>
      <c r="BD181" s="186"/>
      <c r="BE181" s="186"/>
      <c r="BF181" s="186"/>
      <c r="BG181" s="186"/>
      <c r="BH181" s="186"/>
      <c r="BI181" s="186"/>
      <c r="BJ181" s="186"/>
      <c r="BK181" s="186"/>
      <c r="BL181" s="186"/>
      <c r="BM181" s="186"/>
      <c r="BN181" s="186"/>
      <c r="BO181" s="186"/>
      <c r="BP181" s="186"/>
      <c r="BQ181" s="186"/>
      <c r="BR181" s="186"/>
      <c r="BS181" s="186"/>
      <c r="BT181" s="186"/>
      <c r="BU181" s="186"/>
      <c r="BV181" s="186"/>
      <c r="BW181" s="186"/>
      <c r="BX181" s="186"/>
      <c r="BY181" s="186"/>
      <c r="BZ181" s="186"/>
      <c r="CA181" s="186"/>
      <c r="CB181" s="186"/>
      <c r="CC181" s="186"/>
      <c r="CD181" s="186"/>
      <c r="CE181" s="186"/>
      <c r="CF181" s="186"/>
      <c r="CG181" s="186"/>
      <c r="CH181" s="186"/>
      <c r="CI181" s="186"/>
      <c r="CJ181" s="186"/>
      <c r="CK181" s="186"/>
      <c r="CL181" s="186"/>
      <c r="CM181" s="186"/>
      <c r="CN181" s="186"/>
      <c r="CO181" s="186"/>
      <c r="CP181" s="186"/>
      <c r="CQ181" s="186"/>
      <c r="CR181" s="186"/>
      <c r="CS181" s="186"/>
      <c r="CT181" s="186"/>
      <c r="CU181" s="186"/>
      <c r="CV181" s="186"/>
      <c r="CW181" s="186"/>
      <c r="CX181" s="186"/>
      <c r="CY181" s="186"/>
      <c r="CZ181" s="186"/>
      <c r="DA181" s="186"/>
      <c r="DB181" s="186"/>
      <c r="DC181" s="186"/>
      <c r="DD181" s="186"/>
      <c r="DE181" s="186"/>
      <c r="DF181" s="186"/>
      <c r="DG181" s="186"/>
      <c r="DH181" s="186"/>
      <c r="DI181" s="186"/>
      <c r="DJ181" s="186"/>
      <c r="DK181" s="186"/>
      <c r="DL181" s="186"/>
      <c r="DM181" s="186"/>
      <c r="DN181" s="186"/>
      <c r="DO181" s="186"/>
      <c r="DP181" s="186"/>
      <c r="DQ181" s="186"/>
      <c r="DR181" s="186"/>
      <c r="DS181" s="186"/>
      <c r="DT181" s="186"/>
      <c r="DU181" s="186"/>
      <c r="DV181" s="186"/>
      <c r="DW181" s="186"/>
      <c r="DX181" s="186"/>
      <c r="DY181" s="186"/>
      <c r="DZ181" s="186"/>
      <c r="EA181" s="186"/>
      <c r="EB181" s="186"/>
      <c r="EC181" s="186"/>
      <c r="ED181" s="186"/>
      <c r="EE181" s="186"/>
      <c r="EF181" s="186"/>
      <c r="EG181" s="186"/>
      <c r="EH181" s="186"/>
      <c r="EI181" s="186"/>
      <c r="EJ181" s="186"/>
      <c r="EK181" s="186"/>
      <c r="EL181" s="186"/>
      <c r="EM181" s="186"/>
      <c r="EN181" s="186"/>
      <c r="EO181" s="186"/>
      <c r="EP181" s="186"/>
      <c r="EQ181" s="186"/>
      <c r="ER181" s="186"/>
      <c r="ES181" s="186"/>
      <c r="ET181" s="187"/>
      <c r="EU181" s="160"/>
    </row>
    <row r="182" spans="2:157" ht="16.5">
      <c r="B182" s="40" t="s">
        <v>485</v>
      </c>
      <c r="C182" s="188" t="s">
        <v>486</v>
      </c>
      <c r="D182" s="188" t="s">
        <v>486</v>
      </c>
      <c r="E182" s="40"/>
      <c r="F182" s="40"/>
      <c r="G182" s="105">
        <v>7684</v>
      </c>
      <c r="H182" s="44">
        <f>(G182*0.1)</f>
        <v>768.40000000000009</v>
      </c>
      <c r="I182" s="44">
        <f>(G182*0.9)</f>
        <v>6915.6</v>
      </c>
      <c r="J182" s="44"/>
      <c r="K182" s="45"/>
      <c r="L182" s="45"/>
      <c r="M182" s="45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>
        <f>ROUND((I182/5/365*0),2)</f>
        <v>0</v>
      </c>
      <c r="CV182" s="44">
        <v>0</v>
      </c>
      <c r="CW182" s="44" t="s">
        <v>487</v>
      </c>
      <c r="CX182" s="44" t="s">
        <v>487</v>
      </c>
      <c r="CY182" s="44"/>
      <c r="CZ182" s="44"/>
      <c r="DA182" s="44"/>
      <c r="DB182" s="46">
        <f>SUM(CP182:DA182)</f>
        <v>0</v>
      </c>
      <c r="DC182" s="46">
        <f>ROUND((CO182+DB182),2)</f>
        <v>0</v>
      </c>
      <c r="DD182" s="44">
        <f>ROUND((I182/5/365*31),2)</f>
        <v>117.47</v>
      </c>
      <c r="DE182" s="44">
        <f>ROUND((I182/5/365*28),2)</f>
        <v>106.1</v>
      </c>
      <c r="DF182" s="44">
        <f>ROUND((I182/5/365*31),2)</f>
        <v>117.47</v>
      </c>
      <c r="DG182" s="44">
        <f>ROUND((I182/5/365*30),2)</f>
        <v>113.68</v>
      </c>
      <c r="DH182" s="44">
        <f>ROUND((I182/5/365*31),2)</f>
        <v>117.47</v>
      </c>
      <c r="DI182" s="44">
        <f>ROUND((I182/5/365*30),2)</f>
        <v>113.68</v>
      </c>
      <c r="DJ182" s="44">
        <f>ROUND((I182/5/365*31),2)</f>
        <v>117.47</v>
      </c>
      <c r="DK182" s="44">
        <f>ROUND((I182/5/365*31),2)</f>
        <v>117.47</v>
      </c>
      <c r="DL182" s="44">
        <f>ROUND((I182/5/365*30),2)</f>
        <v>113.68</v>
      </c>
      <c r="DM182" s="44">
        <f>ROUND((I182/5/365*31),2)</f>
        <v>117.47</v>
      </c>
      <c r="DN182" s="44">
        <f>ROUND((I182/5/365*30),2)</f>
        <v>113.68</v>
      </c>
      <c r="DO182" s="44">
        <f>ROUND((I182/5/365*31),2)</f>
        <v>117.47</v>
      </c>
      <c r="DP182" s="46">
        <f>SUM(DD182:DO182)</f>
        <v>1383.1100000000001</v>
      </c>
      <c r="DQ182" s="46">
        <f>ROUND((DC182+DP182),2)</f>
        <v>1383.11</v>
      </c>
      <c r="DR182" s="44">
        <f>ROUND((I182/5/365*31),2)</f>
        <v>117.47</v>
      </c>
      <c r="DS182" s="44">
        <f>ROUND((I182/5/365*28),2)</f>
        <v>106.1</v>
      </c>
      <c r="DT182" s="44">
        <f>ROUND((I182/5/365*31),2)</f>
        <v>117.47</v>
      </c>
      <c r="DU182" s="44">
        <f>ROUND((I182/5/365*30),2)</f>
        <v>113.68</v>
      </c>
      <c r="DV182" s="48">
        <f>ROUND((I182/5/365*31),2)</f>
        <v>117.47</v>
      </c>
      <c r="DW182" s="48">
        <f>ROUND((I182/5/365*30),2)</f>
        <v>113.68</v>
      </c>
      <c r="DX182" s="49">
        <f>ROUND((I182/5/365*31),2)</f>
        <v>117.47</v>
      </c>
      <c r="DY182" s="189">
        <f>ROUND((I182/5/365*31),2)</f>
        <v>117.47</v>
      </c>
      <c r="DZ182" s="189">
        <f>ROUND((I182/5/365*30),2)</f>
        <v>113.68</v>
      </c>
      <c r="EA182" s="189">
        <f>ROUND((I182/5/365*31),2)</f>
        <v>117.47</v>
      </c>
      <c r="EB182" s="44">
        <f>ROUND((I182/5/365*30),2)</f>
        <v>113.68</v>
      </c>
      <c r="EC182" s="44">
        <f>ROUND((I182/5/365*31),2)</f>
        <v>117.47</v>
      </c>
      <c r="ED182" s="50">
        <f>SUM(DR182:EC182)</f>
        <v>1383.1100000000001</v>
      </c>
      <c r="EE182" s="46">
        <f>ROUND((DQ182+ED182),2)</f>
        <v>2766.22</v>
      </c>
      <c r="EF182" s="44">
        <f>ROUND((I182/5/365*31),2)</f>
        <v>117.47</v>
      </c>
      <c r="EG182" s="44">
        <f>ROUND((I182/5/365*29),2)</f>
        <v>109.89</v>
      </c>
      <c r="EH182" s="44">
        <f t="shared" ref="EH182:EH183" si="344">ROUND((I182/5/365*31),2)</f>
        <v>117.47</v>
      </c>
      <c r="EI182" s="44">
        <f t="shared" ref="EI182:EI183" si="345">ROUND((I182/5/365*30),2)</f>
        <v>113.68</v>
      </c>
      <c r="EJ182" s="44">
        <f t="shared" ref="EJ182:EJ183" si="346">ROUND((I182/5/365*31),2)</f>
        <v>117.47</v>
      </c>
      <c r="EK182" s="44">
        <f>ROUND((I182/5/365*30),2)</f>
        <v>113.68</v>
      </c>
      <c r="EL182" s="52"/>
      <c r="EM182" s="52"/>
      <c r="EN182" s="52"/>
      <c r="EO182" s="52"/>
      <c r="EP182" s="52"/>
      <c r="EQ182" s="52"/>
      <c r="ER182" s="46">
        <f>SUM(EF182:EQ182)</f>
        <v>689.66000000000008</v>
      </c>
      <c r="ES182" s="46">
        <f>ROUND((EE182+ER182),2)</f>
        <v>3455.88</v>
      </c>
      <c r="ET182" s="44">
        <f>SUM(G182-ES182)</f>
        <v>4228.12</v>
      </c>
    </row>
    <row r="183" spans="2:157" ht="16.5">
      <c r="B183" s="40" t="s">
        <v>488</v>
      </c>
      <c r="C183" s="188" t="s">
        <v>489</v>
      </c>
      <c r="D183" s="188" t="s">
        <v>489</v>
      </c>
      <c r="E183" s="40"/>
      <c r="F183" s="40"/>
      <c r="G183" s="105">
        <v>67800</v>
      </c>
      <c r="H183" s="44">
        <f>(G183*0.1)</f>
        <v>6780</v>
      </c>
      <c r="I183" s="44">
        <f>(G183*0.9)</f>
        <v>61020</v>
      </c>
      <c r="J183" s="44"/>
      <c r="K183" s="45"/>
      <c r="L183" s="45"/>
      <c r="M183" s="45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6">
        <f>SUM(CP183:DA183)</f>
        <v>0</v>
      </c>
      <c r="DC183" s="46">
        <f>ROUND((CO183+DB183),2)</f>
        <v>0</v>
      </c>
      <c r="DD183" s="44">
        <f>ROUND((I183/5/365*31),2)</f>
        <v>1036.5</v>
      </c>
      <c r="DE183" s="44">
        <f>ROUND((I183/5/365*28),2)</f>
        <v>936.2</v>
      </c>
      <c r="DF183" s="44">
        <f>ROUND((I183/5/365*31),2)</f>
        <v>1036.5</v>
      </c>
      <c r="DG183" s="44">
        <f>ROUND((I183/5/365*30),2)</f>
        <v>1003.07</v>
      </c>
      <c r="DH183" s="44">
        <f>ROUND((I183/5/365*31),2)</f>
        <v>1036.5</v>
      </c>
      <c r="DI183" s="44">
        <f>ROUND((I183/5/365*30),2)</f>
        <v>1003.07</v>
      </c>
      <c r="DJ183" s="44">
        <f>ROUND((I183/5/365*31),2)</f>
        <v>1036.5</v>
      </c>
      <c r="DK183" s="44">
        <f>ROUND((I183/5/365*31),2)</f>
        <v>1036.5</v>
      </c>
      <c r="DL183" s="44">
        <f>ROUND((I183/5/365*30),2)</f>
        <v>1003.07</v>
      </c>
      <c r="DM183" s="44">
        <f>ROUND((I183/5/365*31),2)</f>
        <v>1036.5</v>
      </c>
      <c r="DN183" s="44">
        <f>ROUND((I183/5/365*30),2)</f>
        <v>1003.07</v>
      </c>
      <c r="DO183" s="44">
        <f>ROUND((I183/5/365*31),2)</f>
        <v>1036.5</v>
      </c>
      <c r="DP183" s="46">
        <f>SUM(DD183:DO183)</f>
        <v>12203.98</v>
      </c>
      <c r="DQ183" s="46">
        <f>ROUND((DC183+DP183),2)</f>
        <v>12203.98</v>
      </c>
      <c r="DR183" s="44">
        <f>ROUND((I183/5/365*31),2)</f>
        <v>1036.5</v>
      </c>
      <c r="DS183" s="44">
        <f>ROUND((I183/5/365*28),2)</f>
        <v>936.2</v>
      </c>
      <c r="DT183" s="44">
        <f>ROUND((I183/5/365*31),2)</f>
        <v>1036.5</v>
      </c>
      <c r="DU183" s="44">
        <f>ROUND((I183/5/365*30),2)</f>
        <v>1003.07</v>
      </c>
      <c r="DV183" s="48">
        <f>ROUND((I183/5/365*31),2)</f>
        <v>1036.5</v>
      </c>
      <c r="DW183" s="48">
        <f>ROUND((I183/5/365*30),2)</f>
        <v>1003.07</v>
      </c>
      <c r="DX183" s="49">
        <f>ROUND((I183/5/365*31),2)</f>
        <v>1036.5</v>
      </c>
      <c r="DY183" s="189">
        <f>ROUND((I183/5/365*31),2)</f>
        <v>1036.5</v>
      </c>
      <c r="DZ183" s="189">
        <f>ROUND((I183/5/365*30),2)</f>
        <v>1003.07</v>
      </c>
      <c r="EA183" s="189">
        <f>ROUND((I183/5/365*31),2)</f>
        <v>1036.5</v>
      </c>
      <c r="EB183" s="44">
        <f>ROUND((I183/5/365*30),2)</f>
        <v>1003.07</v>
      </c>
      <c r="EC183" s="44">
        <f>ROUND((I183/5/365*31),2)</f>
        <v>1036.5</v>
      </c>
      <c r="ED183" s="50">
        <f>SUM(DR183:EC183)</f>
        <v>12203.98</v>
      </c>
      <c r="EE183" s="52">
        <f>ROUND((DQ183+ED183),2)</f>
        <v>24407.96</v>
      </c>
      <c r="EF183" s="44">
        <f>ROUND((I183/5/365*31),2)</f>
        <v>1036.5</v>
      </c>
      <c r="EG183" s="44">
        <f>ROUND((I183/5/365*29),2)</f>
        <v>969.63</v>
      </c>
      <c r="EH183" s="44">
        <f t="shared" si="344"/>
        <v>1036.5</v>
      </c>
      <c r="EI183" s="44">
        <f t="shared" si="345"/>
        <v>1003.07</v>
      </c>
      <c r="EJ183" s="44">
        <f t="shared" si="346"/>
        <v>1036.5</v>
      </c>
      <c r="EK183" s="44">
        <f>ROUND((I183/5/365*30),2)</f>
        <v>1003.07</v>
      </c>
      <c r="EL183" s="52"/>
      <c r="EM183" s="52"/>
      <c r="EN183" s="52"/>
      <c r="EO183" s="52"/>
      <c r="EP183" s="52"/>
      <c r="EQ183" s="52"/>
      <c r="ER183" s="52">
        <f>SUM(EF183:EQ183)</f>
        <v>6085.27</v>
      </c>
      <c r="ES183" s="52">
        <f>ROUND((EE183+ER183),2)</f>
        <v>30493.23</v>
      </c>
      <c r="ET183" s="44">
        <f>SUM(G183-ES183)</f>
        <v>37306.770000000004</v>
      </c>
    </row>
    <row r="184" spans="2:157" s="182" customFormat="1" ht="12" thickBot="1">
      <c r="B184" s="190" t="s">
        <v>490</v>
      </c>
      <c r="C184" s="191"/>
      <c r="D184" s="191"/>
      <c r="E184" s="192"/>
      <c r="F184" s="192"/>
      <c r="G184" s="193">
        <f>SUM(G182:G183)</f>
        <v>75484</v>
      </c>
      <c r="H184" s="193">
        <f>SUM(H182:H183)</f>
        <v>7548.4</v>
      </c>
      <c r="I184" s="193">
        <f>SUM(I182:I183)</f>
        <v>67935.600000000006</v>
      </c>
      <c r="J184" s="194"/>
      <c r="K184" s="195"/>
      <c r="L184" s="195"/>
      <c r="M184" s="195"/>
      <c r="N184" s="194"/>
      <c r="O184" s="194"/>
      <c r="P184" s="194"/>
      <c r="Q184" s="194"/>
      <c r="R184" s="194"/>
      <c r="S184" s="194"/>
      <c r="T184" s="194"/>
      <c r="U184" s="194"/>
      <c r="V184" s="194"/>
      <c r="W184" s="194"/>
      <c r="X184" s="194"/>
      <c r="Y184" s="194"/>
      <c r="Z184" s="194"/>
      <c r="AA184" s="194"/>
      <c r="AB184" s="194"/>
      <c r="AC184" s="194"/>
      <c r="AD184" s="194"/>
      <c r="AE184" s="194"/>
      <c r="AF184" s="194"/>
      <c r="AG184" s="194"/>
      <c r="AH184" s="194"/>
      <c r="AI184" s="194"/>
      <c r="AJ184" s="194"/>
      <c r="AK184" s="194"/>
      <c r="AL184" s="194"/>
      <c r="AM184" s="194"/>
      <c r="AN184" s="194"/>
      <c r="AO184" s="194"/>
      <c r="AP184" s="194"/>
      <c r="AQ184" s="194"/>
      <c r="AR184" s="194"/>
      <c r="AS184" s="194"/>
      <c r="AT184" s="194"/>
      <c r="AU184" s="194"/>
      <c r="AV184" s="194"/>
      <c r="AW184" s="194"/>
      <c r="AX184" s="194"/>
      <c r="AY184" s="194"/>
      <c r="AZ184" s="194"/>
      <c r="BA184" s="194"/>
      <c r="BB184" s="194"/>
      <c r="BC184" s="194"/>
      <c r="BD184" s="194"/>
      <c r="BE184" s="194"/>
      <c r="BF184" s="194"/>
      <c r="BG184" s="194"/>
      <c r="BH184" s="194"/>
      <c r="BI184" s="194"/>
      <c r="BJ184" s="194"/>
      <c r="BK184" s="194"/>
      <c r="BL184" s="194"/>
      <c r="BM184" s="194"/>
      <c r="BN184" s="194"/>
      <c r="BO184" s="194"/>
      <c r="BP184" s="194"/>
      <c r="BQ184" s="194"/>
      <c r="BR184" s="194"/>
      <c r="BS184" s="194"/>
      <c r="BT184" s="194"/>
      <c r="BU184" s="194"/>
      <c r="BV184" s="194"/>
      <c r="BW184" s="194"/>
      <c r="BX184" s="194"/>
      <c r="BY184" s="194"/>
      <c r="BZ184" s="194"/>
      <c r="CA184" s="194"/>
      <c r="CB184" s="194"/>
      <c r="CC184" s="194"/>
      <c r="CD184" s="194"/>
      <c r="CE184" s="194"/>
      <c r="CF184" s="194"/>
      <c r="CG184" s="194"/>
      <c r="CH184" s="194"/>
      <c r="CI184" s="194"/>
      <c r="CJ184" s="194"/>
      <c r="CK184" s="194"/>
      <c r="CL184" s="194"/>
      <c r="CM184" s="194"/>
      <c r="CN184" s="194"/>
      <c r="CO184" s="194"/>
      <c r="CP184" s="194"/>
      <c r="CQ184" s="194"/>
      <c r="CR184" s="194"/>
      <c r="CS184" s="194"/>
      <c r="CT184" s="194"/>
      <c r="CU184" s="194"/>
      <c r="CV184" s="194"/>
      <c r="CW184" s="194"/>
      <c r="CX184" s="194"/>
      <c r="CY184" s="194"/>
      <c r="CZ184" s="194"/>
      <c r="DA184" s="194"/>
      <c r="DB184" s="194"/>
      <c r="DC184" s="194"/>
      <c r="DD184" s="194"/>
      <c r="DE184" s="193">
        <f t="shared" ref="DE184:EH184" si="347">SUM(DE182:DE183)</f>
        <v>1042.3</v>
      </c>
      <c r="DF184" s="193">
        <f t="shared" si="347"/>
        <v>1153.97</v>
      </c>
      <c r="DG184" s="193">
        <f t="shared" si="347"/>
        <v>1116.75</v>
      </c>
      <c r="DH184" s="193">
        <f t="shared" si="347"/>
        <v>1153.97</v>
      </c>
      <c r="DI184" s="193">
        <f t="shared" si="347"/>
        <v>1116.75</v>
      </c>
      <c r="DJ184" s="193">
        <f t="shared" si="347"/>
        <v>1153.97</v>
      </c>
      <c r="DK184" s="193">
        <f t="shared" si="347"/>
        <v>1153.97</v>
      </c>
      <c r="DL184" s="193">
        <f t="shared" si="347"/>
        <v>1116.75</v>
      </c>
      <c r="DM184" s="193">
        <f t="shared" si="347"/>
        <v>1153.97</v>
      </c>
      <c r="DN184" s="193">
        <f t="shared" si="347"/>
        <v>1116.75</v>
      </c>
      <c r="DO184" s="193">
        <f t="shared" si="347"/>
        <v>1153.97</v>
      </c>
      <c r="DP184" s="193">
        <f t="shared" si="347"/>
        <v>13587.09</v>
      </c>
      <c r="DQ184" s="193">
        <f t="shared" si="347"/>
        <v>13587.09</v>
      </c>
      <c r="DR184" s="193">
        <f t="shared" si="347"/>
        <v>1153.97</v>
      </c>
      <c r="DS184" s="193">
        <f t="shared" si="347"/>
        <v>1042.3</v>
      </c>
      <c r="DT184" s="193">
        <f t="shared" si="347"/>
        <v>1153.97</v>
      </c>
      <c r="DU184" s="193">
        <f t="shared" si="347"/>
        <v>1116.75</v>
      </c>
      <c r="DV184" s="196">
        <f t="shared" si="347"/>
        <v>1153.97</v>
      </c>
      <c r="DW184" s="193">
        <f t="shared" si="347"/>
        <v>1116.75</v>
      </c>
      <c r="DX184" s="197">
        <f t="shared" si="347"/>
        <v>1153.97</v>
      </c>
      <c r="DY184" s="193">
        <f t="shared" si="347"/>
        <v>1153.97</v>
      </c>
      <c r="DZ184" s="193">
        <f t="shared" si="347"/>
        <v>1116.75</v>
      </c>
      <c r="EA184" s="193">
        <f t="shared" si="347"/>
        <v>1153.97</v>
      </c>
      <c r="EB184" s="193">
        <f t="shared" si="347"/>
        <v>1116.75</v>
      </c>
      <c r="EC184" s="193">
        <f t="shared" si="347"/>
        <v>1153.97</v>
      </c>
      <c r="ED184" s="198">
        <f t="shared" si="347"/>
        <v>13587.09</v>
      </c>
      <c r="EE184" s="198">
        <f t="shared" si="347"/>
        <v>27174.18</v>
      </c>
      <c r="EF184" s="198">
        <f t="shared" si="347"/>
        <v>1153.97</v>
      </c>
      <c r="EG184" s="198">
        <f t="shared" si="347"/>
        <v>1079.52</v>
      </c>
      <c r="EH184" s="193">
        <f t="shared" si="347"/>
        <v>1153.97</v>
      </c>
      <c r="EI184" s="198">
        <f>SUM(EI182:EI183)</f>
        <v>1116.75</v>
      </c>
      <c r="EJ184" s="198">
        <f>SUM(EJ182:EJ183)</f>
        <v>1153.97</v>
      </c>
      <c r="EK184" s="198">
        <f>SUM(EK182:EK183)</f>
        <v>1116.75</v>
      </c>
      <c r="EL184" s="198"/>
      <c r="EM184" s="198"/>
      <c r="EN184" s="198"/>
      <c r="EO184" s="198"/>
      <c r="EP184" s="198"/>
      <c r="EQ184" s="198"/>
      <c r="ER184" s="198">
        <f>SUM(ER182:ER183)</f>
        <v>6774.93</v>
      </c>
      <c r="ES184" s="193">
        <f>SUM(ES182:ES183)</f>
        <v>33949.11</v>
      </c>
      <c r="ET184" s="199">
        <f>SUM(ET182:ET183)</f>
        <v>41534.890000000007</v>
      </c>
      <c r="EU184" s="180"/>
      <c r="EV184" s="180"/>
      <c r="EW184" s="180"/>
      <c r="EX184" s="180"/>
      <c r="EY184" s="180"/>
      <c r="EZ184" s="180"/>
      <c r="FA184" s="180"/>
    </row>
    <row r="185" spans="2:157" ht="8.25">
      <c r="B185" s="200"/>
      <c r="C185" s="201"/>
      <c r="D185" s="201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202"/>
      <c r="W185" s="202"/>
      <c r="X185" s="202"/>
      <c r="Y185" s="202"/>
      <c r="Z185" s="202"/>
      <c r="AA185" s="202"/>
      <c r="AB185" s="202"/>
      <c r="AC185" s="202"/>
      <c r="AD185" s="202"/>
      <c r="AE185" s="202"/>
      <c r="AF185" s="202"/>
      <c r="AG185" s="202"/>
      <c r="AH185" s="202"/>
      <c r="AI185" s="202"/>
      <c r="AJ185" s="202"/>
      <c r="AK185" s="202"/>
      <c r="AL185" s="202"/>
      <c r="AM185" s="202"/>
      <c r="AN185" s="202"/>
      <c r="AO185" s="202"/>
      <c r="AP185" s="202"/>
      <c r="AQ185" s="202"/>
      <c r="AR185" s="202"/>
      <c r="AS185" s="202"/>
      <c r="AT185" s="202"/>
      <c r="AU185" s="202"/>
      <c r="AV185" s="202"/>
      <c r="AW185" s="202"/>
      <c r="AX185" s="202"/>
      <c r="AY185" s="202"/>
      <c r="AZ185" s="202"/>
      <c r="BA185" s="202"/>
      <c r="BB185" s="202"/>
      <c r="BC185" s="202"/>
      <c r="BD185" s="202"/>
      <c r="BE185" s="202"/>
      <c r="BF185" s="202"/>
      <c r="BG185" s="202"/>
      <c r="BH185" s="202"/>
      <c r="BI185" s="202"/>
      <c r="BJ185" s="202"/>
      <c r="BK185" s="202"/>
      <c r="BL185" s="202"/>
      <c r="BM185" s="202"/>
      <c r="BN185" s="202"/>
      <c r="BO185" s="202"/>
      <c r="BP185" s="202"/>
      <c r="BQ185" s="202"/>
      <c r="BR185" s="202"/>
      <c r="BS185" s="202"/>
      <c r="BT185" s="202"/>
      <c r="BU185" s="202"/>
      <c r="BV185" s="202"/>
      <c r="BW185" s="202"/>
      <c r="BX185" s="202"/>
      <c r="BY185" s="202"/>
      <c r="BZ185" s="202"/>
      <c r="CA185" s="202"/>
      <c r="CB185" s="202"/>
      <c r="CC185" s="202"/>
      <c r="CD185" s="202"/>
      <c r="CE185" s="202"/>
      <c r="CF185" s="202"/>
      <c r="CG185" s="202"/>
      <c r="CH185" s="202"/>
      <c r="CI185" s="202"/>
      <c r="CJ185" s="202"/>
      <c r="CK185" s="202"/>
      <c r="CL185" s="202"/>
      <c r="CM185" s="202"/>
      <c r="CN185" s="202"/>
      <c r="CO185" s="202"/>
      <c r="CP185" s="202"/>
      <c r="CQ185" s="202"/>
      <c r="CR185" s="202"/>
      <c r="CS185" s="202"/>
      <c r="CT185" s="202"/>
      <c r="CU185" s="202"/>
      <c r="CV185" s="202"/>
      <c r="CW185" s="202"/>
      <c r="CX185" s="202"/>
      <c r="CY185" s="202"/>
      <c r="CZ185" s="202"/>
      <c r="DA185" s="202"/>
      <c r="DB185" s="202"/>
      <c r="DC185" s="202"/>
      <c r="DD185" s="202"/>
      <c r="DE185" s="202"/>
      <c r="DF185" s="202"/>
      <c r="DG185" s="202"/>
      <c r="DH185" s="202"/>
      <c r="DI185" s="202"/>
      <c r="DJ185" s="202"/>
      <c r="DK185" s="202"/>
      <c r="DL185" s="202"/>
      <c r="DM185" s="202"/>
      <c r="DN185" s="202"/>
      <c r="DO185" s="202"/>
      <c r="DP185" s="202"/>
      <c r="DQ185" s="202"/>
      <c r="DR185" s="202"/>
      <c r="DS185" s="202"/>
      <c r="DT185" s="202"/>
      <c r="DU185" s="202"/>
      <c r="DV185" s="202"/>
      <c r="DW185" s="202"/>
      <c r="DX185" s="202"/>
      <c r="DY185" s="202"/>
      <c r="DZ185" s="203"/>
      <c r="EA185" s="202"/>
      <c r="EB185" s="202"/>
      <c r="EC185" s="202"/>
      <c r="ED185" s="204"/>
      <c r="EE185" s="204"/>
      <c r="EF185" s="204"/>
      <c r="EG185" s="204"/>
      <c r="EH185" s="204"/>
      <c r="EI185" s="204"/>
      <c r="EJ185" s="204"/>
      <c r="EK185" s="204"/>
      <c r="EL185" s="204"/>
      <c r="EM185" s="204"/>
      <c r="EN185" s="204"/>
      <c r="EO185" s="204"/>
      <c r="EP185" s="204"/>
      <c r="EQ185" s="204"/>
      <c r="ER185" s="204"/>
      <c r="ES185" s="202"/>
      <c r="ET185" s="202"/>
    </row>
    <row r="186" spans="2:157" ht="8.25">
      <c r="B186" s="205"/>
      <c r="C186" s="206"/>
      <c r="D186" s="207"/>
      <c r="E186" s="208"/>
      <c r="F186" s="209"/>
      <c r="G186" s="209"/>
      <c r="H186" s="210"/>
      <c r="I186" s="211"/>
      <c r="J186" s="212"/>
      <c r="K186" s="212"/>
      <c r="L186" s="212"/>
      <c r="M186" s="212"/>
      <c r="N186" s="212"/>
      <c r="O186" s="212"/>
      <c r="P186" s="212"/>
      <c r="Q186" s="212"/>
      <c r="R186" s="212"/>
      <c r="S186" s="212"/>
      <c r="T186" s="212"/>
      <c r="U186" s="212"/>
      <c r="V186" s="212"/>
      <c r="W186" s="212"/>
      <c r="X186" s="212"/>
      <c r="Y186" s="212"/>
      <c r="Z186" s="212"/>
      <c r="AA186" s="212"/>
      <c r="AB186" s="212"/>
      <c r="AC186" s="212"/>
      <c r="AD186" s="212"/>
      <c r="AE186" s="212"/>
      <c r="AF186" s="212"/>
      <c r="AG186" s="212"/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  <c r="BI186" s="212"/>
      <c r="BJ186" s="212"/>
      <c r="BK186" s="212"/>
      <c r="BL186" s="212"/>
      <c r="BM186" s="212"/>
      <c r="BN186" s="212"/>
      <c r="BO186" s="212"/>
      <c r="BP186" s="212"/>
      <c r="BQ186" s="212"/>
      <c r="BR186" s="212"/>
      <c r="BS186" s="212"/>
      <c r="BT186" s="212"/>
      <c r="BU186" s="212"/>
      <c r="BV186" s="212"/>
      <c r="BW186" s="212"/>
      <c r="BX186" s="212"/>
      <c r="BY186" s="212"/>
      <c r="BZ186" s="212"/>
      <c r="CA186" s="212"/>
      <c r="CB186" s="212"/>
      <c r="CC186" s="212"/>
      <c r="CD186" s="212"/>
      <c r="CE186" s="212"/>
      <c r="CF186" s="212"/>
      <c r="CG186" s="212"/>
      <c r="CH186" s="212"/>
      <c r="CI186" s="212"/>
      <c r="CJ186" s="212"/>
      <c r="CK186" s="212"/>
      <c r="CL186" s="212"/>
      <c r="CM186" s="212"/>
      <c r="CN186" s="212"/>
      <c r="CO186" s="212"/>
      <c r="CP186" s="212"/>
      <c r="CQ186" s="212"/>
      <c r="CR186" s="212"/>
      <c r="CS186" s="212"/>
      <c r="CT186" s="212"/>
      <c r="CU186" s="212"/>
      <c r="CV186" s="212"/>
      <c r="CW186" s="212"/>
      <c r="CX186" s="212"/>
      <c r="CY186" s="212"/>
      <c r="CZ186" s="212"/>
      <c r="DA186" s="212"/>
      <c r="DB186" s="212"/>
      <c r="DC186" s="212"/>
      <c r="DD186" s="212"/>
      <c r="DE186" s="212"/>
      <c r="DF186" s="212"/>
      <c r="DG186" s="212"/>
      <c r="DH186" s="212"/>
      <c r="DI186" s="212"/>
      <c r="DJ186" s="212"/>
      <c r="DK186" s="212"/>
      <c r="DL186" s="212"/>
      <c r="DM186" s="212"/>
      <c r="DN186" s="212"/>
      <c r="DO186" s="212"/>
      <c r="DP186" s="212"/>
      <c r="DQ186" s="212"/>
      <c r="DR186" s="212"/>
      <c r="DS186" s="212"/>
      <c r="DT186" s="212"/>
      <c r="DU186" s="212"/>
      <c r="DV186" s="212"/>
      <c r="DW186" s="212"/>
      <c r="DX186" s="212"/>
      <c r="DY186" s="212"/>
      <c r="DZ186" s="212"/>
      <c r="EA186" s="212"/>
      <c r="EB186" s="212"/>
      <c r="EC186" s="212"/>
      <c r="ED186" s="212"/>
      <c r="EE186" s="212"/>
      <c r="EF186" s="212"/>
      <c r="EG186" s="212"/>
      <c r="EH186" s="212"/>
      <c r="EI186" s="212"/>
      <c r="EJ186" s="212"/>
      <c r="EK186" s="212"/>
      <c r="EL186" s="212"/>
      <c r="EM186" s="212"/>
      <c r="EN186" s="212"/>
      <c r="EO186" s="212"/>
      <c r="EP186" s="212"/>
      <c r="EQ186" s="212"/>
      <c r="ER186" s="212"/>
      <c r="ES186" s="212"/>
      <c r="ET186" s="212"/>
    </row>
    <row r="187" spans="2:157" ht="8.25">
      <c r="B187" s="205"/>
      <c r="C187" s="205"/>
      <c r="D187" s="205"/>
      <c r="E187" s="213"/>
      <c r="F187" s="214"/>
      <c r="G187" s="214"/>
      <c r="H187" s="210"/>
      <c r="I187" s="210"/>
      <c r="J187" s="215"/>
      <c r="K187" s="216"/>
      <c r="L187" s="216"/>
      <c r="M187" s="216"/>
      <c r="N187" s="210"/>
      <c r="O187" s="210"/>
      <c r="P187" s="210"/>
      <c r="Q187" s="210"/>
      <c r="R187" s="210"/>
      <c r="S187" s="210"/>
      <c r="T187" s="210"/>
      <c r="U187" s="210"/>
      <c r="V187" s="210"/>
      <c r="W187" s="210"/>
      <c r="X187" s="210"/>
      <c r="Y187" s="210"/>
      <c r="Z187" s="210"/>
      <c r="AA187" s="210"/>
      <c r="AB187" s="210"/>
      <c r="AC187" s="210"/>
      <c r="AD187" s="210"/>
      <c r="AE187" s="210"/>
      <c r="AF187" s="210"/>
      <c r="AG187" s="210"/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  <c r="BI187" s="210"/>
      <c r="BJ187" s="210"/>
      <c r="BK187" s="210"/>
      <c r="BL187" s="210"/>
      <c r="BM187" s="210"/>
      <c r="BN187" s="210"/>
      <c r="BO187" s="210"/>
      <c r="BP187" s="210"/>
      <c r="BQ187" s="210"/>
      <c r="BR187" s="210"/>
      <c r="BS187" s="210"/>
      <c r="BT187" s="210"/>
      <c r="BU187" s="210"/>
      <c r="BV187" s="210"/>
      <c r="BW187" s="210"/>
      <c r="BX187" s="210"/>
      <c r="BY187" s="210"/>
      <c r="BZ187" s="210"/>
      <c r="CA187" s="210"/>
      <c r="CB187" s="210"/>
      <c r="CC187" s="210"/>
      <c r="CD187" s="210"/>
      <c r="CE187" s="210"/>
      <c r="CF187" s="210"/>
      <c r="CG187" s="210"/>
      <c r="CH187" s="210"/>
      <c r="CI187" s="210"/>
      <c r="CJ187" s="210"/>
      <c r="CK187" s="210"/>
      <c r="CL187" s="210"/>
      <c r="CM187" s="210"/>
      <c r="CN187" s="210"/>
      <c r="CO187" s="210"/>
      <c r="CP187" s="210"/>
      <c r="CQ187" s="210"/>
      <c r="CR187" s="210"/>
      <c r="CS187" s="210"/>
      <c r="CT187" s="210"/>
      <c r="CU187" s="210"/>
      <c r="CV187" s="210"/>
      <c r="CW187" s="210"/>
      <c r="CX187" s="210"/>
      <c r="CY187" s="210"/>
      <c r="CZ187" s="210"/>
      <c r="DA187" s="210"/>
      <c r="DB187" s="210"/>
      <c r="DC187" s="210"/>
      <c r="DD187" s="210"/>
      <c r="DE187" s="210"/>
      <c r="DF187" s="210"/>
      <c r="DG187" s="210"/>
      <c r="DH187" s="210"/>
      <c r="DI187" s="210"/>
      <c r="DJ187" s="210"/>
      <c r="DK187" s="210"/>
      <c r="DL187" s="217"/>
      <c r="DM187" s="218"/>
      <c r="DN187" s="218"/>
      <c r="DO187" s="218"/>
      <c r="DP187" s="218"/>
      <c r="DQ187" s="218"/>
      <c r="DR187" s="218"/>
      <c r="DS187" s="218"/>
      <c r="DT187" s="218"/>
      <c r="DU187" s="218"/>
      <c r="DV187" s="218"/>
      <c r="DW187" s="218"/>
      <c r="DX187" s="218"/>
      <c r="DY187" s="218"/>
      <c r="DZ187" s="218"/>
      <c r="EA187" s="218"/>
      <c r="EB187" s="218"/>
      <c r="EC187" s="218"/>
      <c r="ED187" s="218"/>
      <c r="EE187" s="218"/>
      <c r="EF187" s="218"/>
      <c r="EG187" s="218"/>
      <c r="EH187" s="218"/>
      <c r="EI187" s="218"/>
      <c r="EJ187" s="218"/>
      <c r="EK187" s="218"/>
      <c r="EL187" s="218"/>
      <c r="EM187" s="218"/>
      <c r="EN187" s="218"/>
      <c r="EO187" s="218"/>
      <c r="EP187" s="218"/>
      <c r="EQ187" s="218"/>
      <c r="ER187" s="218"/>
      <c r="ES187" s="218"/>
      <c r="ET187" s="218"/>
    </row>
    <row r="188" spans="2:157" ht="8.25">
      <c r="B188" s="219"/>
      <c r="C188" s="219"/>
      <c r="D188" s="219"/>
      <c r="E188" s="217"/>
      <c r="F188" s="217"/>
      <c r="G188" s="217"/>
      <c r="H188" s="215"/>
      <c r="I188" s="210"/>
      <c r="J188" s="215"/>
      <c r="K188" s="220"/>
      <c r="L188" s="220"/>
      <c r="M188" s="220"/>
      <c r="N188" s="221"/>
      <c r="O188" s="221"/>
      <c r="P188" s="221"/>
      <c r="Q188" s="221"/>
      <c r="R188" s="221"/>
      <c r="S188" s="221"/>
      <c r="T188" s="221"/>
      <c r="U188" s="221"/>
      <c r="V188" s="221"/>
      <c r="W188" s="221"/>
      <c r="X188" s="221"/>
      <c r="Y188" s="221"/>
      <c r="Z188" s="221"/>
      <c r="AA188" s="221"/>
      <c r="AB188" s="221"/>
      <c r="AC188" s="221"/>
      <c r="AD188" s="221"/>
      <c r="AE188" s="221"/>
      <c r="AF188" s="221"/>
      <c r="AG188" s="221"/>
      <c r="AH188" s="221"/>
      <c r="AI188" s="221"/>
      <c r="AJ188" s="221"/>
      <c r="AK188" s="221"/>
      <c r="AL188" s="221"/>
      <c r="AM188" s="221"/>
      <c r="AN188" s="221"/>
      <c r="AO188" s="221"/>
      <c r="AP188" s="221"/>
      <c r="AQ188" s="221"/>
      <c r="AR188" s="221"/>
      <c r="AS188" s="221"/>
      <c r="AT188" s="221"/>
      <c r="AU188" s="221"/>
      <c r="AV188" s="221"/>
      <c r="AW188" s="221"/>
      <c r="AX188" s="221"/>
      <c r="AY188" s="221"/>
      <c r="AZ188" s="221"/>
      <c r="BA188" s="221"/>
      <c r="BB188" s="221"/>
      <c r="BC188" s="221"/>
      <c r="BD188" s="221"/>
      <c r="BE188" s="221"/>
      <c r="BF188" s="221"/>
      <c r="BG188" s="221"/>
      <c r="BH188" s="221"/>
      <c r="BI188" s="221"/>
      <c r="BJ188" s="221"/>
      <c r="BK188" s="221"/>
      <c r="BL188" s="221"/>
      <c r="BM188" s="221"/>
      <c r="BN188" s="221"/>
      <c r="BO188" s="221"/>
      <c r="BP188" s="221"/>
      <c r="BQ188" s="221"/>
      <c r="BR188" s="221"/>
      <c r="BS188" s="221"/>
      <c r="BT188" s="221"/>
      <c r="BU188" s="221"/>
      <c r="BV188" s="221"/>
      <c r="BW188" s="221"/>
      <c r="BX188" s="221"/>
      <c r="BY188" s="221"/>
      <c r="BZ188" s="221"/>
      <c r="CA188" s="221"/>
      <c r="CB188" s="221"/>
      <c r="CC188" s="221"/>
      <c r="CD188" s="221"/>
      <c r="CE188" s="221"/>
      <c r="CF188" s="221"/>
      <c r="CG188" s="221"/>
      <c r="CH188" s="221"/>
      <c r="CI188" s="221"/>
      <c r="CJ188" s="221"/>
      <c r="CK188" s="221"/>
      <c r="CL188" s="221"/>
      <c r="CM188" s="221"/>
      <c r="CN188" s="221"/>
      <c r="CO188" s="221"/>
      <c r="CP188" s="221"/>
      <c r="CQ188" s="221"/>
      <c r="CR188" s="221"/>
      <c r="CS188" s="221"/>
      <c r="CT188" s="221"/>
      <c r="CU188" s="221"/>
      <c r="CV188" s="221"/>
      <c r="CW188" s="221"/>
      <c r="CX188" s="221"/>
      <c r="CY188" s="221"/>
      <c r="CZ188" s="221"/>
      <c r="DA188" s="221"/>
      <c r="DB188" s="221"/>
      <c r="DC188" s="221"/>
      <c r="DD188" s="221"/>
      <c r="DE188" s="221"/>
      <c r="DF188" s="221"/>
      <c r="DG188" s="221"/>
      <c r="DH188" s="221"/>
      <c r="DI188" s="221"/>
      <c r="DJ188" s="221"/>
      <c r="DK188" s="221"/>
      <c r="DL188" s="217"/>
      <c r="DM188" s="218"/>
      <c r="DN188" s="218"/>
      <c r="DO188" s="218"/>
      <c r="DP188" s="218"/>
      <c r="DQ188" s="218"/>
      <c r="DR188" s="218"/>
      <c r="DS188" s="218"/>
      <c r="DT188" s="218"/>
      <c r="DU188" s="218"/>
      <c r="DV188" s="218"/>
      <c r="DW188" s="218"/>
      <c r="DX188" s="218"/>
      <c r="DY188" s="218"/>
      <c r="DZ188" s="218"/>
      <c r="EA188" s="218"/>
      <c r="EB188" s="218"/>
      <c r="EC188" s="218"/>
      <c r="ED188" s="218"/>
      <c r="EE188" s="218"/>
      <c r="EF188" s="218"/>
      <c r="EG188" s="218"/>
      <c r="EH188" s="218"/>
      <c r="EI188" s="218"/>
      <c r="EJ188" s="218"/>
      <c r="EK188" s="218"/>
      <c r="EL188" s="218"/>
      <c r="EM188" s="218"/>
      <c r="EN188" s="218"/>
      <c r="EO188" s="218"/>
      <c r="EP188" s="218"/>
      <c r="EQ188" s="218"/>
      <c r="ER188" s="218"/>
      <c r="ES188" s="218"/>
      <c r="ET188" s="218"/>
    </row>
    <row r="189" spans="2:157" ht="9">
      <c r="B189" s="10"/>
      <c r="C189" s="10"/>
      <c r="D189" s="10"/>
      <c r="E189" s="10"/>
      <c r="F189" s="10"/>
      <c r="G189" s="10"/>
      <c r="H189" s="10"/>
    </row>
    <row r="190" spans="2:157" ht="9">
      <c r="B190" s="10"/>
      <c r="C190" s="10"/>
      <c r="D190" s="10"/>
      <c r="E190" s="10"/>
      <c r="F190" s="10"/>
      <c r="G190" s="10"/>
      <c r="H190" s="10"/>
    </row>
    <row r="191" spans="2:157" ht="9">
      <c r="B191" s="10"/>
      <c r="C191" s="10"/>
      <c r="D191" s="10"/>
      <c r="E191" s="10"/>
      <c r="F191" s="10"/>
      <c r="G191" s="10"/>
      <c r="H191" s="10"/>
    </row>
    <row r="192" spans="2:157" ht="9">
      <c r="B192" s="222"/>
      <c r="D192" s="223"/>
      <c r="H192" s="22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225"/>
      <c r="EE192" s="225"/>
      <c r="EF192" s="225"/>
      <c r="EG192" s="225"/>
      <c r="EH192" s="225"/>
      <c r="EI192" s="225"/>
      <c r="EJ192" s="225"/>
      <c r="EK192" s="225"/>
      <c r="EL192" s="225"/>
      <c r="EM192" s="225"/>
      <c r="EN192" s="225"/>
      <c r="EO192" s="225"/>
      <c r="EP192" s="225"/>
      <c r="EQ192" s="225"/>
      <c r="ER192" s="225"/>
      <c r="ES192" s="1"/>
      <c r="ET192" s="1"/>
    </row>
    <row r="193" spans="3:150" ht="9">
      <c r="C193" s="10"/>
      <c r="D193" s="10"/>
      <c r="E193" s="1"/>
      <c r="F193" s="1"/>
      <c r="G193" s="1"/>
      <c r="H193" s="226"/>
      <c r="I193" s="22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225"/>
      <c r="EE193" s="225"/>
      <c r="EF193" s="225"/>
      <c r="EG193" s="225"/>
      <c r="EH193" s="225"/>
      <c r="EI193" s="225"/>
      <c r="EJ193" s="225"/>
      <c r="EK193" s="225"/>
      <c r="EL193" s="225"/>
      <c r="EM193" s="225"/>
      <c r="EN193" s="225"/>
      <c r="EO193" s="225"/>
      <c r="EP193" s="225"/>
      <c r="EQ193" s="225"/>
      <c r="ER193" s="225"/>
      <c r="ES193" s="1"/>
      <c r="ET193" s="1"/>
    </row>
    <row r="194" spans="3:150" ht="9">
      <c r="C194" s="10"/>
      <c r="D194" s="10"/>
      <c r="E194" s="1"/>
      <c r="F194" s="1"/>
      <c r="G194" s="1"/>
      <c r="H194" s="226"/>
      <c r="I194" s="22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225"/>
      <c r="EE194" s="225"/>
      <c r="EF194" s="225"/>
      <c r="EG194" s="225"/>
      <c r="EH194" s="225"/>
      <c r="EI194" s="225"/>
      <c r="EJ194" s="225"/>
      <c r="EK194" s="225"/>
      <c r="EL194" s="225"/>
      <c r="EM194" s="225"/>
      <c r="EN194" s="225"/>
      <c r="EO194" s="225"/>
      <c r="EP194" s="225"/>
      <c r="EQ194" s="225"/>
      <c r="ER194" s="225"/>
      <c r="ES194" s="1"/>
      <c r="ET194" s="1"/>
    </row>
  </sheetData>
  <mergeCells count="17">
    <mergeCell ref="B188:D188"/>
    <mergeCell ref="E188:G188"/>
    <mergeCell ref="DL188:ET188"/>
    <mergeCell ref="B180:F180"/>
    <mergeCell ref="B181:ET181"/>
    <mergeCell ref="B186:C186"/>
    <mergeCell ref="E186:G186"/>
    <mergeCell ref="I186:ET186"/>
    <mergeCell ref="B187:D187"/>
    <mergeCell ref="E187:G187"/>
    <mergeCell ref="DL187:ET187"/>
    <mergeCell ref="B2:C2"/>
    <mergeCell ref="B3:ET3"/>
    <mergeCell ref="B6:ET6"/>
    <mergeCell ref="B28:ET28"/>
    <mergeCell ref="B36:ET36"/>
    <mergeCell ref="B81:ET8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EJ263"/>
  <sheetViews>
    <sheetView workbookViewId="0">
      <selection activeCell="G22" sqref="G22"/>
    </sheetView>
  </sheetViews>
  <sheetFormatPr baseColWidth="10" defaultRowHeight="15" customHeight="1"/>
  <cols>
    <col min="1" max="1" width="1.85546875" style="232" customWidth="1"/>
    <col min="2" max="2" width="12.140625" style="226" customWidth="1"/>
    <col min="3" max="3" width="27.42578125" style="228" customWidth="1"/>
    <col min="4" max="4" width="36.42578125" style="200" customWidth="1"/>
    <col min="5" max="5" width="9.5703125" style="229" customWidth="1"/>
    <col min="6" max="6" width="8" style="229" customWidth="1"/>
    <col min="7" max="7" width="13.140625" style="230" customWidth="1"/>
    <col min="8" max="8" width="11.28515625" style="230" customWidth="1"/>
    <col min="9" max="9" width="14" style="230" customWidth="1"/>
    <col min="10" max="31" width="11.42578125" style="230" hidden="1" customWidth="1"/>
    <col min="32" max="32" width="11.42578125" style="231" hidden="1" customWidth="1"/>
    <col min="33" max="36" width="11.42578125" style="230" hidden="1" customWidth="1"/>
    <col min="37" max="37" width="12.42578125" style="230" hidden="1" customWidth="1"/>
    <col min="38" max="38" width="1.7109375" style="230" hidden="1" customWidth="1"/>
    <col min="39" max="39" width="14.140625" style="230" hidden="1" customWidth="1"/>
    <col min="40" max="40" width="14.28515625" style="230" customWidth="1"/>
    <col min="41" max="41" width="12" style="230" customWidth="1"/>
    <col min="42" max="135" width="0" style="232" hidden="1" customWidth="1"/>
    <col min="136" max="16384" width="11.42578125" style="232"/>
  </cols>
  <sheetData>
    <row r="1" spans="2:41" ht="9"/>
    <row r="2" spans="2:41" ht="60.75" customHeight="1" thickBot="1">
      <c r="B2" s="233"/>
      <c r="C2" s="233"/>
    </row>
    <row r="3" spans="2:41" s="17" customFormat="1" ht="22.5" customHeight="1" thickBot="1">
      <c r="B3" s="234" t="s">
        <v>491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6"/>
    </row>
    <row r="4" spans="2:41" ht="15" customHeight="1">
      <c r="B4" s="237" t="s">
        <v>1</v>
      </c>
      <c r="C4" s="238" t="s">
        <v>2</v>
      </c>
      <c r="D4" s="238" t="s">
        <v>3</v>
      </c>
      <c r="E4" s="239" t="s">
        <v>4</v>
      </c>
      <c r="F4" s="239" t="s">
        <v>5</v>
      </c>
      <c r="G4" s="240" t="s">
        <v>6</v>
      </c>
      <c r="H4" s="240" t="s">
        <v>7</v>
      </c>
      <c r="I4" s="240" t="s">
        <v>8</v>
      </c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1"/>
      <c r="U4" s="240" t="s">
        <v>9</v>
      </c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 t="s">
        <v>10</v>
      </c>
      <c r="AO4" s="242" t="s">
        <v>10</v>
      </c>
    </row>
    <row r="5" spans="2:41" s="249" customFormat="1" ht="15" customHeight="1" thickBot="1">
      <c r="B5" s="243"/>
      <c r="C5" s="244"/>
      <c r="D5" s="244"/>
      <c r="E5" s="245"/>
      <c r="F5" s="245"/>
      <c r="G5" s="246" t="s">
        <v>15</v>
      </c>
      <c r="H5" s="246" t="s">
        <v>16</v>
      </c>
      <c r="I5" s="246" t="s">
        <v>17</v>
      </c>
      <c r="J5" s="246" t="s">
        <v>492</v>
      </c>
      <c r="K5" s="246" t="s">
        <v>493</v>
      </c>
      <c r="L5" s="246" t="s">
        <v>494</v>
      </c>
      <c r="M5" s="246" t="s">
        <v>495</v>
      </c>
      <c r="N5" s="246" t="s">
        <v>496</v>
      </c>
      <c r="O5" s="246" t="s">
        <v>497</v>
      </c>
      <c r="P5" s="246" t="s">
        <v>498</v>
      </c>
      <c r="Q5" s="246">
        <v>1997</v>
      </c>
      <c r="R5" s="246">
        <v>1998</v>
      </c>
      <c r="S5" s="246" t="s">
        <v>18</v>
      </c>
      <c r="T5" s="246">
        <v>2000</v>
      </c>
      <c r="U5" s="246">
        <v>2001</v>
      </c>
      <c r="V5" s="246">
        <v>2002</v>
      </c>
      <c r="W5" s="246">
        <v>2003</v>
      </c>
      <c r="X5" s="246">
        <v>2004</v>
      </c>
      <c r="Y5" s="246">
        <v>2005</v>
      </c>
      <c r="Z5" s="246">
        <v>2006</v>
      </c>
      <c r="AA5" s="246">
        <v>2007</v>
      </c>
      <c r="AB5" s="246">
        <v>2008</v>
      </c>
      <c r="AC5" s="246">
        <v>2009</v>
      </c>
      <c r="AD5" s="246">
        <v>2010</v>
      </c>
      <c r="AE5" s="246">
        <v>2011</v>
      </c>
      <c r="AF5" s="246">
        <v>2012</v>
      </c>
      <c r="AG5" s="246">
        <v>2013</v>
      </c>
      <c r="AH5" s="246">
        <v>2014</v>
      </c>
      <c r="AI5" s="246">
        <v>2015</v>
      </c>
      <c r="AJ5" s="246">
        <v>2016</v>
      </c>
      <c r="AK5" s="246">
        <v>2017</v>
      </c>
      <c r="AL5" s="246">
        <v>2017</v>
      </c>
      <c r="AM5" s="247">
        <v>2018</v>
      </c>
      <c r="AN5" s="247">
        <v>2019</v>
      </c>
      <c r="AO5" s="248" t="s">
        <v>60</v>
      </c>
    </row>
    <row r="6" spans="2:41" s="10" customFormat="1" ht="15" customHeight="1" thickBot="1">
      <c r="B6" s="250" t="s">
        <v>484</v>
      </c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2"/>
    </row>
    <row r="7" spans="2:41" s="201" customFormat="1" ht="9">
      <c r="B7" s="253" t="s">
        <v>499</v>
      </c>
      <c r="C7" s="254" t="s">
        <v>500</v>
      </c>
      <c r="D7" s="255" t="s">
        <v>501</v>
      </c>
      <c r="E7" s="256"/>
      <c r="F7" s="256"/>
      <c r="G7" s="52">
        <f>203036.59*1/8.75</f>
        <v>23204.181714285714</v>
      </c>
      <c r="H7" s="52">
        <f t="shared" ref="H7:H22" si="0">(G7*0.1)</f>
        <v>2320.4181714285714</v>
      </c>
      <c r="I7" s="52">
        <f t="shared" ref="I7:I12" si="1">(G7*0.9)</f>
        <v>20883.763542857145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29637.78</v>
      </c>
      <c r="R7" s="52">
        <v>36546.589999999997</v>
      </c>
      <c r="S7" s="52">
        <v>36546.589999999997</v>
      </c>
      <c r="T7" s="52">
        <v>36546.61</v>
      </c>
      <c r="U7" s="52">
        <v>4176.75</v>
      </c>
      <c r="V7" s="52">
        <v>789.58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2">
        <v>0</v>
      </c>
      <c r="AC7" s="52">
        <v>0</v>
      </c>
      <c r="AD7" s="52">
        <v>0</v>
      </c>
      <c r="AE7" s="52">
        <v>0</v>
      </c>
      <c r="AF7" s="93">
        <v>0</v>
      </c>
      <c r="AG7" s="52">
        <v>0</v>
      </c>
      <c r="AH7" s="52"/>
      <c r="AI7" s="52"/>
      <c r="AJ7" s="52"/>
      <c r="AK7" s="52">
        <v>20883.759999999998</v>
      </c>
      <c r="AL7" s="52">
        <v>20883.759999999998</v>
      </c>
      <c r="AM7" s="52">
        <v>20883.759999999998</v>
      </c>
      <c r="AN7" s="52">
        <v>20883.759999999998</v>
      </c>
      <c r="AO7" s="52">
        <f t="shared" ref="AO7:AO14" si="2">SUM(AK7)</f>
        <v>20883.759999999998</v>
      </c>
    </row>
    <row r="8" spans="2:41" s="201" customFormat="1" ht="9">
      <c r="B8" s="257" t="s">
        <v>502</v>
      </c>
      <c r="C8" s="258" t="s">
        <v>503</v>
      </c>
      <c r="D8" s="259"/>
      <c r="E8" s="260"/>
      <c r="F8" s="260"/>
      <c r="G8" s="46">
        <f>5739/8.75</f>
        <v>655.88571428571424</v>
      </c>
      <c r="H8" s="46">
        <f t="shared" si="0"/>
        <v>65.588571428571427</v>
      </c>
      <c r="I8" s="46">
        <f t="shared" si="1"/>
        <v>590.29714285714283</v>
      </c>
      <c r="J8" s="46"/>
      <c r="K8" s="46"/>
      <c r="L8" s="46"/>
      <c r="M8" s="46"/>
      <c r="N8" s="46"/>
      <c r="O8" s="46"/>
      <c r="P8" s="46"/>
      <c r="Q8" s="46"/>
      <c r="R8" s="46"/>
      <c r="S8" s="46">
        <v>399.06</v>
      </c>
      <c r="T8" s="46">
        <v>1033.03</v>
      </c>
      <c r="U8" s="46">
        <v>118.07</v>
      </c>
      <c r="V8" s="46">
        <v>118.07</v>
      </c>
      <c r="W8" s="46">
        <v>118.06</v>
      </c>
      <c r="X8" s="46">
        <v>72.430000000000007</v>
      </c>
      <c r="Y8" s="46">
        <v>0</v>
      </c>
      <c r="Z8" s="46">
        <v>0</v>
      </c>
      <c r="AA8" s="46">
        <v>0</v>
      </c>
      <c r="AB8" s="46">
        <v>0</v>
      </c>
      <c r="AC8" s="46">
        <v>0</v>
      </c>
      <c r="AD8" s="46">
        <v>0</v>
      </c>
      <c r="AE8" s="46">
        <v>0</v>
      </c>
      <c r="AF8" s="44">
        <v>0</v>
      </c>
      <c r="AG8" s="46">
        <v>0</v>
      </c>
      <c r="AH8" s="46"/>
      <c r="AI8" s="46"/>
      <c r="AJ8" s="46"/>
      <c r="AK8" s="46">
        <v>590.29999999999995</v>
      </c>
      <c r="AL8" s="46">
        <v>590.29999999999995</v>
      </c>
      <c r="AM8" s="46">
        <v>590.29999999999995</v>
      </c>
      <c r="AN8" s="46">
        <v>590.29999999999995</v>
      </c>
      <c r="AO8" s="46">
        <f t="shared" si="2"/>
        <v>590.29999999999995</v>
      </c>
    </row>
    <row r="9" spans="2:41" s="201" customFormat="1" ht="9">
      <c r="B9" s="257" t="s">
        <v>502</v>
      </c>
      <c r="C9" s="258" t="s">
        <v>503</v>
      </c>
      <c r="D9" s="259"/>
      <c r="E9" s="260"/>
      <c r="F9" s="260"/>
      <c r="G9" s="46">
        <f>5739/8.75</f>
        <v>655.88571428571424</v>
      </c>
      <c r="H9" s="46">
        <f t="shared" si="0"/>
        <v>65.588571428571427</v>
      </c>
      <c r="I9" s="46">
        <f t="shared" si="1"/>
        <v>590.29714285714283</v>
      </c>
      <c r="J9" s="46"/>
      <c r="K9" s="46"/>
      <c r="L9" s="46"/>
      <c r="M9" s="46"/>
      <c r="N9" s="46"/>
      <c r="O9" s="46"/>
      <c r="P9" s="46"/>
      <c r="Q9" s="46"/>
      <c r="R9" s="46"/>
      <c r="S9" s="46">
        <v>399.06</v>
      </c>
      <c r="T9" s="46">
        <v>1033.03</v>
      </c>
      <c r="U9" s="46">
        <v>118.07</v>
      </c>
      <c r="V9" s="46">
        <v>118.07</v>
      </c>
      <c r="W9" s="46">
        <v>118.06</v>
      </c>
      <c r="X9" s="46">
        <v>72.430000000000007</v>
      </c>
      <c r="Y9" s="46">
        <v>0</v>
      </c>
      <c r="Z9" s="46">
        <v>0</v>
      </c>
      <c r="AA9" s="46">
        <v>0</v>
      </c>
      <c r="AB9" s="46">
        <v>0</v>
      </c>
      <c r="AC9" s="46">
        <v>0</v>
      </c>
      <c r="AD9" s="46">
        <v>0</v>
      </c>
      <c r="AE9" s="46">
        <v>0</v>
      </c>
      <c r="AF9" s="44">
        <v>0</v>
      </c>
      <c r="AG9" s="46">
        <v>0</v>
      </c>
      <c r="AH9" s="46"/>
      <c r="AI9" s="46"/>
      <c r="AJ9" s="46"/>
      <c r="AK9" s="46">
        <v>590.29999999999995</v>
      </c>
      <c r="AL9" s="46">
        <v>590.29999999999995</v>
      </c>
      <c r="AM9" s="46">
        <v>590.29999999999995</v>
      </c>
      <c r="AN9" s="46">
        <v>590.29999999999995</v>
      </c>
      <c r="AO9" s="46">
        <f t="shared" si="2"/>
        <v>590.29999999999995</v>
      </c>
    </row>
    <row r="10" spans="2:41" s="201" customFormat="1" ht="9">
      <c r="B10" s="257" t="s">
        <v>502</v>
      </c>
      <c r="C10" s="258" t="s">
        <v>504</v>
      </c>
      <c r="D10" s="258"/>
      <c r="E10" s="261"/>
      <c r="F10" s="261"/>
      <c r="G10" s="46">
        <f>52536/8.75</f>
        <v>6004.1142857142859</v>
      </c>
      <c r="H10" s="46">
        <f t="shared" si="0"/>
        <v>600.41142857142859</v>
      </c>
      <c r="I10" s="46">
        <f t="shared" si="1"/>
        <v>5403.7028571428573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6">
        <v>3653.05</v>
      </c>
      <c r="T10" s="46">
        <v>9456.48</v>
      </c>
      <c r="U10" s="46">
        <v>1080.76</v>
      </c>
      <c r="V10" s="46">
        <v>1080.76</v>
      </c>
      <c r="W10" s="46">
        <v>1080.76</v>
      </c>
      <c r="X10" s="46">
        <v>663.19</v>
      </c>
      <c r="Y10" s="46">
        <v>0</v>
      </c>
      <c r="Z10" s="46">
        <v>0</v>
      </c>
      <c r="AA10" s="46">
        <v>0</v>
      </c>
      <c r="AB10" s="46">
        <v>0</v>
      </c>
      <c r="AC10" s="46">
        <v>0</v>
      </c>
      <c r="AD10" s="46">
        <v>0</v>
      </c>
      <c r="AE10" s="46">
        <v>0</v>
      </c>
      <c r="AF10" s="44">
        <v>0</v>
      </c>
      <c r="AG10" s="46">
        <v>0</v>
      </c>
      <c r="AH10" s="46"/>
      <c r="AI10" s="46"/>
      <c r="AJ10" s="46"/>
      <c r="AK10" s="46">
        <v>5403.7</v>
      </c>
      <c r="AL10" s="46">
        <v>5403.7</v>
      </c>
      <c r="AM10" s="46">
        <v>5403.7</v>
      </c>
      <c r="AN10" s="46">
        <v>5403.7</v>
      </c>
      <c r="AO10" s="46">
        <f t="shared" si="2"/>
        <v>5403.7</v>
      </c>
    </row>
    <row r="11" spans="2:41" s="201" customFormat="1" ht="9">
      <c r="B11" s="257" t="s">
        <v>502</v>
      </c>
      <c r="C11" s="258" t="s">
        <v>505</v>
      </c>
      <c r="D11" s="259"/>
      <c r="E11" s="260"/>
      <c r="F11" s="260"/>
      <c r="G11" s="46">
        <f>5349/8.75</f>
        <v>611.31428571428569</v>
      </c>
      <c r="H11" s="46">
        <f t="shared" si="0"/>
        <v>61.131428571428572</v>
      </c>
      <c r="I11" s="46">
        <f t="shared" si="1"/>
        <v>550.18285714285719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46">
        <v>371.94</v>
      </c>
      <c r="T11" s="46">
        <v>962.82</v>
      </c>
      <c r="U11" s="46">
        <v>110.05</v>
      </c>
      <c r="V11" s="46">
        <v>110.05</v>
      </c>
      <c r="W11" s="46">
        <v>110.05</v>
      </c>
      <c r="X11" s="46">
        <v>67.790000000000006</v>
      </c>
      <c r="Y11" s="46">
        <v>0</v>
      </c>
      <c r="Z11" s="46">
        <v>0</v>
      </c>
      <c r="AA11" s="46">
        <v>0</v>
      </c>
      <c r="AB11" s="46">
        <v>0</v>
      </c>
      <c r="AC11" s="46">
        <v>0</v>
      </c>
      <c r="AD11" s="46">
        <v>0</v>
      </c>
      <c r="AE11" s="46">
        <v>0</v>
      </c>
      <c r="AF11" s="44">
        <v>0</v>
      </c>
      <c r="AG11" s="46">
        <v>0</v>
      </c>
      <c r="AH11" s="46"/>
      <c r="AI11" s="46"/>
      <c r="AJ11" s="46"/>
      <c r="AK11" s="46">
        <v>550.17999999999995</v>
      </c>
      <c r="AL11" s="46">
        <v>550.17999999999995</v>
      </c>
      <c r="AM11" s="46">
        <v>550.17999999999995</v>
      </c>
      <c r="AN11" s="46">
        <v>550.17999999999995</v>
      </c>
      <c r="AO11" s="46">
        <f t="shared" si="2"/>
        <v>550.17999999999995</v>
      </c>
    </row>
    <row r="12" spans="2:41" s="201" customFormat="1" ht="9">
      <c r="B12" s="257" t="s">
        <v>502</v>
      </c>
      <c r="C12" s="258" t="s">
        <v>505</v>
      </c>
      <c r="D12" s="259"/>
      <c r="E12" s="260"/>
      <c r="F12" s="260"/>
      <c r="G12" s="46">
        <f>5349/8.75</f>
        <v>611.31428571428569</v>
      </c>
      <c r="H12" s="46">
        <f t="shared" si="0"/>
        <v>61.131428571428572</v>
      </c>
      <c r="I12" s="46">
        <f t="shared" si="1"/>
        <v>550.18285714285719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371.94</v>
      </c>
      <c r="T12" s="46">
        <v>962.82</v>
      </c>
      <c r="U12" s="46">
        <v>110.05</v>
      </c>
      <c r="V12" s="46">
        <v>110.05</v>
      </c>
      <c r="W12" s="46">
        <v>110.05</v>
      </c>
      <c r="X12" s="46">
        <v>67.790000000000006</v>
      </c>
      <c r="Y12" s="46">
        <v>0</v>
      </c>
      <c r="Z12" s="46">
        <v>0</v>
      </c>
      <c r="AA12" s="46">
        <v>0</v>
      </c>
      <c r="AB12" s="46">
        <v>0</v>
      </c>
      <c r="AC12" s="46">
        <v>0</v>
      </c>
      <c r="AD12" s="46">
        <v>0</v>
      </c>
      <c r="AE12" s="46">
        <v>0</v>
      </c>
      <c r="AF12" s="44">
        <v>0</v>
      </c>
      <c r="AG12" s="46">
        <v>0</v>
      </c>
      <c r="AH12" s="46"/>
      <c r="AI12" s="46"/>
      <c r="AJ12" s="46"/>
      <c r="AK12" s="46">
        <v>550.17999999999995</v>
      </c>
      <c r="AL12" s="46">
        <v>550.17999999999995</v>
      </c>
      <c r="AM12" s="46">
        <v>550.17999999999995</v>
      </c>
      <c r="AN12" s="46">
        <v>550.17999999999995</v>
      </c>
      <c r="AO12" s="46">
        <f t="shared" si="2"/>
        <v>550.17999999999995</v>
      </c>
    </row>
    <row r="13" spans="2:41" s="201" customFormat="1" ht="9">
      <c r="B13" s="257" t="s">
        <v>506</v>
      </c>
      <c r="C13" s="258" t="s">
        <v>507</v>
      </c>
      <c r="D13" s="259"/>
      <c r="E13" s="260"/>
      <c r="F13" s="260"/>
      <c r="G13" s="46">
        <f>8949.6/8.75</f>
        <v>1022.8114285714286</v>
      </c>
      <c r="H13" s="46">
        <f t="shared" si="0"/>
        <v>102.28114285714287</v>
      </c>
      <c r="I13" s="46">
        <f>(G13*0.9)+0.98</f>
        <v>921.51028571428571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167.25</v>
      </c>
      <c r="U13" s="46">
        <v>184.12</v>
      </c>
      <c r="V13" s="46">
        <v>184.12</v>
      </c>
      <c r="W13" s="46">
        <v>184.12</v>
      </c>
      <c r="X13" s="46">
        <v>184.63</v>
      </c>
      <c r="Y13" s="46">
        <v>165.41</v>
      </c>
      <c r="Z13" s="46">
        <v>0</v>
      </c>
      <c r="AA13" s="46">
        <v>0</v>
      </c>
      <c r="AB13" s="46">
        <v>0</v>
      </c>
      <c r="AC13" s="46">
        <v>0</v>
      </c>
      <c r="AD13" s="46">
        <v>0</v>
      </c>
      <c r="AE13" s="46">
        <v>0</v>
      </c>
      <c r="AF13" s="44">
        <v>0</v>
      </c>
      <c r="AG13" s="46">
        <v>0</v>
      </c>
      <c r="AH13" s="46"/>
      <c r="AI13" s="46"/>
      <c r="AJ13" s="46"/>
      <c r="AK13" s="46">
        <f>920.53+0.98</f>
        <v>921.51</v>
      </c>
      <c r="AL13" s="46">
        <f>920.53+0.98</f>
        <v>921.51</v>
      </c>
      <c r="AM13" s="46">
        <f>920.53+0.98</f>
        <v>921.51</v>
      </c>
      <c r="AN13" s="46">
        <f>920.53+0.98</f>
        <v>921.51</v>
      </c>
      <c r="AO13" s="46">
        <f t="shared" si="2"/>
        <v>921.51</v>
      </c>
    </row>
    <row r="14" spans="2:41" s="201" customFormat="1" ht="9">
      <c r="B14" s="257" t="s">
        <v>508</v>
      </c>
      <c r="C14" s="258" t="s">
        <v>509</v>
      </c>
      <c r="D14" s="259"/>
      <c r="E14" s="260"/>
      <c r="F14" s="260"/>
      <c r="G14" s="46">
        <v>3136.88</v>
      </c>
      <c r="H14" s="46">
        <f t="shared" si="0"/>
        <v>313.68800000000005</v>
      </c>
      <c r="I14" s="46">
        <f t="shared" ref="I14:I22" si="3">(G14*0.9)</f>
        <v>2823.192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44.86</v>
      </c>
      <c r="W14" s="46">
        <v>564.64</v>
      </c>
      <c r="X14" s="46">
        <v>566.22</v>
      </c>
      <c r="Y14" s="46">
        <v>564.66999999999996</v>
      </c>
      <c r="Z14" s="46">
        <v>564.66999999999996</v>
      </c>
      <c r="AA14" s="46">
        <v>518.13</v>
      </c>
      <c r="AB14" s="46">
        <v>0</v>
      </c>
      <c r="AC14" s="46">
        <v>0</v>
      </c>
      <c r="AD14" s="46">
        <v>0</v>
      </c>
      <c r="AE14" s="46">
        <v>0</v>
      </c>
      <c r="AF14" s="44">
        <v>0</v>
      </c>
      <c r="AG14" s="46">
        <v>0</v>
      </c>
      <c r="AH14" s="46"/>
      <c r="AI14" s="46"/>
      <c r="AJ14" s="46"/>
      <c r="AK14" s="46">
        <f>SUM(V14:AA14)</f>
        <v>2823.19</v>
      </c>
      <c r="AL14" s="46">
        <f>SUM(W14:AB14)</f>
        <v>2778.3300000000004</v>
      </c>
      <c r="AM14" s="46">
        <v>2823.19</v>
      </c>
      <c r="AN14" s="46">
        <v>2823.19</v>
      </c>
      <c r="AO14" s="46">
        <f t="shared" si="2"/>
        <v>2823.19</v>
      </c>
    </row>
    <row r="15" spans="2:41" s="201" customFormat="1" ht="16.5">
      <c r="B15" s="257" t="s">
        <v>510</v>
      </c>
      <c r="C15" s="258" t="s">
        <v>511</v>
      </c>
      <c r="D15" s="259" t="s">
        <v>512</v>
      </c>
      <c r="E15" s="260"/>
      <c r="F15" s="260"/>
      <c r="G15" s="46">
        <v>11630</v>
      </c>
      <c r="H15" s="46">
        <f t="shared" si="0"/>
        <v>1163</v>
      </c>
      <c r="I15" s="46">
        <f t="shared" si="3"/>
        <v>10467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103.24</v>
      </c>
      <c r="Y15" s="46">
        <v>2093.44</v>
      </c>
      <c r="Z15" s="46">
        <v>2093.4299999999998</v>
      </c>
      <c r="AA15" s="46">
        <v>2093.4299999999998</v>
      </c>
      <c r="AB15" s="46">
        <v>2099.16</v>
      </c>
      <c r="AC15" s="46">
        <v>1984.3</v>
      </c>
      <c r="AD15" s="46">
        <v>0</v>
      </c>
      <c r="AE15" s="46">
        <v>0</v>
      </c>
      <c r="AF15" s="44">
        <v>0</v>
      </c>
      <c r="AG15" s="46">
        <v>0</v>
      </c>
      <c r="AH15" s="46"/>
      <c r="AI15" s="46"/>
      <c r="AJ15" s="46"/>
      <c r="AK15" s="46">
        <f>SUM(X15:AD15)</f>
        <v>10466.999999999998</v>
      </c>
      <c r="AL15" s="46">
        <f>SUM(Y15:AE15)</f>
        <v>10363.759999999998</v>
      </c>
      <c r="AM15" s="46">
        <f>SUM(X15:AC15)</f>
        <v>10466.999999999998</v>
      </c>
      <c r="AN15" s="46">
        <v>10467</v>
      </c>
      <c r="AO15" s="46">
        <v>10467</v>
      </c>
    </row>
    <row r="16" spans="2:41" s="201" customFormat="1" ht="9">
      <c r="B16" s="262" t="s">
        <v>513</v>
      </c>
      <c r="C16" s="263" t="s">
        <v>514</v>
      </c>
      <c r="D16" s="264"/>
      <c r="E16" s="265"/>
      <c r="F16" s="265"/>
      <c r="G16" s="266">
        <v>34550</v>
      </c>
      <c r="H16" s="266">
        <f t="shared" si="0"/>
        <v>3455</v>
      </c>
      <c r="I16" s="266">
        <f t="shared" si="3"/>
        <v>31095</v>
      </c>
      <c r="J16" s="266">
        <v>0</v>
      </c>
      <c r="K16" s="267">
        <v>0</v>
      </c>
      <c r="L16" s="267">
        <v>0</v>
      </c>
      <c r="M16" s="267">
        <v>0</v>
      </c>
      <c r="N16" s="266">
        <v>0</v>
      </c>
      <c r="O16" s="266">
        <v>0</v>
      </c>
      <c r="P16" s="266">
        <v>0</v>
      </c>
      <c r="Q16" s="266">
        <v>0</v>
      </c>
      <c r="R16" s="266">
        <v>0</v>
      </c>
      <c r="S16" s="267">
        <v>0</v>
      </c>
      <c r="T16" s="267">
        <v>0</v>
      </c>
      <c r="U16" s="267">
        <v>0</v>
      </c>
      <c r="V16" s="266">
        <v>0</v>
      </c>
      <c r="W16" s="266">
        <v>0</v>
      </c>
      <c r="X16" s="266">
        <v>0</v>
      </c>
      <c r="Y16" s="266">
        <v>5179.66</v>
      </c>
      <c r="Z16" s="266">
        <v>6219</v>
      </c>
      <c r="AA16" s="266">
        <v>6219</v>
      </c>
      <c r="AB16" s="266">
        <v>6236.04</v>
      </c>
      <c r="AC16" s="266">
        <v>6219</v>
      </c>
      <c r="AD16" s="266">
        <v>1022.3</v>
      </c>
      <c r="AE16" s="266">
        <v>0</v>
      </c>
      <c r="AF16" s="44">
        <v>0</v>
      </c>
      <c r="AG16" s="46">
        <v>0</v>
      </c>
      <c r="AH16" s="46"/>
      <c r="AI16" s="46"/>
      <c r="AJ16" s="46"/>
      <c r="AK16" s="266">
        <f>SUM(Y16:AD16)</f>
        <v>31095</v>
      </c>
      <c r="AL16" s="266">
        <f>SUM(Z16:AE16)</f>
        <v>25915.34</v>
      </c>
      <c r="AM16" s="46">
        <v>31095</v>
      </c>
      <c r="AN16" s="46">
        <v>31095</v>
      </c>
      <c r="AO16" s="46">
        <f>SUM(AK16)</f>
        <v>31095</v>
      </c>
    </row>
    <row r="17" spans="2:41" s="201" customFormat="1" ht="9">
      <c r="B17" s="268" t="s">
        <v>515</v>
      </c>
      <c r="C17" s="258" t="s">
        <v>516</v>
      </c>
      <c r="D17" s="259" t="s">
        <v>517</v>
      </c>
      <c r="E17" s="260"/>
      <c r="F17" s="260"/>
      <c r="G17" s="46">
        <v>13156.79</v>
      </c>
      <c r="H17" s="46">
        <f t="shared" si="0"/>
        <v>1315.6790000000001</v>
      </c>
      <c r="I17" s="44">
        <f t="shared" si="3"/>
        <v>11841.111000000001</v>
      </c>
      <c r="J17" s="266"/>
      <c r="K17" s="267"/>
      <c r="L17" s="267"/>
      <c r="M17" s="267"/>
      <c r="N17" s="266"/>
      <c r="O17" s="266"/>
      <c r="P17" s="266"/>
      <c r="Q17" s="266"/>
      <c r="R17" s="266"/>
      <c r="S17" s="267"/>
      <c r="T17" s="267"/>
      <c r="U17" s="267"/>
      <c r="V17" s="266"/>
      <c r="W17" s="266"/>
      <c r="X17" s="266"/>
      <c r="Y17" s="266"/>
      <c r="Z17" s="266"/>
      <c r="AA17" s="266"/>
      <c r="AB17" s="266"/>
      <c r="AC17" s="46">
        <v>635.86</v>
      </c>
      <c r="AD17" s="46">
        <v>2368.25</v>
      </c>
      <c r="AE17" s="46">
        <v>2368.25</v>
      </c>
      <c r="AF17" s="44">
        <v>2374.7399999999998</v>
      </c>
      <c r="AG17" s="46">
        <v>2368.25</v>
      </c>
      <c r="AH17" s="46">
        <v>1725.76</v>
      </c>
      <c r="AI17" s="46"/>
      <c r="AJ17" s="46"/>
      <c r="AK17" s="266">
        <f t="shared" ref="AK17:AL19" si="4">SUM(AC17:AH17)</f>
        <v>11841.11</v>
      </c>
      <c r="AL17" s="266">
        <f t="shared" si="4"/>
        <v>11205.25</v>
      </c>
      <c r="AM17" s="46">
        <v>11841.11</v>
      </c>
      <c r="AN17" s="46">
        <v>11841.11</v>
      </c>
      <c r="AO17" s="46">
        <f>SUM(AK17)</f>
        <v>11841.11</v>
      </c>
    </row>
    <row r="18" spans="2:41" s="201" customFormat="1" ht="9">
      <c r="B18" s="268" t="s">
        <v>515</v>
      </c>
      <c r="C18" s="258" t="s">
        <v>518</v>
      </c>
      <c r="D18" s="259" t="s">
        <v>519</v>
      </c>
      <c r="E18" s="260"/>
      <c r="F18" s="260"/>
      <c r="G18" s="46">
        <v>3101.85</v>
      </c>
      <c r="H18" s="46">
        <f t="shared" si="0"/>
        <v>310.185</v>
      </c>
      <c r="I18" s="44">
        <f t="shared" si="3"/>
        <v>2791.665</v>
      </c>
      <c r="J18" s="266"/>
      <c r="K18" s="267"/>
      <c r="L18" s="267"/>
      <c r="M18" s="267"/>
      <c r="N18" s="266"/>
      <c r="O18" s="266"/>
      <c r="P18" s="266"/>
      <c r="Q18" s="266"/>
      <c r="R18" s="266"/>
      <c r="S18" s="267"/>
      <c r="T18" s="267"/>
      <c r="U18" s="267"/>
      <c r="V18" s="266"/>
      <c r="W18" s="266"/>
      <c r="X18" s="266"/>
      <c r="Y18" s="266"/>
      <c r="Z18" s="266"/>
      <c r="AA18" s="266"/>
      <c r="AB18" s="266"/>
      <c r="AC18" s="46">
        <v>149.91</v>
      </c>
      <c r="AD18" s="46">
        <v>558.33000000000004</v>
      </c>
      <c r="AE18" s="46">
        <v>558.33000000000004</v>
      </c>
      <c r="AF18" s="44">
        <v>559.86</v>
      </c>
      <c r="AG18" s="44">
        <v>558.33000000000004</v>
      </c>
      <c r="AH18" s="46">
        <v>406.9</v>
      </c>
      <c r="AI18" s="46"/>
      <c r="AJ18" s="46"/>
      <c r="AK18" s="266">
        <f t="shared" si="4"/>
        <v>2791.6600000000003</v>
      </c>
      <c r="AL18" s="266">
        <f t="shared" si="4"/>
        <v>2641.75</v>
      </c>
      <c r="AM18" s="46">
        <v>2791.67</v>
      </c>
      <c r="AN18" s="46">
        <v>2791.67</v>
      </c>
      <c r="AO18" s="46">
        <v>2791.67</v>
      </c>
    </row>
    <row r="19" spans="2:41" s="201" customFormat="1" ht="9">
      <c r="B19" s="268" t="s">
        <v>515</v>
      </c>
      <c r="C19" s="258" t="s">
        <v>520</v>
      </c>
      <c r="D19" s="259" t="s">
        <v>521</v>
      </c>
      <c r="E19" s="260"/>
      <c r="F19" s="260"/>
      <c r="G19" s="46">
        <v>3911.83</v>
      </c>
      <c r="H19" s="46">
        <f t="shared" si="0"/>
        <v>391.18299999999999</v>
      </c>
      <c r="I19" s="44">
        <f t="shared" si="3"/>
        <v>3520.6469999999999</v>
      </c>
      <c r="J19" s="266"/>
      <c r="K19" s="267"/>
      <c r="L19" s="267"/>
      <c r="M19" s="267"/>
      <c r="N19" s="266"/>
      <c r="O19" s="266"/>
      <c r="P19" s="266"/>
      <c r="Q19" s="266"/>
      <c r="R19" s="266"/>
      <c r="S19" s="267"/>
      <c r="T19" s="267"/>
      <c r="U19" s="267"/>
      <c r="V19" s="266"/>
      <c r="W19" s="266"/>
      <c r="X19" s="266"/>
      <c r="Y19" s="266"/>
      <c r="Z19" s="266"/>
      <c r="AA19" s="266"/>
      <c r="AB19" s="266"/>
      <c r="AC19" s="46">
        <v>189.04</v>
      </c>
      <c r="AD19" s="46">
        <v>704.1</v>
      </c>
      <c r="AE19" s="46">
        <v>704.1</v>
      </c>
      <c r="AF19" s="44">
        <v>706.02</v>
      </c>
      <c r="AG19" s="46">
        <v>704.1</v>
      </c>
      <c r="AH19" s="46">
        <v>513.29</v>
      </c>
      <c r="AI19" s="46"/>
      <c r="AJ19" s="46"/>
      <c r="AK19" s="266">
        <f t="shared" si="4"/>
        <v>3520.65</v>
      </c>
      <c r="AL19" s="266">
        <f t="shared" si="4"/>
        <v>3331.61</v>
      </c>
      <c r="AM19" s="46">
        <v>3520.65</v>
      </c>
      <c r="AN19" s="46">
        <v>3520.65</v>
      </c>
      <c r="AO19" s="46">
        <f>SUM(AK19)</f>
        <v>3520.65</v>
      </c>
    </row>
    <row r="20" spans="2:41" s="201" customFormat="1" ht="16.5">
      <c r="B20" s="268" t="s">
        <v>522</v>
      </c>
      <c r="C20" s="258" t="s">
        <v>523</v>
      </c>
      <c r="D20" s="259" t="s">
        <v>524</v>
      </c>
      <c r="E20" s="260"/>
      <c r="F20" s="260"/>
      <c r="G20" s="46">
        <v>3150</v>
      </c>
      <c r="H20" s="46">
        <f t="shared" si="0"/>
        <v>315</v>
      </c>
      <c r="I20" s="44">
        <f t="shared" si="3"/>
        <v>2835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>
        <v>560.79999999999995</v>
      </c>
      <c r="AE20" s="46">
        <v>567.02</v>
      </c>
      <c r="AF20" s="44">
        <v>568.57000000000005</v>
      </c>
      <c r="AG20" s="46">
        <v>567.02</v>
      </c>
      <c r="AH20" s="46">
        <v>567.02</v>
      </c>
      <c r="AI20" s="46"/>
      <c r="AJ20" s="46"/>
      <c r="AK20" s="266">
        <v>2835</v>
      </c>
      <c r="AL20" s="266">
        <v>2835</v>
      </c>
      <c r="AM20" s="46">
        <v>2835</v>
      </c>
      <c r="AN20" s="46">
        <v>2835</v>
      </c>
      <c r="AO20" s="46">
        <v>2835</v>
      </c>
    </row>
    <row r="21" spans="2:41" s="201" customFormat="1" ht="41.25">
      <c r="B21" s="268" t="s">
        <v>91</v>
      </c>
      <c r="C21" s="258" t="s">
        <v>525</v>
      </c>
      <c r="D21" s="200" t="s">
        <v>526</v>
      </c>
      <c r="E21" s="260"/>
      <c r="F21" s="260"/>
      <c r="G21" s="46">
        <v>16575</v>
      </c>
      <c r="H21" s="46">
        <f t="shared" si="0"/>
        <v>1657.5</v>
      </c>
      <c r="I21" s="44">
        <f t="shared" si="3"/>
        <v>14917.5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4"/>
      <c r="AG21" s="46"/>
      <c r="AH21" s="46"/>
      <c r="AI21" s="44" t="e">
        <f>SUM('[1]ENERO-16'!#REF!)</f>
        <v>#REF!</v>
      </c>
      <c r="AJ21" s="44"/>
      <c r="AK21" s="46">
        <v>14917.5</v>
      </c>
      <c r="AL21" s="46">
        <v>14917.5</v>
      </c>
      <c r="AM21" s="46">
        <v>14917.5</v>
      </c>
      <c r="AN21" s="46">
        <v>14917.5</v>
      </c>
      <c r="AO21" s="46">
        <v>14917.5</v>
      </c>
    </row>
    <row r="22" spans="2:41" s="201" customFormat="1" ht="17.25" thickBot="1">
      <c r="B22" s="269" t="s">
        <v>527</v>
      </c>
      <c r="C22" s="270" t="s">
        <v>528</v>
      </c>
      <c r="D22" s="271" t="s">
        <v>529</v>
      </c>
      <c r="E22" s="272"/>
      <c r="F22" s="272"/>
      <c r="G22" s="63">
        <v>23989.9</v>
      </c>
      <c r="H22" s="63">
        <f t="shared" si="0"/>
        <v>2398.9900000000002</v>
      </c>
      <c r="I22" s="62">
        <f t="shared" si="3"/>
        <v>21590.910000000003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2"/>
      <c r="AG22" s="63"/>
      <c r="AH22" s="63"/>
      <c r="AI22" s="62" t="e">
        <f>SUM('[1]ENERO-16'!#REF!)</f>
        <v>#REF!</v>
      </c>
      <c r="AJ22" s="62"/>
      <c r="AK22" s="63">
        <v>21590.91</v>
      </c>
      <c r="AL22" s="63">
        <v>21590.91</v>
      </c>
      <c r="AM22" s="63">
        <v>21590.91</v>
      </c>
      <c r="AN22" s="63">
        <v>21590.91</v>
      </c>
      <c r="AO22" s="63">
        <v>21590.91</v>
      </c>
    </row>
    <row r="23" spans="2:41" s="279" customFormat="1" ht="15" customHeight="1" thickBot="1">
      <c r="B23" s="273" t="s">
        <v>530</v>
      </c>
      <c r="C23" s="274"/>
      <c r="D23" s="275"/>
      <c r="E23" s="276"/>
      <c r="F23" s="276"/>
      <c r="G23" s="277">
        <f>SUM(G7:G22)</f>
        <v>145967.75742857147</v>
      </c>
      <c r="H23" s="277">
        <f>SUM(H7:H22)</f>
        <v>14596.77574285714</v>
      </c>
      <c r="I23" s="277">
        <f>SUM(I7:I22)</f>
        <v>131371.96168571428</v>
      </c>
      <c r="J23" s="277">
        <f t="shared" ref="J23:AC23" si="5">SUM(J7:J16)</f>
        <v>0</v>
      </c>
      <c r="K23" s="277">
        <f t="shared" si="5"/>
        <v>0</v>
      </c>
      <c r="L23" s="277">
        <f t="shared" si="5"/>
        <v>0</v>
      </c>
      <c r="M23" s="277">
        <f t="shared" si="5"/>
        <v>0</v>
      </c>
      <c r="N23" s="277">
        <f t="shared" si="5"/>
        <v>0</v>
      </c>
      <c r="O23" s="277">
        <f t="shared" si="5"/>
        <v>0</v>
      </c>
      <c r="P23" s="277">
        <f t="shared" si="5"/>
        <v>0</v>
      </c>
      <c r="Q23" s="277">
        <f t="shared" si="5"/>
        <v>29637.78</v>
      </c>
      <c r="R23" s="277">
        <f t="shared" si="5"/>
        <v>36546.589999999997</v>
      </c>
      <c r="S23" s="277">
        <f t="shared" si="5"/>
        <v>41741.64</v>
      </c>
      <c r="T23" s="277">
        <f t="shared" si="5"/>
        <v>50162.039999999994</v>
      </c>
      <c r="U23" s="277">
        <f t="shared" si="5"/>
        <v>5897.87</v>
      </c>
      <c r="V23" s="277">
        <f t="shared" si="5"/>
        <v>2555.5600000000004</v>
      </c>
      <c r="W23" s="277">
        <f t="shared" si="5"/>
        <v>2285.7399999999998</v>
      </c>
      <c r="X23" s="277">
        <f t="shared" si="5"/>
        <v>1797.72</v>
      </c>
      <c r="Y23" s="277">
        <f t="shared" si="5"/>
        <v>8003.18</v>
      </c>
      <c r="Z23" s="277">
        <f t="shared" si="5"/>
        <v>8877.1</v>
      </c>
      <c r="AA23" s="277">
        <f t="shared" si="5"/>
        <v>8830.56</v>
      </c>
      <c r="AB23" s="277">
        <f t="shared" si="5"/>
        <v>8335.2000000000007</v>
      </c>
      <c r="AC23" s="277">
        <f t="shared" si="5"/>
        <v>8203.2999999999993</v>
      </c>
      <c r="AD23" s="277">
        <f>SUM(AD15:AD16)</f>
        <v>1022.3</v>
      </c>
      <c r="AE23" s="277">
        <f>SUM(AE15:AE16)</f>
        <v>0</v>
      </c>
      <c r="AF23" s="277">
        <f>SUM(AF15:AF16)</f>
        <v>0</v>
      </c>
      <c r="AG23" s="277">
        <f>SUM(AG15:AG16)</f>
        <v>0</v>
      </c>
      <c r="AH23" s="277"/>
      <c r="AI23" s="277"/>
      <c r="AJ23" s="277"/>
      <c r="AK23" s="277">
        <f>SUM(AK7:AK22)</f>
        <v>131371.94999999998</v>
      </c>
      <c r="AL23" s="277">
        <f>SUM(AL7:AL22)</f>
        <v>125069.38</v>
      </c>
      <c r="AM23" s="277">
        <f>SUM(AM7:AM22)</f>
        <v>131371.96</v>
      </c>
      <c r="AN23" s="277">
        <f>SUM(AN7:AN22)</f>
        <v>131371.96</v>
      </c>
      <c r="AO23" s="278">
        <f>SUM(AO7:AO22)</f>
        <v>131371.96</v>
      </c>
    </row>
    <row r="24" spans="2:41" s="279" customFormat="1" ht="15" customHeight="1" thickBot="1">
      <c r="B24" s="280" t="s">
        <v>531</v>
      </c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82"/>
    </row>
    <row r="25" spans="2:41" s="201" customFormat="1" ht="9">
      <c r="B25" s="253" t="s">
        <v>532</v>
      </c>
      <c r="C25" s="254" t="s">
        <v>533</v>
      </c>
      <c r="D25" s="254" t="s">
        <v>534</v>
      </c>
      <c r="E25" s="283" t="s">
        <v>117</v>
      </c>
      <c r="F25" s="283" t="s">
        <v>535</v>
      </c>
      <c r="G25" s="52">
        <f>10000*1/8.75</f>
        <v>1142.8571428571429</v>
      </c>
      <c r="H25" s="52">
        <f t="shared" ref="H25:H36" si="6">(G25*0.1)</f>
        <v>114.28571428571429</v>
      </c>
      <c r="I25" s="52">
        <f t="shared" ref="I25:I31" si="7">(G25*0.9)</f>
        <v>1028.5714285714287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f>(I25/5/365*120)</f>
        <v>67.632093933463793</v>
      </c>
      <c r="Q25" s="52">
        <v>1800</v>
      </c>
      <c r="R25" s="52">
        <v>1800</v>
      </c>
      <c r="S25" s="52">
        <v>1800</v>
      </c>
      <c r="T25" s="52">
        <v>1800</v>
      </c>
      <c r="U25" s="52">
        <v>198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93">
        <v>0</v>
      </c>
      <c r="AG25" s="52">
        <v>0</v>
      </c>
      <c r="AH25" s="52"/>
      <c r="AI25" s="52"/>
      <c r="AJ25" s="52"/>
      <c r="AK25" s="52">
        <v>1028.57</v>
      </c>
      <c r="AL25" s="52">
        <v>1028.57</v>
      </c>
      <c r="AM25" s="52">
        <v>1028.57</v>
      </c>
      <c r="AN25" s="52">
        <v>1028.57</v>
      </c>
      <c r="AO25" s="52">
        <f t="shared" ref="AO25:AO32" si="8">SUM(AK25)</f>
        <v>1028.57</v>
      </c>
    </row>
    <row r="26" spans="2:41" s="201" customFormat="1" ht="9">
      <c r="B26" s="284" t="s">
        <v>532</v>
      </c>
      <c r="C26" s="258" t="s">
        <v>536</v>
      </c>
      <c r="D26" s="258" t="s">
        <v>537</v>
      </c>
      <c r="E26" s="261" t="s">
        <v>538</v>
      </c>
      <c r="F26" s="261" t="s">
        <v>539</v>
      </c>
      <c r="G26" s="46">
        <f>10000*1/8.75</f>
        <v>1142.8571428571429</v>
      </c>
      <c r="H26" s="46">
        <f t="shared" si="6"/>
        <v>114.28571428571429</v>
      </c>
      <c r="I26" s="46">
        <f t="shared" si="7"/>
        <v>1028.5714285714287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f>(I26/5/365*120)</f>
        <v>67.632093933463793</v>
      </c>
      <c r="Q26" s="46">
        <v>1800</v>
      </c>
      <c r="R26" s="46">
        <v>1800</v>
      </c>
      <c r="S26" s="46">
        <v>1800</v>
      </c>
      <c r="T26" s="46">
        <v>1800</v>
      </c>
      <c r="U26" s="46">
        <v>198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B26" s="46">
        <v>0</v>
      </c>
      <c r="AC26" s="46">
        <v>0</v>
      </c>
      <c r="AD26" s="46">
        <v>0</v>
      </c>
      <c r="AE26" s="46">
        <v>0</v>
      </c>
      <c r="AF26" s="44">
        <v>0</v>
      </c>
      <c r="AG26" s="46">
        <v>0</v>
      </c>
      <c r="AH26" s="46"/>
      <c r="AI26" s="46"/>
      <c r="AJ26" s="46"/>
      <c r="AK26" s="46">
        <v>1028.57</v>
      </c>
      <c r="AL26" s="46">
        <v>1028.57</v>
      </c>
      <c r="AM26" s="46">
        <v>1028.57</v>
      </c>
      <c r="AN26" s="46">
        <v>1028.57</v>
      </c>
      <c r="AO26" s="46">
        <f t="shared" si="8"/>
        <v>1028.57</v>
      </c>
    </row>
    <row r="27" spans="2:41" s="201" customFormat="1" ht="9">
      <c r="B27" s="284" t="s">
        <v>540</v>
      </c>
      <c r="C27" s="258" t="s">
        <v>541</v>
      </c>
      <c r="D27" s="259" t="s">
        <v>542</v>
      </c>
      <c r="E27" s="260" t="s">
        <v>121</v>
      </c>
      <c r="F27" s="260" t="s">
        <v>543</v>
      </c>
      <c r="G27" s="46">
        <f>5500*1/8.75</f>
        <v>628.57142857142856</v>
      </c>
      <c r="H27" s="46">
        <f t="shared" si="6"/>
        <v>62.857142857142861</v>
      </c>
      <c r="I27" s="46">
        <f t="shared" si="7"/>
        <v>565.71428571428567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762.13</v>
      </c>
      <c r="Q27" s="46">
        <v>990</v>
      </c>
      <c r="R27" s="46">
        <v>990</v>
      </c>
      <c r="S27" s="46">
        <v>990</v>
      </c>
      <c r="T27" s="46">
        <v>989.99</v>
      </c>
      <c r="U27" s="46">
        <v>26.04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44">
        <v>0</v>
      </c>
      <c r="AG27" s="46">
        <v>0</v>
      </c>
      <c r="AH27" s="46"/>
      <c r="AI27" s="46"/>
      <c r="AJ27" s="46"/>
      <c r="AK27" s="46">
        <v>565.71</v>
      </c>
      <c r="AL27" s="46">
        <v>565.71</v>
      </c>
      <c r="AM27" s="46">
        <v>565.71</v>
      </c>
      <c r="AN27" s="46">
        <v>565.71</v>
      </c>
      <c r="AO27" s="46">
        <f t="shared" si="8"/>
        <v>565.71</v>
      </c>
    </row>
    <row r="28" spans="2:41" s="201" customFormat="1" ht="16.5">
      <c r="B28" s="284" t="s">
        <v>544</v>
      </c>
      <c r="C28" s="258" t="s">
        <v>545</v>
      </c>
      <c r="D28" s="258" t="s">
        <v>546</v>
      </c>
      <c r="E28" s="261" t="s">
        <v>547</v>
      </c>
      <c r="F28" s="261" t="s">
        <v>548</v>
      </c>
      <c r="G28" s="46">
        <f>10000*1/8.75</f>
        <v>1142.8571428571429</v>
      </c>
      <c r="H28" s="46">
        <f t="shared" si="6"/>
        <v>114.28571428571429</v>
      </c>
      <c r="I28" s="46">
        <f t="shared" si="7"/>
        <v>1028.5714285714287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f>(I28/5/365*361)</f>
        <v>203.45988258317024</v>
      </c>
      <c r="Q28" s="46">
        <v>1800</v>
      </c>
      <c r="R28" s="46">
        <v>1800</v>
      </c>
      <c r="S28" s="46">
        <v>1800</v>
      </c>
      <c r="T28" s="46">
        <v>1800</v>
      </c>
      <c r="U28" s="46">
        <v>182.46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6">
        <v>0</v>
      </c>
      <c r="AE28" s="46">
        <v>0</v>
      </c>
      <c r="AF28" s="44">
        <v>0</v>
      </c>
      <c r="AG28" s="46">
        <v>0</v>
      </c>
      <c r="AH28" s="46"/>
      <c r="AI28" s="46"/>
      <c r="AJ28" s="46"/>
      <c r="AK28" s="46">
        <v>1028.57</v>
      </c>
      <c r="AL28" s="46">
        <v>1028.57</v>
      </c>
      <c r="AM28" s="46">
        <v>1028.57</v>
      </c>
      <c r="AN28" s="46">
        <v>1028.57</v>
      </c>
      <c r="AO28" s="46">
        <f t="shared" si="8"/>
        <v>1028.57</v>
      </c>
    </row>
    <row r="29" spans="2:41" s="201" customFormat="1" ht="9">
      <c r="B29" s="284" t="s">
        <v>549</v>
      </c>
      <c r="C29" s="258" t="s">
        <v>550</v>
      </c>
      <c r="D29" s="259" t="s">
        <v>551</v>
      </c>
      <c r="E29" s="260" t="s">
        <v>209</v>
      </c>
      <c r="F29" s="260" t="s">
        <v>552</v>
      </c>
      <c r="G29" s="46">
        <f>8000*1/8.75</f>
        <v>914.28571428571433</v>
      </c>
      <c r="H29" s="46">
        <f t="shared" si="6"/>
        <v>91.428571428571445</v>
      </c>
      <c r="I29" s="46">
        <f t="shared" si="7"/>
        <v>822.85714285714289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f>(I29/5/365*222)</f>
        <v>100.09549902152642</v>
      </c>
      <c r="Q29" s="46">
        <v>1440</v>
      </c>
      <c r="R29" s="46">
        <v>1440</v>
      </c>
      <c r="S29" s="46">
        <v>1440</v>
      </c>
      <c r="T29" s="46">
        <v>1440.01</v>
      </c>
      <c r="U29" s="46">
        <v>153.13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B29" s="46">
        <v>0</v>
      </c>
      <c r="AC29" s="46">
        <v>0</v>
      </c>
      <c r="AD29" s="46">
        <v>0</v>
      </c>
      <c r="AE29" s="46">
        <v>0</v>
      </c>
      <c r="AF29" s="44">
        <v>0</v>
      </c>
      <c r="AG29" s="46">
        <v>0</v>
      </c>
      <c r="AH29" s="46"/>
      <c r="AI29" s="46"/>
      <c r="AJ29" s="46"/>
      <c r="AK29" s="46">
        <v>822.86</v>
      </c>
      <c r="AL29" s="46">
        <v>822.86</v>
      </c>
      <c r="AM29" s="46">
        <v>822.86</v>
      </c>
      <c r="AN29" s="46">
        <v>822.86</v>
      </c>
      <c r="AO29" s="46">
        <f t="shared" si="8"/>
        <v>822.86</v>
      </c>
    </row>
    <row r="30" spans="2:41" s="201" customFormat="1" ht="9">
      <c r="B30" s="284" t="s">
        <v>553</v>
      </c>
      <c r="C30" s="258" t="s">
        <v>536</v>
      </c>
      <c r="D30" s="259" t="s">
        <v>554</v>
      </c>
      <c r="E30" s="260" t="s">
        <v>117</v>
      </c>
      <c r="F30" s="260" t="s">
        <v>555</v>
      </c>
      <c r="G30" s="46">
        <f>9864*1/8.75</f>
        <v>1127.3142857142857</v>
      </c>
      <c r="H30" s="46">
        <f t="shared" si="6"/>
        <v>112.73142857142858</v>
      </c>
      <c r="I30" s="46">
        <f t="shared" si="7"/>
        <v>1014.5828571428572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f>(I30/5/365*26)</f>
        <v>14.454331115459883</v>
      </c>
      <c r="Q30" s="46">
        <v>1775.52</v>
      </c>
      <c r="R30" s="46">
        <v>1775.52</v>
      </c>
      <c r="S30" s="46">
        <v>1775.52</v>
      </c>
      <c r="T30" s="46">
        <v>1775.53</v>
      </c>
      <c r="U30" s="46">
        <v>201.26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6">
        <v>0</v>
      </c>
      <c r="AD30" s="46">
        <v>0</v>
      </c>
      <c r="AE30" s="46">
        <v>0</v>
      </c>
      <c r="AF30" s="44">
        <v>0</v>
      </c>
      <c r="AG30" s="46">
        <v>0</v>
      </c>
      <c r="AH30" s="46"/>
      <c r="AI30" s="46"/>
      <c r="AJ30" s="46"/>
      <c r="AK30" s="46">
        <v>1014.58</v>
      </c>
      <c r="AL30" s="46">
        <v>1014.58</v>
      </c>
      <c r="AM30" s="46">
        <v>1014.58</v>
      </c>
      <c r="AN30" s="46">
        <v>1014.58</v>
      </c>
      <c r="AO30" s="46">
        <f t="shared" si="8"/>
        <v>1014.58</v>
      </c>
    </row>
    <row r="31" spans="2:41" s="201" customFormat="1" ht="9">
      <c r="B31" s="268" t="s">
        <v>556</v>
      </c>
      <c r="C31" s="258" t="s">
        <v>557</v>
      </c>
      <c r="D31" s="259" t="s">
        <v>558</v>
      </c>
      <c r="E31" s="260" t="s">
        <v>171</v>
      </c>
      <c r="F31" s="260" t="s">
        <v>559</v>
      </c>
      <c r="G31" s="46">
        <v>600</v>
      </c>
      <c r="H31" s="46">
        <f t="shared" si="6"/>
        <v>60</v>
      </c>
      <c r="I31" s="44">
        <f t="shared" si="7"/>
        <v>540</v>
      </c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44"/>
      <c r="X31" s="105"/>
      <c r="Y31" s="44"/>
      <c r="Z31" s="44"/>
      <c r="AA31" s="44"/>
      <c r="AB31" s="46"/>
      <c r="AC31" s="46"/>
      <c r="AD31" s="46"/>
      <c r="AE31" s="46"/>
      <c r="AF31" s="44"/>
      <c r="AG31" s="46"/>
      <c r="AH31" s="46"/>
      <c r="AI31" s="46"/>
      <c r="AJ31" s="46"/>
      <c r="AK31" s="44">
        <v>540</v>
      </c>
      <c r="AL31" s="44">
        <v>540</v>
      </c>
      <c r="AM31" s="44">
        <v>540</v>
      </c>
      <c r="AN31" s="44">
        <v>540</v>
      </c>
      <c r="AO31" s="44">
        <f t="shared" si="8"/>
        <v>540</v>
      </c>
    </row>
    <row r="32" spans="2:41" s="201" customFormat="1" ht="16.5">
      <c r="B32" s="257" t="s">
        <v>560</v>
      </c>
      <c r="C32" s="258" t="s">
        <v>561</v>
      </c>
      <c r="D32" s="259" t="s">
        <v>562</v>
      </c>
      <c r="E32" s="260" t="s">
        <v>255</v>
      </c>
      <c r="F32" s="260" t="s">
        <v>563</v>
      </c>
      <c r="G32" s="46">
        <v>628.57000000000005</v>
      </c>
      <c r="H32" s="46">
        <f t="shared" si="6"/>
        <v>62.857000000000006</v>
      </c>
      <c r="I32" s="46">
        <f>(G32*0.9)-0.1</f>
        <v>565.61300000000006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8.68</v>
      </c>
      <c r="V32" s="46">
        <v>113.15</v>
      </c>
      <c r="W32" s="46">
        <v>113.14</v>
      </c>
      <c r="X32" s="46">
        <v>113.46</v>
      </c>
      <c r="Y32" s="46">
        <v>113.15</v>
      </c>
      <c r="Z32" s="46">
        <v>104.13</v>
      </c>
      <c r="AA32" s="46">
        <v>0</v>
      </c>
      <c r="AB32" s="46">
        <v>0</v>
      </c>
      <c r="AC32" s="46">
        <v>0</v>
      </c>
      <c r="AD32" s="46">
        <v>0</v>
      </c>
      <c r="AE32" s="46">
        <v>0</v>
      </c>
      <c r="AF32" s="44">
        <v>0</v>
      </c>
      <c r="AG32" s="46">
        <v>0</v>
      </c>
      <c r="AH32" s="46"/>
      <c r="AI32" s="46"/>
      <c r="AJ32" s="46"/>
      <c r="AK32" s="46">
        <f>SUM(U32:Z32)-0.1</f>
        <v>565.61</v>
      </c>
      <c r="AL32" s="46">
        <f>SUM(V32:AA32)-0.1</f>
        <v>556.92999999999995</v>
      </c>
      <c r="AM32" s="46">
        <v>565.61</v>
      </c>
      <c r="AN32" s="46">
        <v>565.61</v>
      </c>
      <c r="AO32" s="46">
        <f t="shared" si="8"/>
        <v>565.61</v>
      </c>
    </row>
    <row r="33" spans="2:41" s="201" customFormat="1" ht="57.75">
      <c r="B33" s="102">
        <v>40170</v>
      </c>
      <c r="C33" s="159" t="s">
        <v>564</v>
      </c>
      <c r="D33" s="159" t="s">
        <v>565</v>
      </c>
      <c r="E33" s="285" t="s">
        <v>117</v>
      </c>
      <c r="F33" s="260" t="s">
        <v>566</v>
      </c>
      <c r="G33" s="46">
        <v>690</v>
      </c>
      <c r="H33" s="46">
        <f t="shared" si="6"/>
        <v>69</v>
      </c>
      <c r="I33" s="44">
        <f>(G33*0.9)</f>
        <v>621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>
        <v>2.72</v>
      </c>
      <c r="U33" s="46">
        <v>124.22</v>
      </c>
      <c r="V33" s="46">
        <v>124.22</v>
      </c>
      <c r="W33" s="46">
        <f>O33+P33+Q33+R33+S33+T33+U33+V33</f>
        <v>251.16</v>
      </c>
      <c r="X33" s="46">
        <f>ROUND((I33/5/365*31),2)</f>
        <v>10.55</v>
      </c>
      <c r="Y33" s="46">
        <f>ROUND((I33/5/365*29),2)</f>
        <v>9.8699999999999992</v>
      </c>
      <c r="Z33" s="286">
        <f>ROUND((I33/5/365*31),2)</f>
        <v>10.55</v>
      </c>
      <c r="AA33" s="286">
        <f>ROUND((I33/5/365*30),2)</f>
        <v>10.210000000000001</v>
      </c>
      <c r="AB33" s="286">
        <f>ROUND((I33/5/365*31),2)</f>
        <v>10.55</v>
      </c>
      <c r="AC33" s="286">
        <f>ROUND((I33/5/365*30),2)</f>
        <v>10.210000000000001</v>
      </c>
      <c r="AD33" s="286">
        <f>ROUND((I33/5/365*31),2)</f>
        <v>10.55</v>
      </c>
      <c r="AE33" s="286">
        <f>ROUND((I33/5/365*31),2)</f>
        <v>10.55</v>
      </c>
      <c r="AF33" s="44">
        <f>ROUND((I33/5/365*30),2)</f>
        <v>10.210000000000001</v>
      </c>
      <c r="AG33" s="286">
        <f>ROUND((I33/5/365*31),2)</f>
        <v>10.55</v>
      </c>
      <c r="AH33" s="286">
        <f>ROUND((I33/5/365*30),2)</f>
        <v>10.210000000000001</v>
      </c>
      <c r="AI33" s="286"/>
      <c r="AJ33" s="286"/>
      <c r="AK33" s="286">
        <v>621</v>
      </c>
      <c r="AL33" s="286">
        <v>621</v>
      </c>
      <c r="AM33" s="286">
        <v>621</v>
      </c>
      <c r="AN33" s="286">
        <v>621</v>
      </c>
      <c r="AO33" s="46">
        <v>621</v>
      </c>
    </row>
    <row r="34" spans="2:41" s="201" customFormat="1" ht="49.5">
      <c r="B34" s="287">
        <v>40170</v>
      </c>
      <c r="C34" s="159" t="s">
        <v>564</v>
      </c>
      <c r="D34" s="159" t="s">
        <v>567</v>
      </c>
      <c r="E34" s="285" t="s">
        <v>193</v>
      </c>
      <c r="F34" s="260" t="s">
        <v>568</v>
      </c>
      <c r="G34" s="46">
        <v>660</v>
      </c>
      <c r="H34" s="46">
        <f t="shared" si="6"/>
        <v>66</v>
      </c>
      <c r="I34" s="44">
        <f>(G34*0.9)</f>
        <v>594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>
        <v>2.6</v>
      </c>
      <c r="U34" s="46">
        <v>118.78</v>
      </c>
      <c r="V34" s="46">
        <v>118.78</v>
      </c>
      <c r="W34" s="46">
        <f>O34+P34+Q34+R34+S34+T34+U34+V34</f>
        <v>240.16</v>
      </c>
      <c r="X34" s="46">
        <f>ROUND((I34/5/365*31),2)</f>
        <v>10.09</v>
      </c>
      <c r="Y34" s="46">
        <f>ROUND((I34/5/365*29),2)</f>
        <v>9.44</v>
      </c>
      <c r="Z34" s="286">
        <f>ROUND((I34/5/365*31),2)</f>
        <v>10.09</v>
      </c>
      <c r="AA34" s="286">
        <f>ROUND((I34/5/365*30),2)</f>
        <v>9.76</v>
      </c>
      <c r="AB34" s="286">
        <f>ROUND((I34/5/365*31),2)</f>
        <v>10.09</v>
      </c>
      <c r="AC34" s="286">
        <f>ROUND((I34/5/365*30),2)</f>
        <v>9.76</v>
      </c>
      <c r="AD34" s="286">
        <f>ROUND((I34/5/365*31),2)</f>
        <v>10.09</v>
      </c>
      <c r="AE34" s="286">
        <f>ROUND((I34/5/365*31),2)</f>
        <v>10.09</v>
      </c>
      <c r="AF34" s="44">
        <f>ROUND((I34/5/365*30),2)</f>
        <v>9.76</v>
      </c>
      <c r="AG34" s="286">
        <f>ROUND((I34/5/365*31),2)</f>
        <v>10.09</v>
      </c>
      <c r="AH34" s="286">
        <f>ROUND((I34/5/365*30),2)</f>
        <v>9.76</v>
      </c>
      <c r="AI34" s="286"/>
      <c r="AJ34" s="286"/>
      <c r="AK34" s="286">
        <v>594</v>
      </c>
      <c r="AL34" s="286">
        <v>594</v>
      </c>
      <c r="AM34" s="286">
        <v>594</v>
      </c>
      <c r="AN34" s="286">
        <v>594</v>
      </c>
      <c r="AO34" s="46">
        <v>594</v>
      </c>
    </row>
    <row r="35" spans="2:41" s="201" customFormat="1" ht="16.5">
      <c r="B35" s="288">
        <v>40753</v>
      </c>
      <c r="C35" s="41" t="s">
        <v>569</v>
      </c>
      <c r="D35" s="289" t="s">
        <v>570</v>
      </c>
      <c r="E35" s="290" t="s">
        <v>117</v>
      </c>
      <c r="F35" s="290" t="s">
        <v>571</v>
      </c>
      <c r="G35" s="44">
        <v>1349</v>
      </c>
      <c r="H35" s="44">
        <f t="shared" si="6"/>
        <v>134.9</v>
      </c>
      <c r="I35" s="44">
        <f>(G35*0.9)</f>
        <v>1214.1000000000001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>
        <v>135.04</v>
      </c>
      <c r="W35" s="44">
        <v>103.11</v>
      </c>
      <c r="X35" s="44">
        <f>ROUND((I35/5/365*31),2)</f>
        <v>20.62</v>
      </c>
      <c r="Y35" s="44">
        <f>ROUND((I35/5/365*29),2)</f>
        <v>19.29</v>
      </c>
      <c r="Z35" s="44">
        <f>ROUND((I35/5/365*31),2)</f>
        <v>20.62</v>
      </c>
      <c r="AA35" s="44">
        <f>ROUND((I35/5/365*30),2)</f>
        <v>19.96</v>
      </c>
      <c r="AB35" s="44">
        <f>ROUND((I35/5/365*31),2)</f>
        <v>20.62</v>
      </c>
      <c r="AC35" s="44">
        <f>ROUND((I35/5/365*30),2)</f>
        <v>19.96</v>
      </c>
      <c r="AD35" s="44">
        <f>ROUND((I35/5/365*31),2)</f>
        <v>20.62</v>
      </c>
      <c r="AE35" s="44">
        <f>ROUND((I35/5/365*31),2)</f>
        <v>20.62</v>
      </c>
      <c r="AF35" s="44">
        <f>ROUND((I35/5/365*30),2)</f>
        <v>19.96</v>
      </c>
      <c r="AG35" s="44">
        <f>ROUND((I35/5/365*31),2)</f>
        <v>20.62</v>
      </c>
      <c r="AH35" s="44">
        <f>ROUND((I35/5/365*30),2)</f>
        <v>19.96</v>
      </c>
      <c r="AI35" s="44">
        <f>ROUND((I35/5/365*31),2)</f>
        <v>20.62</v>
      </c>
      <c r="AJ35" s="44"/>
      <c r="AK35" s="46">
        <v>1214.0999999999999</v>
      </c>
      <c r="AL35" s="46">
        <v>1214.0999999999999</v>
      </c>
      <c r="AM35" s="46">
        <v>1214.0999999999999</v>
      </c>
      <c r="AN35" s="46">
        <v>1214.0999999999999</v>
      </c>
      <c r="AO35" s="44">
        <f>ROUND((I35+J35+K35+L35+M35+N35+O35+P35+Q35+R35+S35+T35+U35),2)</f>
        <v>1214.0999999999999</v>
      </c>
    </row>
    <row r="36" spans="2:41" s="201" customFormat="1" ht="33.75" thickBot="1">
      <c r="B36" s="291">
        <v>41369</v>
      </c>
      <c r="C36" s="292" t="s">
        <v>572</v>
      </c>
      <c r="D36" s="292" t="s">
        <v>573</v>
      </c>
      <c r="E36" s="293" t="s">
        <v>547</v>
      </c>
      <c r="F36" s="293" t="s">
        <v>574</v>
      </c>
      <c r="G36" s="62">
        <v>825</v>
      </c>
      <c r="H36" s="62">
        <f t="shared" si="6"/>
        <v>82.5</v>
      </c>
      <c r="I36" s="62">
        <f>(G36*0.9)</f>
        <v>742.5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>
        <f>SUM(X36:AI36)</f>
        <v>0</v>
      </c>
      <c r="AK36" s="62">
        <v>742.5</v>
      </c>
      <c r="AL36" s="62">
        <v>742.5</v>
      </c>
      <c r="AM36" s="62">
        <v>742.5</v>
      </c>
      <c r="AN36" s="62">
        <v>742.5</v>
      </c>
      <c r="AO36" s="62">
        <v>742.5</v>
      </c>
    </row>
    <row r="37" spans="2:41" s="279" customFormat="1" ht="15" customHeight="1" thickBot="1">
      <c r="B37" s="294" t="s">
        <v>530</v>
      </c>
      <c r="C37" s="295"/>
      <c r="D37" s="296"/>
      <c r="E37" s="297"/>
      <c r="F37" s="297"/>
      <c r="G37" s="298">
        <f>SUM(G25:G36)</f>
        <v>10851.312857142857</v>
      </c>
      <c r="H37" s="298">
        <f>SUM(H25:H36)</f>
        <v>1085.1312857142857</v>
      </c>
      <c r="I37" s="277">
        <f>SUM(I25:I36)</f>
        <v>9766.0815714285727</v>
      </c>
      <c r="J37" s="298">
        <f t="shared" ref="J37:AL37" ca="1" si="9">SUM(J25:J92)</f>
        <v>0</v>
      </c>
      <c r="K37" s="298">
        <f t="shared" ca="1" si="9"/>
        <v>417.30185127201565</v>
      </c>
      <c r="L37" s="298">
        <f t="shared" ca="1" si="9"/>
        <v>503.37186692759298</v>
      </c>
      <c r="M37" s="298">
        <f t="shared" ca="1" si="9"/>
        <v>558.09637573385521</v>
      </c>
      <c r="N37" s="298">
        <f t="shared" ca="1" si="9"/>
        <v>633.16800000000001</v>
      </c>
      <c r="O37" s="298">
        <f t="shared" ca="1" si="9"/>
        <v>661.9116399217221</v>
      </c>
      <c r="P37" s="298">
        <f t="shared" ca="1" si="9"/>
        <v>5828.3358951076316</v>
      </c>
      <c r="Q37" s="298">
        <f t="shared" ca="1" si="9"/>
        <v>22202.47</v>
      </c>
      <c r="R37" s="298">
        <f t="shared" ca="1" si="9"/>
        <v>21667.920000000002</v>
      </c>
      <c r="S37" s="298">
        <f t="shared" ca="1" si="9"/>
        <v>21158.880000000001</v>
      </c>
      <c r="T37" s="298">
        <f t="shared" ca="1" si="9"/>
        <v>21654.800000000003</v>
      </c>
      <c r="U37" s="298">
        <f t="shared" ca="1" si="9"/>
        <v>7578.23</v>
      </c>
      <c r="V37" s="298">
        <f t="shared" ca="1" si="9"/>
        <v>2086.41</v>
      </c>
      <c r="W37" s="298">
        <f t="shared" ca="1" si="9"/>
        <v>4723.97</v>
      </c>
      <c r="X37" s="298">
        <f t="shared" ca="1" si="9"/>
        <v>1061.6599999999999</v>
      </c>
      <c r="Y37" s="298">
        <f t="shared" ca="1" si="9"/>
        <v>1037.95</v>
      </c>
      <c r="Z37" s="298">
        <f t="shared" ca="1" si="9"/>
        <v>1447.8800000000003</v>
      </c>
      <c r="AA37" s="298">
        <f t="shared" ca="1" si="9"/>
        <v>3185.7700000000004</v>
      </c>
      <c r="AB37" s="298">
        <f t="shared" ca="1" si="9"/>
        <v>10548.019999999999</v>
      </c>
      <c r="AC37" s="298">
        <f t="shared" ca="1" si="9"/>
        <v>10964.97</v>
      </c>
      <c r="AD37" s="298">
        <f t="shared" ca="1" si="9"/>
        <v>12960.999999999998</v>
      </c>
      <c r="AE37" s="298">
        <f t="shared" ca="1" si="9"/>
        <v>12473.909999999998</v>
      </c>
      <c r="AF37" s="298">
        <f t="shared" ca="1" si="9"/>
        <v>10474.720000000001</v>
      </c>
      <c r="AG37" s="298">
        <f t="shared" ca="1" si="9"/>
        <v>3235.19</v>
      </c>
      <c r="AH37" s="298">
        <f t="shared" ca="1" si="9"/>
        <v>2246.02</v>
      </c>
      <c r="AI37" s="298">
        <f t="shared" ca="1" si="9"/>
        <v>524.7299999999999</v>
      </c>
      <c r="AJ37" s="298">
        <f t="shared" ca="1" si="9"/>
        <v>319.07</v>
      </c>
      <c r="AK37" s="298">
        <f t="shared" ca="1" si="9"/>
        <v>172307.22000000003</v>
      </c>
      <c r="AL37" s="298">
        <f t="shared" ca="1" si="9"/>
        <v>169966.59000000003</v>
      </c>
      <c r="AM37" s="298">
        <f>SUM(AM25:AM36)</f>
        <v>9766.07</v>
      </c>
      <c r="AN37" s="298">
        <f>SUM(AN25:AN36)</f>
        <v>9766.07</v>
      </c>
      <c r="AO37" s="298">
        <f>SUM(AO25:AO36)</f>
        <v>9766.07</v>
      </c>
    </row>
    <row r="38" spans="2:41" s="279" customFormat="1" ht="15" customHeight="1" thickBot="1">
      <c r="B38" s="280" t="s">
        <v>575</v>
      </c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299"/>
      <c r="AI38" s="299"/>
      <c r="AJ38" s="299"/>
      <c r="AK38" s="299"/>
      <c r="AL38" s="299"/>
      <c r="AM38" s="299"/>
      <c r="AN38" s="299"/>
      <c r="AO38" s="300"/>
    </row>
    <row r="39" spans="2:41" s="201" customFormat="1" ht="9">
      <c r="B39" s="284" t="s">
        <v>576</v>
      </c>
      <c r="C39" s="258" t="s">
        <v>577</v>
      </c>
      <c r="D39" s="258" t="s">
        <v>578</v>
      </c>
      <c r="E39" s="261" t="s">
        <v>171</v>
      </c>
      <c r="F39" s="261" t="s">
        <v>579</v>
      </c>
      <c r="G39" s="46">
        <f>5990*1/8.75</f>
        <v>684.57142857142856</v>
      </c>
      <c r="H39" s="46">
        <f t="shared" ref="H39:H102" si="10">(G39*0.1)</f>
        <v>68.457142857142856</v>
      </c>
      <c r="I39" s="46">
        <f t="shared" ref="I39:I102" si="11">(G39*0.9)</f>
        <v>616.11428571428576</v>
      </c>
      <c r="J39" s="301">
        <v>0</v>
      </c>
      <c r="K39" s="46">
        <v>330.85</v>
      </c>
      <c r="L39" s="46">
        <f>(I39/5/365*365)</f>
        <v>123.22285714285715</v>
      </c>
      <c r="M39" s="46">
        <f>(I39/5/365*365)</f>
        <v>123.22285714285715</v>
      </c>
      <c r="N39" s="46">
        <f>(I39/5/365*365)</f>
        <v>123.22285714285715</v>
      </c>
      <c r="O39" s="46">
        <f>(I39/5/365*365)</f>
        <v>123.22285714285715</v>
      </c>
      <c r="P39" s="46">
        <v>747.35</v>
      </c>
      <c r="Q39" s="46">
        <v>0</v>
      </c>
      <c r="R39" s="46">
        <v>0</v>
      </c>
      <c r="S39" s="46">
        <v>0</v>
      </c>
      <c r="T39" s="46">
        <v>0</v>
      </c>
      <c r="U39" s="46">
        <v>616.11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  <c r="AB39" s="46">
        <v>0</v>
      </c>
      <c r="AC39" s="46">
        <v>0</v>
      </c>
      <c r="AD39" s="46">
        <v>0</v>
      </c>
      <c r="AE39" s="46">
        <v>0</v>
      </c>
      <c r="AF39" s="44">
        <v>0</v>
      </c>
      <c r="AG39" s="46">
        <v>0</v>
      </c>
      <c r="AH39" s="46"/>
      <c r="AI39" s="46"/>
      <c r="AJ39" s="46"/>
      <c r="AK39" s="46">
        <v>616.11</v>
      </c>
      <c r="AL39" s="46">
        <v>616.11</v>
      </c>
      <c r="AM39" s="46">
        <v>616.11</v>
      </c>
      <c r="AN39" s="46">
        <v>616.11</v>
      </c>
      <c r="AO39" s="46">
        <f t="shared" ref="AO39:AO51" si="12">SUM(AK39)</f>
        <v>616.11</v>
      </c>
    </row>
    <row r="40" spans="2:41" s="201" customFormat="1" ht="9">
      <c r="B40" s="287">
        <v>33563</v>
      </c>
      <c r="C40" s="258" t="s">
        <v>580</v>
      </c>
      <c r="D40" s="258" t="s">
        <v>581</v>
      </c>
      <c r="E40" s="261" t="s">
        <v>179</v>
      </c>
      <c r="F40" s="261" t="s">
        <v>582</v>
      </c>
      <c r="G40" s="46">
        <f>7289*1/8.75</f>
        <v>833.02857142857147</v>
      </c>
      <c r="H40" s="46">
        <f t="shared" si="10"/>
        <v>83.30285714285715</v>
      </c>
      <c r="I40" s="46">
        <f t="shared" si="11"/>
        <v>749.72571428571439</v>
      </c>
      <c r="J40" s="301">
        <v>0</v>
      </c>
      <c r="K40" s="46">
        <f>(I40/5/365*40)</f>
        <v>16.432344422700591</v>
      </c>
      <c r="L40" s="46">
        <f>(I40/5/365*365)</f>
        <v>149.94514285714288</v>
      </c>
      <c r="M40" s="46">
        <f>(I40/5/365*365)</f>
        <v>149.94514285714288</v>
      </c>
      <c r="N40" s="46">
        <f>(I40/5/365*365)</f>
        <v>149.94514285714288</v>
      </c>
      <c r="O40" s="46">
        <f>(I40/5/365*365)</f>
        <v>149.94514285714288</v>
      </c>
      <c r="P40" s="46">
        <f>(I40/5/365*325)</f>
        <v>133.51279843444229</v>
      </c>
      <c r="Q40" s="46">
        <v>0</v>
      </c>
      <c r="R40" s="46">
        <v>0</v>
      </c>
      <c r="S40" s="46">
        <v>0</v>
      </c>
      <c r="T40" s="46">
        <v>0</v>
      </c>
      <c r="U40" s="46">
        <v>749.73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6">
        <v>0</v>
      </c>
      <c r="AD40" s="46">
        <v>0</v>
      </c>
      <c r="AE40" s="46">
        <v>0</v>
      </c>
      <c r="AF40" s="44">
        <v>0</v>
      </c>
      <c r="AG40" s="46">
        <v>0</v>
      </c>
      <c r="AH40" s="46"/>
      <c r="AI40" s="46"/>
      <c r="AJ40" s="46"/>
      <c r="AK40" s="46">
        <v>749.73</v>
      </c>
      <c r="AL40" s="46">
        <v>749.73</v>
      </c>
      <c r="AM40" s="46">
        <v>749.73</v>
      </c>
      <c r="AN40" s="46">
        <v>749.73</v>
      </c>
      <c r="AO40" s="46">
        <f t="shared" si="12"/>
        <v>749.73</v>
      </c>
    </row>
    <row r="41" spans="2:41" s="201" customFormat="1" ht="16.5">
      <c r="B41" s="302">
        <v>34250</v>
      </c>
      <c r="C41" s="258" t="s">
        <v>583</v>
      </c>
      <c r="D41" s="258" t="s">
        <v>584</v>
      </c>
      <c r="E41" s="261" t="s">
        <v>117</v>
      </c>
      <c r="F41" s="261" t="s">
        <v>585</v>
      </c>
      <c r="G41" s="46">
        <f>6000*1/8.75</f>
        <v>685.71428571428567</v>
      </c>
      <c r="H41" s="46">
        <f t="shared" si="10"/>
        <v>68.571428571428569</v>
      </c>
      <c r="I41" s="46">
        <f t="shared" si="11"/>
        <v>617.14285714285711</v>
      </c>
      <c r="J41" s="46">
        <v>0</v>
      </c>
      <c r="K41" s="46">
        <v>0</v>
      </c>
      <c r="L41" s="46">
        <v>0</v>
      </c>
      <c r="M41" s="46">
        <f>(I41/5/365*143)</f>
        <v>48.356947162426607</v>
      </c>
      <c r="N41" s="46">
        <f>(I41/5/365*365)</f>
        <v>123.42857142857142</v>
      </c>
      <c r="O41" s="46">
        <f>(I41/5/365*365)</f>
        <v>123.42857142857142</v>
      </c>
      <c r="P41" s="46">
        <f>(I41/5/365*365)</f>
        <v>123.42857142857142</v>
      </c>
      <c r="Q41" s="46">
        <v>1080</v>
      </c>
      <c r="R41" s="46">
        <v>656.88</v>
      </c>
      <c r="S41" s="46">
        <v>0</v>
      </c>
      <c r="T41" s="46">
        <v>0</v>
      </c>
      <c r="U41" s="46">
        <v>617.14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46">
        <v>0</v>
      </c>
      <c r="AC41" s="46">
        <v>0</v>
      </c>
      <c r="AD41" s="46">
        <v>0</v>
      </c>
      <c r="AE41" s="46">
        <v>0</v>
      </c>
      <c r="AF41" s="44">
        <v>0</v>
      </c>
      <c r="AG41" s="46">
        <v>0</v>
      </c>
      <c r="AH41" s="46"/>
      <c r="AI41" s="46"/>
      <c r="AJ41" s="46"/>
      <c r="AK41" s="46">
        <v>617.14</v>
      </c>
      <c r="AL41" s="46">
        <v>617.14</v>
      </c>
      <c r="AM41" s="46">
        <v>617.14</v>
      </c>
      <c r="AN41" s="46">
        <v>617.14</v>
      </c>
      <c r="AO41" s="46">
        <f t="shared" si="12"/>
        <v>617.14</v>
      </c>
    </row>
    <row r="42" spans="2:41" s="201" customFormat="1" ht="16.5">
      <c r="B42" s="284" t="s">
        <v>586</v>
      </c>
      <c r="C42" s="258" t="s">
        <v>138</v>
      </c>
      <c r="D42" s="258" t="s">
        <v>587</v>
      </c>
      <c r="E42" s="261" t="s">
        <v>171</v>
      </c>
      <c r="F42" s="261" t="s">
        <v>588</v>
      </c>
      <c r="G42" s="46">
        <f>10000*1/8.75</f>
        <v>1142.8571428571429</v>
      </c>
      <c r="H42" s="46">
        <f t="shared" si="10"/>
        <v>114.28571428571429</v>
      </c>
      <c r="I42" s="46">
        <f t="shared" si="11"/>
        <v>1028.5714285714287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f>(I42/5/365*51)</f>
        <v>28.743639921722114</v>
      </c>
      <c r="P42" s="46">
        <v>1800</v>
      </c>
      <c r="Q42" s="46">
        <v>1800</v>
      </c>
      <c r="R42" s="46">
        <v>1800</v>
      </c>
      <c r="S42" s="46">
        <v>1800</v>
      </c>
      <c r="T42" s="46">
        <v>1548.49</v>
      </c>
      <c r="U42" s="46">
        <v>1028.57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46">
        <v>0</v>
      </c>
      <c r="AB42" s="46">
        <v>0</v>
      </c>
      <c r="AC42" s="46">
        <v>0</v>
      </c>
      <c r="AD42" s="46">
        <v>0</v>
      </c>
      <c r="AE42" s="46">
        <v>0</v>
      </c>
      <c r="AF42" s="44">
        <v>0</v>
      </c>
      <c r="AG42" s="46">
        <v>0</v>
      </c>
      <c r="AH42" s="46"/>
      <c r="AI42" s="46"/>
      <c r="AJ42" s="46"/>
      <c r="AK42" s="46">
        <v>1028.57</v>
      </c>
      <c r="AL42" s="46">
        <v>1028.57</v>
      </c>
      <c r="AM42" s="46">
        <v>1028.57</v>
      </c>
      <c r="AN42" s="46">
        <v>1028.57</v>
      </c>
      <c r="AO42" s="46">
        <f t="shared" si="12"/>
        <v>1028.57</v>
      </c>
    </row>
    <row r="43" spans="2:41" s="201" customFormat="1" ht="9">
      <c r="B43" s="257" t="s">
        <v>589</v>
      </c>
      <c r="C43" s="258" t="s">
        <v>590</v>
      </c>
      <c r="D43" s="259" t="s">
        <v>591</v>
      </c>
      <c r="E43" s="260" t="s">
        <v>179</v>
      </c>
      <c r="F43" s="260" t="s">
        <v>592</v>
      </c>
      <c r="G43" s="46">
        <v>665.09</v>
      </c>
      <c r="H43" s="46">
        <f t="shared" si="10"/>
        <v>66.509</v>
      </c>
      <c r="I43" s="46">
        <f t="shared" si="11"/>
        <v>598.58100000000002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78.069999999999993</v>
      </c>
      <c r="V43" s="46">
        <v>119.73</v>
      </c>
      <c r="W43" s="46">
        <v>119.72</v>
      </c>
      <c r="X43" s="46">
        <v>120.06</v>
      </c>
      <c r="Y43" s="46">
        <v>119.73</v>
      </c>
      <c r="Z43" s="46">
        <v>41.27</v>
      </c>
      <c r="AA43" s="46">
        <v>0</v>
      </c>
      <c r="AB43" s="46">
        <v>0</v>
      </c>
      <c r="AC43" s="46">
        <v>0</v>
      </c>
      <c r="AD43" s="46">
        <v>0</v>
      </c>
      <c r="AE43" s="46">
        <v>0</v>
      </c>
      <c r="AF43" s="44">
        <v>0</v>
      </c>
      <c r="AG43" s="46">
        <v>0</v>
      </c>
      <c r="AH43" s="46"/>
      <c r="AI43" s="46"/>
      <c r="AJ43" s="46"/>
      <c r="AK43" s="46">
        <v>598.58000000000004</v>
      </c>
      <c r="AL43" s="46">
        <v>598.58000000000004</v>
      </c>
      <c r="AM43" s="46">
        <v>598.58000000000004</v>
      </c>
      <c r="AN43" s="46">
        <v>598.58000000000004</v>
      </c>
      <c r="AO43" s="46">
        <f t="shared" si="12"/>
        <v>598.58000000000004</v>
      </c>
    </row>
    <row r="44" spans="2:41" s="201" customFormat="1" ht="16.5">
      <c r="B44" s="257" t="s">
        <v>593</v>
      </c>
      <c r="C44" s="258" t="s">
        <v>135</v>
      </c>
      <c r="D44" s="259" t="s">
        <v>594</v>
      </c>
      <c r="E44" s="260" t="s">
        <v>258</v>
      </c>
      <c r="F44" s="260" t="s">
        <v>595</v>
      </c>
      <c r="G44" s="46">
        <v>1269.22</v>
      </c>
      <c r="H44" s="46">
        <f t="shared" si="10"/>
        <v>126.92200000000001</v>
      </c>
      <c r="I44" s="46">
        <f t="shared" si="11"/>
        <v>1142.298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193.41</v>
      </c>
      <c r="X44" s="46">
        <v>229.07</v>
      </c>
      <c r="Y44" s="46">
        <v>228.45</v>
      </c>
      <c r="Z44" s="46">
        <v>228.45</v>
      </c>
      <c r="AA44" s="46">
        <v>228.45</v>
      </c>
      <c r="AB44" s="46">
        <v>34.47</v>
      </c>
      <c r="AC44" s="46">
        <v>0</v>
      </c>
      <c r="AD44" s="46">
        <v>0</v>
      </c>
      <c r="AE44" s="46">
        <v>0</v>
      </c>
      <c r="AF44" s="44">
        <v>0</v>
      </c>
      <c r="AG44" s="46">
        <v>0</v>
      </c>
      <c r="AH44" s="46"/>
      <c r="AI44" s="46"/>
      <c r="AJ44" s="46"/>
      <c r="AK44" s="46">
        <v>1142.3</v>
      </c>
      <c r="AL44" s="46">
        <v>1142.3</v>
      </c>
      <c r="AM44" s="46">
        <v>1142.3</v>
      </c>
      <c r="AN44" s="46">
        <v>1142.3</v>
      </c>
      <c r="AO44" s="46">
        <f t="shared" si="12"/>
        <v>1142.3</v>
      </c>
    </row>
    <row r="45" spans="2:41" s="201" customFormat="1" ht="9">
      <c r="B45" s="257" t="s">
        <v>596</v>
      </c>
      <c r="C45" s="258" t="s">
        <v>135</v>
      </c>
      <c r="D45" s="259" t="s">
        <v>597</v>
      </c>
      <c r="E45" s="260" t="s">
        <v>313</v>
      </c>
      <c r="F45" s="260" t="s">
        <v>598</v>
      </c>
      <c r="G45" s="46">
        <v>824.61</v>
      </c>
      <c r="H45" s="46">
        <f t="shared" si="10"/>
        <v>82.461000000000013</v>
      </c>
      <c r="I45" s="46">
        <f t="shared" si="11"/>
        <v>742.149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W45" s="46">
        <v>94.34</v>
      </c>
      <c r="X45" s="46">
        <v>148.86000000000001</v>
      </c>
      <c r="Y45" s="46">
        <v>148.46</v>
      </c>
      <c r="Z45" s="46">
        <v>148.46</v>
      </c>
      <c r="AA45" s="46">
        <v>148.46</v>
      </c>
      <c r="AB45" s="46">
        <v>53.57</v>
      </c>
      <c r="AC45" s="46">
        <v>0</v>
      </c>
      <c r="AD45" s="46">
        <v>0</v>
      </c>
      <c r="AE45" s="46">
        <v>0</v>
      </c>
      <c r="AF45" s="44">
        <v>0</v>
      </c>
      <c r="AG45" s="46">
        <v>0</v>
      </c>
      <c r="AH45" s="46"/>
      <c r="AI45" s="46"/>
      <c r="AJ45" s="46"/>
      <c r="AK45" s="46">
        <v>742.15</v>
      </c>
      <c r="AL45" s="46">
        <v>742.15</v>
      </c>
      <c r="AM45" s="46">
        <v>742.15</v>
      </c>
      <c r="AN45" s="46">
        <v>742.15</v>
      </c>
      <c r="AO45" s="46">
        <f t="shared" si="12"/>
        <v>742.15</v>
      </c>
    </row>
    <row r="46" spans="2:41" s="201" customFormat="1" ht="16.5">
      <c r="B46" s="257" t="s">
        <v>599</v>
      </c>
      <c r="C46" s="258" t="s">
        <v>600</v>
      </c>
      <c r="D46" s="259" t="s">
        <v>601</v>
      </c>
      <c r="E46" s="260" t="s">
        <v>117</v>
      </c>
      <c r="F46" s="260" t="s">
        <v>602</v>
      </c>
      <c r="G46" s="46">
        <v>640</v>
      </c>
      <c r="H46" s="46">
        <f t="shared" si="10"/>
        <v>64</v>
      </c>
      <c r="I46" s="46">
        <f t="shared" si="11"/>
        <v>576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Y46" s="46">
        <v>0</v>
      </c>
      <c r="Z46" s="46">
        <v>93.72</v>
      </c>
      <c r="AA46" s="46">
        <v>115.18</v>
      </c>
      <c r="AB46" s="46">
        <v>115.49</v>
      </c>
      <c r="AC46" s="46">
        <v>115.18</v>
      </c>
      <c r="AD46" s="46">
        <v>115.18</v>
      </c>
      <c r="AE46" s="46">
        <v>21.25</v>
      </c>
      <c r="AF46" s="44">
        <v>0</v>
      </c>
      <c r="AG46" s="46">
        <v>0</v>
      </c>
      <c r="AH46" s="46"/>
      <c r="AI46" s="46"/>
      <c r="AJ46" s="46"/>
      <c r="AK46" s="46">
        <v>576</v>
      </c>
      <c r="AL46" s="46">
        <v>576</v>
      </c>
      <c r="AM46" s="46">
        <v>576</v>
      </c>
      <c r="AN46" s="46">
        <v>576</v>
      </c>
      <c r="AO46" s="46">
        <f t="shared" si="12"/>
        <v>576</v>
      </c>
    </row>
    <row r="47" spans="2:41" s="201" customFormat="1" ht="16.5">
      <c r="B47" s="303" t="s">
        <v>603</v>
      </c>
      <c r="C47" s="258" t="s">
        <v>604</v>
      </c>
      <c r="D47" s="259" t="s">
        <v>605</v>
      </c>
      <c r="E47" s="304" t="s">
        <v>117</v>
      </c>
      <c r="F47" s="304" t="s">
        <v>606</v>
      </c>
      <c r="G47" s="131">
        <v>2160</v>
      </c>
      <c r="H47" s="131">
        <f t="shared" si="10"/>
        <v>216</v>
      </c>
      <c r="I47" s="131">
        <f t="shared" si="11"/>
        <v>1944</v>
      </c>
      <c r="J47" s="131">
        <v>0</v>
      </c>
      <c r="K47" s="131">
        <v>0</v>
      </c>
      <c r="L47" s="131">
        <v>0</v>
      </c>
      <c r="M47" s="131">
        <v>0</v>
      </c>
      <c r="N47" s="131">
        <v>0</v>
      </c>
      <c r="O47" s="131">
        <v>0</v>
      </c>
      <c r="P47" s="131">
        <v>0</v>
      </c>
      <c r="Q47" s="131">
        <v>0</v>
      </c>
      <c r="R47" s="131">
        <v>0</v>
      </c>
      <c r="S47" s="131">
        <v>0</v>
      </c>
      <c r="T47" s="131">
        <v>0</v>
      </c>
      <c r="U47" s="131">
        <v>0</v>
      </c>
      <c r="V47" s="131">
        <v>0</v>
      </c>
      <c r="W47" s="131">
        <v>0</v>
      </c>
      <c r="X47" s="131">
        <v>0</v>
      </c>
      <c r="Y47" s="131">
        <v>0</v>
      </c>
      <c r="Z47" s="131">
        <v>235.42</v>
      </c>
      <c r="AA47" s="131">
        <v>388.81</v>
      </c>
      <c r="AB47" s="131">
        <v>389.87</v>
      </c>
      <c r="AC47" s="131">
        <v>388.81</v>
      </c>
      <c r="AD47" s="131">
        <v>388.81</v>
      </c>
      <c r="AE47" s="46">
        <v>152.28</v>
      </c>
      <c r="AF47" s="44">
        <v>0</v>
      </c>
      <c r="AG47" s="46">
        <v>0</v>
      </c>
      <c r="AH47" s="46"/>
      <c r="AI47" s="46"/>
      <c r="AJ47" s="46"/>
      <c r="AK47" s="131">
        <v>1944</v>
      </c>
      <c r="AL47" s="131">
        <v>1944</v>
      </c>
      <c r="AM47" s="131">
        <v>1944</v>
      </c>
      <c r="AN47" s="131">
        <v>1944</v>
      </c>
      <c r="AO47" s="131">
        <f t="shared" si="12"/>
        <v>1944</v>
      </c>
    </row>
    <row r="48" spans="2:41" s="201" customFormat="1" ht="9">
      <c r="B48" s="257" t="s">
        <v>607</v>
      </c>
      <c r="C48" s="258" t="s">
        <v>608</v>
      </c>
      <c r="D48" s="259" t="s">
        <v>609</v>
      </c>
      <c r="E48" s="260" t="s">
        <v>233</v>
      </c>
      <c r="F48" s="260" t="s">
        <v>610</v>
      </c>
      <c r="G48" s="46">
        <v>1900</v>
      </c>
      <c r="H48" s="46">
        <f t="shared" si="10"/>
        <v>190</v>
      </c>
      <c r="I48" s="46">
        <f t="shared" si="11"/>
        <v>1710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155.55000000000001</v>
      </c>
      <c r="AA48" s="46">
        <v>342.03</v>
      </c>
      <c r="AB48" s="46">
        <v>342.96</v>
      </c>
      <c r="AC48" s="46">
        <v>342.03</v>
      </c>
      <c r="AD48" s="46">
        <v>342.03</v>
      </c>
      <c r="AE48" s="46">
        <v>185.4</v>
      </c>
      <c r="AF48" s="44">
        <v>0</v>
      </c>
      <c r="AG48" s="46">
        <v>0</v>
      </c>
      <c r="AH48" s="46"/>
      <c r="AI48" s="46"/>
      <c r="AJ48" s="46"/>
      <c r="AK48" s="46">
        <f>SUM(Z48:AE48)</f>
        <v>1710</v>
      </c>
      <c r="AL48" s="46">
        <f>SUM(AA48:AF48)</f>
        <v>1554.45</v>
      </c>
      <c r="AM48" s="46">
        <v>1710</v>
      </c>
      <c r="AN48" s="46">
        <v>1710</v>
      </c>
      <c r="AO48" s="46">
        <f t="shared" si="12"/>
        <v>1710</v>
      </c>
    </row>
    <row r="49" spans="2:41" s="201" customFormat="1" ht="24.75">
      <c r="B49" s="305" t="s">
        <v>611</v>
      </c>
      <c r="C49" s="306" t="s">
        <v>135</v>
      </c>
      <c r="D49" s="307" t="s">
        <v>612</v>
      </c>
      <c r="E49" s="308" t="s">
        <v>151</v>
      </c>
      <c r="F49" s="308" t="s">
        <v>613</v>
      </c>
      <c r="G49" s="44">
        <v>4471.83</v>
      </c>
      <c r="H49" s="44">
        <f t="shared" si="10"/>
        <v>447.18299999999999</v>
      </c>
      <c r="I49" s="44">
        <f t="shared" si="11"/>
        <v>4024.6469999999999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4">
        <v>0</v>
      </c>
      <c r="U49" s="44">
        <v>0</v>
      </c>
      <c r="V49" s="44">
        <v>0</v>
      </c>
      <c r="W49" s="44">
        <v>0</v>
      </c>
      <c r="X49" s="44">
        <v>0</v>
      </c>
      <c r="Y49" s="44">
        <v>0</v>
      </c>
      <c r="Z49" s="44">
        <v>0</v>
      </c>
      <c r="AA49" s="44">
        <v>286.19</v>
      </c>
      <c r="AB49" s="44">
        <v>807.11</v>
      </c>
      <c r="AC49" s="44">
        <v>804.91</v>
      </c>
      <c r="AD49" s="44">
        <v>804.91</v>
      </c>
      <c r="AE49" s="44">
        <v>804.91</v>
      </c>
      <c r="AF49" s="44">
        <v>516.62</v>
      </c>
      <c r="AG49" s="46">
        <v>0</v>
      </c>
      <c r="AH49" s="46"/>
      <c r="AI49" s="46"/>
      <c r="AJ49" s="46"/>
      <c r="AK49" s="44">
        <f t="shared" ref="AK49:AL54" si="13">SUM(AA49:AF49)</f>
        <v>4024.6499999999996</v>
      </c>
      <c r="AL49" s="44">
        <f t="shared" si="13"/>
        <v>3738.4599999999996</v>
      </c>
      <c r="AM49" s="44">
        <v>4024.65</v>
      </c>
      <c r="AN49" s="44">
        <v>4024.65</v>
      </c>
      <c r="AO49" s="44">
        <f t="shared" si="12"/>
        <v>4024.6499999999996</v>
      </c>
    </row>
    <row r="50" spans="2:41" s="201" customFormat="1" ht="24.75">
      <c r="B50" s="309" t="s">
        <v>611</v>
      </c>
      <c r="C50" s="306" t="s">
        <v>135</v>
      </c>
      <c r="D50" s="307" t="s">
        <v>614</v>
      </c>
      <c r="E50" s="310" t="s">
        <v>151</v>
      </c>
      <c r="F50" s="310" t="s">
        <v>615</v>
      </c>
      <c r="G50" s="105">
        <v>4471.83</v>
      </c>
      <c r="H50" s="105">
        <f t="shared" si="10"/>
        <v>447.18299999999999</v>
      </c>
      <c r="I50" s="105">
        <f t="shared" si="11"/>
        <v>4024.6469999999999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  <c r="R50" s="105">
        <v>0</v>
      </c>
      <c r="S50" s="105">
        <v>0</v>
      </c>
      <c r="T50" s="105">
        <v>0</v>
      </c>
      <c r="U50" s="105">
        <v>0</v>
      </c>
      <c r="V50" s="105">
        <v>0</v>
      </c>
      <c r="W50" s="44">
        <v>0</v>
      </c>
      <c r="X50" s="105">
        <v>0</v>
      </c>
      <c r="Y50" s="44">
        <v>0</v>
      </c>
      <c r="Z50" s="44">
        <v>0</v>
      </c>
      <c r="AA50" s="44">
        <v>286.19</v>
      </c>
      <c r="AB50" s="44">
        <v>807.11</v>
      </c>
      <c r="AC50" s="44">
        <v>804.91</v>
      </c>
      <c r="AD50" s="44">
        <v>804.91</v>
      </c>
      <c r="AE50" s="44">
        <v>804.91</v>
      </c>
      <c r="AF50" s="44">
        <v>516.62</v>
      </c>
      <c r="AG50" s="46">
        <v>0</v>
      </c>
      <c r="AH50" s="46"/>
      <c r="AI50" s="46"/>
      <c r="AJ50" s="46"/>
      <c r="AK50" s="44">
        <f t="shared" si="13"/>
        <v>4024.6499999999996</v>
      </c>
      <c r="AL50" s="44">
        <f t="shared" si="13"/>
        <v>3738.4599999999996</v>
      </c>
      <c r="AM50" s="44">
        <v>4024.65</v>
      </c>
      <c r="AN50" s="44">
        <v>4024.65</v>
      </c>
      <c r="AO50" s="44">
        <f t="shared" si="12"/>
        <v>4024.6499999999996</v>
      </c>
    </row>
    <row r="51" spans="2:41" s="201" customFormat="1" ht="24.75">
      <c r="B51" s="305" t="s">
        <v>611</v>
      </c>
      <c r="C51" s="306" t="s">
        <v>135</v>
      </c>
      <c r="D51" s="307" t="s">
        <v>616</v>
      </c>
      <c r="E51" s="308" t="s">
        <v>103</v>
      </c>
      <c r="F51" s="308" t="s">
        <v>617</v>
      </c>
      <c r="G51" s="44">
        <v>4471.83</v>
      </c>
      <c r="H51" s="44">
        <f t="shared" si="10"/>
        <v>447.18299999999999</v>
      </c>
      <c r="I51" s="44">
        <f t="shared" si="11"/>
        <v>4024.6469999999999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4">
        <v>0</v>
      </c>
      <c r="U51" s="44">
        <v>0</v>
      </c>
      <c r="V51" s="44">
        <v>0</v>
      </c>
      <c r="W51" s="44">
        <v>0</v>
      </c>
      <c r="X51" s="44">
        <v>0</v>
      </c>
      <c r="Y51" s="44">
        <v>0</v>
      </c>
      <c r="Z51" s="44">
        <v>0</v>
      </c>
      <c r="AA51" s="44">
        <v>286.19</v>
      </c>
      <c r="AB51" s="44">
        <v>807.11</v>
      </c>
      <c r="AC51" s="44">
        <v>804.91</v>
      </c>
      <c r="AD51" s="44">
        <v>804.91</v>
      </c>
      <c r="AE51" s="44">
        <v>804.91</v>
      </c>
      <c r="AF51" s="44">
        <v>516.62</v>
      </c>
      <c r="AG51" s="46">
        <v>0</v>
      </c>
      <c r="AH51" s="46"/>
      <c r="AI51" s="46"/>
      <c r="AJ51" s="46"/>
      <c r="AK51" s="44">
        <f t="shared" si="13"/>
        <v>4024.6499999999996</v>
      </c>
      <c r="AL51" s="44">
        <f t="shared" si="13"/>
        <v>3738.4599999999996</v>
      </c>
      <c r="AM51" s="44">
        <v>4024.65</v>
      </c>
      <c r="AN51" s="44">
        <v>4024.65</v>
      </c>
      <c r="AO51" s="44">
        <f t="shared" si="12"/>
        <v>4024.6499999999996</v>
      </c>
    </row>
    <row r="52" spans="2:41" s="201" customFormat="1" ht="24.75">
      <c r="B52" s="309" t="s">
        <v>611</v>
      </c>
      <c r="C52" s="306" t="s">
        <v>135</v>
      </c>
      <c r="D52" s="307" t="s">
        <v>618</v>
      </c>
      <c r="E52" s="308" t="s">
        <v>455</v>
      </c>
      <c r="F52" s="308" t="s">
        <v>619</v>
      </c>
      <c r="G52" s="44">
        <v>4471.83</v>
      </c>
      <c r="H52" s="44">
        <f t="shared" si="10"/>
        <v>447.18299999999999</v>
      </c>
      <c r="I52" s="44">
        <f t="shared" si="11"/>
        <v>4024.6469999999999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4">
        <v>0</v>
      </c>
      <c r="X52" s="44">
        <v>0</v>
      </c>
      <c r="Y52" s="44">
        <v>0</v>
      </c>
      <c r="Z52" s="44">
        <v>0</v>
      </c>
      <c r="AA52" s="44">
        <v>286.19</v>
      </c>
      <c r="AB52" s="44">
        <v>807.11</v>
      </c>
      <c r="AC52" s="44">
        <v>804.91</v>
      </c>
      <c r="AD52" s="44">
        <v>804.91</v>
      </c>
      <c r="AE52" s="44">
        <v>804.91</v>
      </c>
      <c r="AF52" s="44">
        <v>516.61</v>
      </c>
      <c r="AG52" s="46">
        <v>0</v>
      </c>
      <c r="AH52" s="46"/>
      <c r="AI52" s="46"/>
      <c r="AJ52" s="46"/>
      <c r="AK52" s="44">
        <f t="shared" si="13"/>
        <v>4024.64</v>
      </c>
      <c r="AL52" s="44">
        <f t="shared" si="13"/>
        <v>3738.45</v>
      </c>
      <c r="AM52" s="44">
        <v>4024.65</v>
      </c>
      <c r="AN52" s="44">
        <v>4024.65</v>
      </c>
      <c r="AO52" s="44">
        <v>4024.65</v>
      </c>
    </row>
    <row r="53" spans="2:41" s="201" customFormat="1" ht="24.75">
      <c r="B53" s="305" t="s">
        <v>611</v>
      </c>
      <c r="C53" s="306" t="s">
        <v>135</v>
      </c>
      <c r="D53" s="307" t="s">
        <v>620</v>
      </c>
      <c r="E53" s="308" t="s">
        <v>186</v>
      </c>
      <c r="F53" s="308" t="s">
        <v>621</v>
      </c>
      <c r="G53" s="44">
        <v>4192.59</v>
      </c>
      <c r="H53" s="44">
        <f t="shared" si="10"/>
        <v>419.25900000000001</v>
      </c>
      <c r="I53" s="44">
        <f t="shared" si="11"/>
        <v>3773.3310000000001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268.32</v>
      </c>
      <c r="AB53" s="44">
        <v>756.71</v>
      </c>
      <c r="AC53" s="44">
        <v>754.64</v>
      </c>
      <c r="AD53" s="44">
        <v>754.64</v>
      </c>
      <c r="AE53" s="44">
        <v>754.64</v>
      </c>
      <c r="AF53" s="44">
        <v>484.38</v>
      </c>
      <c r="AG53" s="46">
        <v>0</v>
      </c>
      <c r="AH53" s="46"/>
      <c r="AI53" s="46"/>
      <c r="AJ53" s="46"/>
      <c r="AK53" s="44">
        <f t="shared" si="13"/>
        <v>3773.33</v>
      </c>
      <c r="AL53" s="44">
        <f t="shared" si="13"/>
        <v>3505.0099999999998</v>
      </c>
      <c r="AM53" s="44">
        <v>3773.33</v>
      </c>
      <c r="AN53" s="44">
        <v>3773.33</v>
      </c>
      <c r="AO53" s="44">
        <f>SUM(AK53)</f>
        <v>3773.33</v>
      </c>
    </row>
    <row r="54" spans="2:41" s="201" customFormat="1" ht="24.75">
      <c r="B54" s="309" t="s">
        <v>611</v>
      </c>
      <c r="C54" s="306" t="s">
        <v>135</v>
      </c>
      <c r="D54" s="307" t="s">
        <v>622</v>
      </c>
      <c r="E54" s="310" t="s">
        <v>179</v>
      </c>
      <c r="F54" s="310" t="s">
        <v>623</v>
      </c>
      <c r="G54" s="105">
        <v>3498.07</v>
      </c>
      <c r="H54" s="105">
        <f t="shared" si="10"/>
        <v>349.80700000000002</v>
      </c>
      <c r="I54" s="105">
        <f t="shared" si="11"/>
        <v>3148.2630000000004</v>
      </c>
      <c r="J54" s="105">
        <v>0</v>
      </c>
      <c r="K54" s="105">
        <v>0</v>
      </c>
      <c r="L54" s="105">
        <v>0</v>
      </c>
      <c r="M54" s="105">
        <v>0</v>
      </c>
      <c r="N54" s="105">
        <v>0</v>
      </c>
      <c r="O54" s="105">
        <v>0</v>
      </c>
      <c r="P54" s="105">
        <v>0</v>
      </c>
      <c r="Q54" s="105">
        <v>0</v>
      </c>
      <c r="R54" s="105">
        <v>0</v>
      </c>
      <c r="S54" s="105">
        <v>0</v>
      </c>
      <c r="T54" s="105">
        <v>0</v>
      </c>
      <c r="U54" s="105">
        <v>0</v>
      </c>
      <c r="V54" s="105">
        <v>0</v>
      </c>
      <c r="W54" s="44">
        <v>0</v>
      </c>
      <c r="X54" s="105">
        <v>0</v>
      </c>
      <c r="Y54" s="44">
        <v>0</v>
      </c>
      <c r="Z54" s="44">
        <v>0</v>
      </c>
      <c r="AA54" s="44">
        <v>223.88</v>
      </c>
      <c r="AB54" s="44">
        <v>631.39</v>
      </c>
      <c r="AC54" s="44">
        <v>629.66</v>
      </c>
      <c r="AD54" s="44">
        <v>629.66</v>
      </c>
      <c r="AE54" s="44">
        <v>629.66</v>
      </c>
      <c r="AF54" s="44">
        <v>404.01</v>
      </c>
      <c r="AG54" s="46">
        <v>0</v>
      </c>
      <c r="AH54" s="46"/>
      <c r="AI54" s="46"/>
      <c r="AJ54" s="46"/>
      <c r="AK54" s="44">
        <f t="shared" si="13"/>
        <v>3148.2599999999993</v>
      </c>
      <c r="AL54" s="44">
        <f t="shared" si="13"/>
        <v>2924.38</v>
      </c>
      <c r="AM54" s="44">
        <v>3148.26</v>
      </c>
      <c r="AN54" s="44">
        <v>3148.26</v>
      </c>
      <c r="AO54" s="44">
        <f>SUM(AK54)</f>
        <v>3148.2599999999993</v>
      </c>
    </row>
    <row r="55" spans="2:41" s="201" customFormat="1" ht="33">
      <c r="B55" s="311" t="s">
        <v>624</v>
      </c>
      <c r="C55" s="258" t="s">
        <v>135</v>
      </c>
      <c r="D55" s="259" t="s">
        <v>625</v>
      </c>
      <c r="E55" s="260" t="s">
        <v>307</v>
      </c>
      <c r="F55" s="260" t="s">
        <v>626</v>
      </c>
      <c r="G55" s="46">
        <v>4914.32</v>
      </c>
      <c r="H55" s="46">
        <f t="shared" si="10"/>
        <v>491.43200000000002</v>
      </c>
      <c r="I55" s="44">
        <f t="shared" si="11"/>
        <v>4422.8879999999999</v>
      </c>
      <c r="J55" s="46"/>
      <c r="K55" s="46"/>
      <c r="L55" s="46"/>
      <c r="M55" s="46"/>
      <c r="N55" s="46"/>
      <c r="O55" s="46"/>
      <c r="P55" s="46"/>
      <c r="Q55" s="46"/>
      <c r="R55" s="46"/>
      <c r="S55" s="46">
        <v>147.84</v>
      </c>
      <c r="T55" s="46">
        <v>884.61</v>
      </c>
      <c r="U55" s="46">
        <v>884.61</v>
      </c>
      <c r="V55" s="46">
        <v>884.61</v>
      </c>
      <c r="W55" s="46">
        <f>O55+P55+Q55+R55+S55+T55+U55+V55</f>
        <v>2801.67</v>
      </c>
      <c r="X55" s="46">
        <f>ROUND((I55/5/365*31),2)</f>
        <v>75.13</v>
      </c>
      <c r="Y55" s="46">
        <f>ROUND((I55/5/365*29),2)</f>
        <v>70.28</v>
      </c>
      <c r="Z55" s="286">
        <f>ROUND((I55/5/365*31),2)</f>
        <v>75.13</v>
      </c>
      <c r="AA55" s="286">
        <f>ROUND((I55/5/365*30),2)</f>
        <v>72.709999999999994</v>
      </c>
      <c r="AB55" s="286">
        <f>ROUND((I55/5/365*31),2)</f>
        <v>75.13</v>
      </c>
      <c r="AC55" s="286">
        <f>ROUND((I55/5/365*30),2)</f>
        <v>72.709999999999994</v>
      </c>
      <c r="AD55" s="286">
        <f>ROUND((I55/5/365*31),2)</f>
        <v>75.13</v>
      </c>
      <c r="AE55" s="286">
        <f>ROUND((I55/5/365*31),2)</f>
        <v>75.13</v>
      </c>
      <c r="AF55" s="44">
        <f>ROUND((I55/5/365*30),2)</f>
        <v>72.709999999999994</v>
      </c>
      <c r="AG55" s="286">
        <f>ROUND((I55/5/365*31),2)</f>
        <v>75.13</v>
      </c>
      <c r="AH55" s="286"/>
      <c r="AI55" s="286"/>
      <c r="AJ55" s="286"/>
      <c r="AK55" s="286">
        <v>4422.8900000000003</v>
      </c>
      <c r="AL55" s="286">
        <v>4422.8900000000003</v>
      </c>
      <c r="AM55" s="286">
        <v>4422.8900000000003</v>
      </c>
      <c r="AN55" s="286">
        <v>4422.8900000000003</v>
      </c>
      <c r="AO55" s="286">
        <v>4422.8900000000003</v>
      </c>
    </row>
    <row r="56" spans="2:41" s="201" customFormat="1" ht="33">
      <c r="B56" s="268" t="s">
        <v>624</v>
      </c>
      <c r="C56" s="306" t="s">
        <v>135</v>
      </c>
      <c r="D56" s="307" t="s">
        <v>627</v>
      </c>
      <c r="E56" s="260" t="s">
        <v>628</v>
      </c>
      <c r="F56" s="260" t="s">
        <v>629</v>
      </c>
      <c r="G56" s="46">
        <v>5003.74</v>
      </c>
      <c r="H56" s="46">
        <f t="shared" si="10"/>
        <v>500.37400000000002</v>
      </c>
      <c r="I56" s="44">
        <f t="shared" si="11"/>
        <v>4503.366</v>
      </c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44"/>
      <c r="X56" s="105"/>
      <c r="Y56" s="44"/>
      <c r="Z56" s="44"/>
      <c r="AA56" s="44"/>
      <c r="AB56" s="46">
        <v>900.71</v>
      </c>
      <c r="AC56" s="46">
        <v>900.71</v>
      </c>
      <c r="AD56" s="46">
        <v>900.71</v>
      </c>
      <c r="AE56" s="46">
        <v>900.71</v>
      </c>
      <c r="AF56" s="44">
        <v>903.18</v>
      </c>
      <c r="AG56" s="46">
        <v>73.849999999999994</v>
      </c>
      <c r="AH56" s="46"/>
      <c r="AI56" s="46"/>
      <c r="AJ56" s="46"/>
      <c r="AK56" s="44">
        <v>4503.37</v>
      </c>
      <c r="AL56" s="44">
        <v>4503.37</v>
      </c>
      <c r="AM56" s="44">
        <v>4503.37</v>
      </c>
      <c r="AN56" s="44">
        <v>4503.37</v>
      </c>
      <c r="AO56" s="44">
        <f t="shared" ref="AO56:AO62" si="14">SUM(AK56)</f>
        <v>4503.37</v>
      </c>
    </row>
    <row r="57" spans="2:41" s="201" customFormat="1" ht="33">
      <c r="B57" s="268" t="s">
        <v>624</v>
      </c>
      <c r="C57" s="306" t="s">
        <v>135</v>
      </c>
      <c r="D57" s="307" t="s">
        <v>630</v>
      </c>
      <c r="E57" s="260" t="s">
        <v>176</v>
      </c>
      <c r="F57" s="260" t="s">
        <v>631</v>
      </c>
      <c r="G57" s="46">
        <v>5096.13</v>
      </c>
      <c r="H57" s="46">
        <f t="shared" si="10"/>
        <v>509.61300000000006</v>
      </c>
      <c r="I57" s="44">
        <f t="shared" si="11"/>
        <v>4586.5169999999998</v>
      </c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44"/>
      <c r="X57" s="105"/>
      <c r="Y57" s="44"/>
      <c r="Z57" s="44"/>
      <c r="AA57" s="44"/>
      <c r="AB57" s="46">
        <v>917.3</v>
      </c>
      <c r="AC57" s="46">
        <v>917.3</v>
      </c>
      <c r="AD57" s="46">
        <v>917.3</v>
      </c>
      <c r="AE57" s="46">
        <v>917.3</v>
      </c>
      <c r="AF57" s="44">
        <v>919.81</v>
      </c>
      <c r="AG57" s="46">
        <v>75.42</v>
      </c>
      <c r="AH57" s="46"/>
      <c r="AI57" s="46"/>
      <c r="AJ57" s="46"/>
      <c r="AK57" s="44">
        <v>4586.5200000000004</v>
      </c>
      <c r="AL57" s="44">
        <v>4586.5200000000004</v>
      </c>
      <c r="AM57" s="44">
        <v>4586.5200000000004</v>
      </c>
      <c r="AN57" s="44">
        <v>4586.5200000000004</v>
      </c>
      <c r="AO57" s="44">
        <f t="shared" si="14"/>
        <v>4586.5200000000004</v>
      </c>
    </row>
    <row r="58" spans="2:41" s="201" customFormat="1" ht="33">
      <c r="B58" s="268" t="s">
        <v>624</v>
      </c>
      <c r="C58" s="306" t="s">
        <v>135</v>
      </c>
      <c r="D58" s="307" t="s">
        <v>632</v>
      </c>
      <c r="E58" s="260" t="s">
        <v>121</v>
      </c>
      <c r="F58" s="260" t="s">
        <v>633</v>
      </c>
      <c r="G58" s="46">
        <v>4933.8900000000003</v>
      </c>
      <c r="H58" s="46">
        <f t="shared" si="10"/>
        <v>493.38900000000007</v>
      </c>
      <c r="I58" s="44">
        <f t="shared" si="11"/>
        <v>4440.5010000000002</v>
      </c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44"/>
      <c r="X58" s="105"/>
      <c r="Y58" s="44"/>
      <c r="Z58" s="44"/>
      <c r="AA58" s="44"/>
      <c r="AB58" s="46">
        <v>888.1</v>
      </c>
      <c r="AC58" s="46">
        <v>888.1</v>
      </c>
      <c r="AD58" s="46">
        <v>888.1</v>
      </c>
      <c r="AE58" s="46">
        <v>888.1</v>
      </c>
      <c r="AF58" s="44">
        <v>890.55</v>
      </c>
      <c r="AG58" s="46">
        <v>73</v>
      </c>
      <c r="AH58" s="46"/>
      <c r="AI58" s="46"/>
      <c r="AJ58" s="46"/>
      <c r="AK58" s="44">
        <v>4440.5</v>
      </c>
      <c r="AL58" s="44">
        <v>4440.5</v>
      </c>
      <c r="AM58" s="44">
        <v>4440.5</v>
      </c>
      <c r="AN58" s="44">
        <v>4440.5</v>
      </c>
      <c r="AO58" s="44">
        <f t="shared" si="14"/>
        <v>4440.5</v>
      </c>
    </row>
    <row r="59" spans="2:41" s="201" customFormat="1" ht="33">
      <c r="B59" s="268" t="s">
        <v>624</v>
      </c>
      <c r="C59" s="306" t="s">
        <v>135</v>
      </c>
      <c r="D59" s="307" t="s">
        <v>634</v>
      </c>
      <c r="E59" s="260" t="s">
        <v>209</v>
      </c>
      <c r="F59" s="260" t="s">
        <v>210</v>
      </c>
      <c r="G59" s="46">
        <v>5822.94</v>
      </c>
      <c r="H59" s="46">
        <f t="shared" si="10"/>
        <v>582.29399999999998</v>
      </c>
      <c r="I59" s="44">
        <f t="shared" si="11"/>
        <v>5240.6459999999997</v>
      </c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44"/>
      <c r="X59" s="105"/>
      <c r="Y59" s="44"/>
      <c r="Z59" s="44"/>
      <c r="AA59" s="44"/>
      <c r="AB59" s="46">
        <v>1048.1400000000001</v>
      </c>
      <c r="AC59" s="46">
        <v>1048.1400000000001</v>
      </c>
      <c r="AD59" s="46">
        <v>1048.1400000000001</v>
      </c>
      <c r="AE59" s="46">
        <v>1048.1400000000001</v>
      </c>
      <c r="AF59" s="44">
        <v>1051.02</v>
      </c>
      <c r="AG59" s="46">
        <v>86.09</v>
      </c>
      <c r="AH59" s="46"/>
      <c r="AI59" s="46"/>
      <c r="AJ59" s="46"/>
      <c r="AK59" s="44">
        <v>5240.6499999999996</v>
      </c>
      <c r="AL59" s="44">
        <v>5240.6499999999996</v>
      </c>
      <c r="AM59" s="44">
        <v>5240.6499999999996</v>
      </c>
      <c r="AN59" s="44">
        <v>5240.6499999999996</v>
      </c>
      <c r="AO59" s="44">
        <f t="shared" si="14"/>
        <v>5240.6499999999996</v>
      </c>
    </row>
    <row r="60" spans="2:41" s="201" customFormat="1" ht="33">
      <c r="B60" s="268" t="s">
        <v>635</v>
      </c>
      <c r="C60" s="258" t="s">
        <v>135</v>
      </c>
      <c r="D60" s="259" t="s">
        <v>636</v>
      </c>
      <c r="E60" s="260" t="s">
        <v>117</v>
      </c>
      <c r="F60" s="260" t="s">
        <v>637</v>
      </c>
      <c r="G60" s="46">
        <v>4816.1000000000004</v>
      </c>
      <c r="H60" s="46">
        <f t="shared" si="10"/>
        <v>481.61000000000007</v>
      </c>
      <c r="I60" s="44">
        <f t="shared" si="11"/>
        <v>4334.4900000000007</v>
      </c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44"/>
      <c r="X60" s="105"/>
      <c r="Y60" s="44"/>
      <c r="Z60" s="44"/>
      <c r="AA60" s="44"/>
      <c r="AB60" s="46"/>
      <c r="AC60" s="46">
        <v>182.88</v>
      </c>
      <c r="AD60" s="46">
        <v>866.91</v>
      </c>
      <c r="AE60" s="46">
        <v>866.91</v>
      </c>
      <c r="AF60" s="44">
        <v>869.29</v>
      </c>
      <c r="AG60" s="44">
        <v>866.91</v>
      </c>
      <c r="AH60" s="46">
        <v>681.59</v>
      </c>
      <c r="AI60" s="46"/>
      <c r="AJ60" s="46"/>
      <c r="AK60" s="286">
        <f t="shared" ref="AK60:AL62" si="15">SUM(AC60:AH60)</f>
        <v>4334.49</v>
      </c>
      <c r="AL60" s="286">
        <f t="shared" si="15"/>
        <v>4151.6099999999997</v>
      </c>
      <c r="AM60" s="286">
        <v>4334.49</v>
      </c>
      <c r="AN60" s="286">
        <v>4334.49</v>
      </c>
      <c r="AO60" s="44">
        <f t="shared" si="14"/>
        <v>4334.49</v>
      </c>
    </row>
    <row r="61" spans="2:41" s="201" customFormat="1" ht="33">
      <c r="B61" s="268" t="s">
        <v>635</v>
      </c>
      <c r="C61" s="258" t="s">
        <v>135</v>
      </c>
      <c r="D61" s="259" t="s">
        <v>638</v>
      </c>
      <c r="E61" s="260" t="s">
        <v>117</v>
      </c>
      <c r="F61" s="260" t="s">
        <v>639</v>
      </c>
      <c r="G61" s="46">
        <v>4462.34</v>
      </c>
      <c r="H61" s="46">
        <f t="shared" si="10"/>
        <v>446.23400000000004</v>
      </c>
      <c r="I61" s="44">
        <f t="shared" si="11"/>
        <v>4016.1060000000002</v>
      </c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44"/>
      <c r="X61" s="105"/>
      <c r="Y61" s="44"/>
      <c r="Z61" s="44"/>
      <c r="AA61" s="44"/>
      <c r="AB61" s="46"/>
      <c r="AC61" s="46">
        <v>169.45</v>
      </c>
      <c r="AD61" s="46">
        <v>803.24</v>
      </c>
      <c r="AE61" s="46">
        <v>803.24</v>
      </c>
      <c r="AF61" s="44">
        <v>805.44</v>
      </c>
      <c r="AG61" s="44">
        <v>803.24</v>
      </c>
      <c r="AH61" s="46">
        <v>631.5</v>
      </c>
      <c r="AI61" s="46"/>
      <c r="AJ61" s="46"/>
      <c r="AK61" s="286">
        <f t="shared" si="15"/>
        <v>4016.1099999999997</v>
      </c>
      <c r="AL61" s="286">
        <f t="shared" si="15"/>
        <v>3846.66</v>
      </c>
      <c r="AM61" s="286">
        <v>4016.11</v>
      </c>
      <c r="AN61" s="286">
        <v>4016.11</v>
      </c>
      <c r="AO61" s="44">
        <f t="shared" si="14"/>
        <v>4016.1099999999997</v>
      </c>
    </row>
    <row r="62" spans="2:41" s="201" customFormat="1" ht="33">
      <c r="B62" s="268" t="s">
        <v>635</v>
      </c>
      <c r="C62" s="258" t="s">
        <v>135</v>
      </c>
      <c r="D62" s="259" t="s">
        <v>640</v>
      </c>
      <c r="E62" s="260" t="s">
        <v>193</v>
      </c>
      <c r="F62" s="260" t="s">
        <v>641</v>
      </c>
      <c r="G62" s="46">
        <v>4698.79</v>
      </c>
      <c r="H62" s="46">
        <f t="shared" si="10"/>
        <v>469.87900000000002</v>
      </c>
      <c r="I62" s="44">
        <f t="shared" si="11"/>
        <v>4228.9110000000001</v>
      </c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44"/>
      <c r="X62" s="105"/>
      <c r="Y62" s="44"/>
      <c r="Z62" s="44"/>
      <c r="AA62" s="44"/>
      <c r="AB62" s="46"/>
      <c r="AC62" s="46">
        <v>178.43</v>
      </c>
      <c r="AD62" s="46">
        <v>845.77</v>
      </c>
      <c r="AE62" s="46">
        <v>845.77</v>
      </c>
      <c r="AF62" s="44">
        <v>848.09</v>
      </c>
      <c r="AG62" s="44">
        <v>845.77</v>
      </c>
      <c r="AH62" s="46">
        <v>665.08</v>
      </c>
      <c r="AI62" s="46"/>
      <c r="AJ62" s="46"/>
      <c r="AK62" s="286">
        <f t="shared" si="15"/>
        <v>4228.91</v>
      </c>
      <c r="AL62" s="286">
        <f t="shared" si="15"/>
        <v>4050.48</v>
      </c>
      <c r="AM62" s="286">
        <v>4228.91</v>
      </c>
      <c r="AN62" s="286">
        <v>4228.91</v>
      </c>
      <c r="AO62" s="44">
        <f t="shared" si="14"/>
        <v>4228.91</v>
      </c>
    </row>
    <row r="63" spans="2:41" s="201" customFormat="1" ht="33">
      <c r="B63" s="287">
        <v>40534</v>
      </c>
      <c r="C63" s="258" t="s">
        <v>135</v>
      </c>
      <c r="D63" s="159" t="s">
        <v>642</v>
      </c>
      <c r="E63" s="285" t="s">
        <v>233</v>
      </c>
      <c r="F63" s="285" t="s">
        <v>643</v>
      </c>
      <c r="G63" s="46">
        <v>5100</v>
      </c>
      <c r="H63" s="46">
        <f t="shared" si="10"/>
        <v>510</v>
      </c>
      <c r="I63" s="44">
        <f t="shared" si="11"/>
        <v>4590</v>
      </c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44"/>
      <c r="X63" s="105"/>
      <c r="Y63" s="44"/>
      <c r="Z63" s="44"/>
      <c r="AA63" s="44"/>
      <c r="AB63" s="46"/>
      <c r="AC63" s="46"/>
      <c r="AD63" s="46"/>
      <c r="AE63" s="46"/>
      <c r="AF63" s="44"/>
      <c r="AG63" s="44"/>
      <c r="AH63" s="46"/>
      <c r="AI63" s="46"/>
      <c r="AJ63" s="46"/>
      <c r="AK63" s="46">
        <v>4590</v>
      </c>
      <c r="AL63" s="46">
        <v>4590</v>
      </c>
      <c r="AM63" s="46">
        <v>4590</v>
      </c>
      <c r="AN63" s="46">
        <v>4590</v>
      </c>
      <c r="AO63" s="44">
        <f>ROUND((I63+J63+K63+L63+M63+N63+O63+P63+Q63+R63+S63+T63+U63),2)</f>
        <v>4590</v>
      </c>
    </row>
    <row r="64" spans="2:41" s="201" customFormat="1" ht="33">
      <c r="B64" s="287">
        <v>40534</v>
      </c>
      <c r="C64" s="258" t="s">
        <v>135</v>
      </c>
      <c r="D64" s="159" t="s">
        <v>644</v>
      </c>
      <c r="E64" s="285" t="s">
        <v>233</v>
      </c>
      <c r="F64" s="285" t="s">
        <v>645</v>
      </c>
      <c r="G64" s="46">
        <v>5100</v>
      </c>
      <c r="H64" s="46">
        <f t="shared" si="10"/>
        <v>510</v>
      </c>
      <c r="I64" s="44">
        <f t="shared" si="11"/>
        <v>4590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44"/>
      <c r="X64" s="105"/>
      <c r="Y64" s="44"/>
      <c r="Z64" s="44"/>
      <c r="AA64" s="44"/>
      <c r="AB64" s="46"/>
      <c r="AC64" s="46"/>
      <c r="AD64" s="46"/>
      <c r="AE64" s="46"/>
      <c r="AF64" s="44"/>
      <c r="AG64" s="44"/>
      <c r="AH64" s="46"/>
      <c r="AI64" s="46"/>
      <c r="AJ64" s="46"/>
      <c r="AK64" s="46">
        <v>4590</v>
      </c>
      <c r="AL64" s="46">
        <v>4590</v>
      </c>
      <c r="AM64" s="46">
        <v>4590</v>
      </c>
      <c r="AN64" s="46">
        <v>4590</v>
      </c>
      <c r="AO64" s="44">
        <f>ROUND((I64+J64+K64+L64+M64+N64+O64+P64+Q64+R64+S64+T64+U64),2)</f>
        <v>4590</v>
      </c>
    </row>
    <row r="65" spans="2:41" s="201" customFormat="1" ht="9">
      <c r="B65" s="288">
        <v>40767</v>
      </c>
      <c r="C65" s="41" t="s">
        <v>646</v>
      </c>
      <c r="D65" s="289" t="s">
        <v>647</v>
      </c>
      <c r="E65" s="290" t="s">
        <v>103</v>
      </c>
      <c r="F65" s="290" t="s">
        <v>648</v>
      </c>
      <c r="G65" s="44">
        <v>680</v>
      </c>
      <c r="H65" s="44">
        <f t="shared" si="10"/>
        <v>68</v>
      </c>
      <c r="I65" s="44">
        <f t="shared" si="11"/>
        <v>612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>
        <v>47.29</v>
      </c>
      <c r="W65" s="44">
        <f>O65+P65+Q65+R65+S65+T65+U65+V65</f>
        <v>47.29</v>
      </c>
      <c r="X65" s="44">
        <f>ROUND((I65/5/365*31),2)</f>
        <v>10.4</v>
      </c>
      <c r="Y65" s="44">
        <f>ROUND((I65/5/365*29),2)</f>
        <v>9.7200000000000006</v>
      </c>
      <c r="Z65" s="44">
        <f>ROUND((I65/5/365*31),2)</f>
        <v>10.4</v>
      </c>
      <c r="AA65" s="44">
        <f>ROUND((I65/5/365*30),2)</f>
        <v>10.06</v>
      </c>
      <c r="AB65" s="44">
        <f>ROUND((I65/5/365*31),2)</f>
        <v>10.4</v>
      </c>
      <c r="AC65" s="44">
        <f>ROUND((I65/5/365*30),2)</f>
        <v>10.06</v>
      </c>
      <c r="AD65" s="44">
        <f>ROUND((I65/5/365*31),2)</f>
        <v>10.4</v>
      </c>
      <c r="AE65" s="44">
        <f>ROUND((I65/5/365*31),2)</f>
        <v>10.4</v>
      </c>
      <c r="AF65" s="44">
        <f>ROUND((I65/5/365*30),2)</f>
        <v>10.06</v>
      </c>
      <c r="AG65" s="44">
        <f>ROUND((I65/5/365*31),2)</f>
        <v>10.4</v>
      </c>
      <c r="AH65" s="44">
        <f>ROUND((I65/5/365*30),2)</f>
        <v>10.06</v>
      </c>
      <c r="AI65" s="44">
        <f>ROUND((I65/5/365*31),2)</f>
        <v>10.4</v>
      </c>
      <c r="AJ65" s="44"/>
      <c r="AK65" s="44">
        <v>612</v>
      </c>
      <c r="AL65" s="44">
        <v>612</v>
      </c>
      <c r="AM65" s="44">
        <v>612</v>
      </c>
      <c r="AN65" s="44">
        <v>612</v>
      </c>
      <c r="AO65" s="44">
        <v>612</v>
      </c>
    </row>
    <row r="66" spans="2:41" s="201" customFormat="1" ht="9">
      <c r="B66" s="288">
        <v>40767</v>
      </c>
      <c r="C66" s="41" t="s">
        <v>646</v>
      </c>
      <c r="D66" s="289" t="s">
        <v>649</v>
      </c>
      <c r="E66" s="290" t="s">
        <v>151</v>
      </c>
      <c r="F66" s="290" t="s">
        <v>650</v>
      </c>
      <c r="G66" s="44">
        <v>680</v>
      </c>
      <c r="H66" s="44">
        <f t="shared" si="10"/>
        <v>68</v>
      </c>
      <c r="I66" s="44">
        <f t="shared" si="11"/>
        <v>612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>
        <v>47.29</v>
      </c>
      <c r="W66" s="44">
        <f>O66+P66+Q66+R66+S66+T66+U66+V66</f>
        <v>47.29</v>
      </c>
      <c r="X66" s="44">
        <f>ROUND((I66/5/365*31),2)</f>
        <v>10.4</v>
      </c>
      <c r="Y66" s="44">
        <f>ROUND((I66/5/365*29),2)</f>
        <v>9.7200000000000006</v>
      </c>
      <c r="Z66" s="44">
        <f>ROUND((I66/5/365*31),2)</f>
        <v>10.4</v>
      </c>
      <c r="AA66" s="44">
        <f>ROUND((I66/5/365*30),2)</f>
        <v>10.06</v>
      </c>
      <c r="AB66" s="44">
        <f>ROUND((I66/5/365*31),2)</f>
        <v>10.4</v>
      </c>
      <c r="AC66" s="44">
        <f>ROUND((I66/5/365*30),2)</f>
        <v>10.06</v>
      </c>
      <c r="AD66" s="44">
        <f>ROUND((I66/5/365*31),2)</f>
        <v>10.4</v>
      </c>
      <c r="AE66" s="44">
        <f>ROUND((I66/5/365*31),2)</f>
        <v>10.4</v>
      </c>
      <c r="AF66" s="44">
        <f>ROUND((I66/5/365*30),2)</f>
        <v>10.06</v>
      </c>
      <c r="AG66" s="44">
        <f>ROUND((I66/5/365*31),2)</f>
        <v>10.4</v>
      </c>
      <c r="AH66" s="44">
        <f>ROUND((I66/5/365*30),2)</f>
        <v>10.06</v>
      </c>
      <c r="AI66" s="44">
        <f>ROUND((I66/5/365*31),2)</f>
        <v>10.4</v>
      </c>
      <c r="AJ66" s="44"/>
      <c r="AK66" s="44">
        <v>612</v>
      </c>
      <c r="AL66" s="44">
        <v>612</v>
      </c>
      <c r="AM66" s="44">
        <v>612</v>
      </c>
      <c r="AN66" s="44">
        <v>612</v>
      </c>
      <c r="AO66" s="44">
        <v>612</v>
      </c>
    </row>
    <row r="67" spans="2:41" s="201" customFormat="1" ht="16.5">
      <c r="B67" s="288">
        <v>40836</v>
      </c>
      <c r="C67" s="41" t="s">
        <v>651</v>
      </c>
      <c r="D67" s="289" t="s">
        <v>652</v>
      </c>
      <c r="E67" s="290" t="s">
        <v>117</v>
      </c>
      <c r="F67" s="290" t="s">
        <v>653</v>
      </c>
      <c r="G67" s="44">
        <v>1299</v>
      </c>
      <c r="H67" s="44">
        <f t="shared" si="10"/>
        <v>129.9</v>
      </c>
      <c r="I67" s="44">
        <f t="shared" si="11"/>
        <v>1169.1000000000001</v>
      </c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4"/>
      <c r="AG67" s="46"/>
      <c r="AH67" s="46"/>
      <c r="AI67" s="46"/>
      <c r="AJ67" s="46"/>
      <c r="AK67" s="46">
        <v>1169.0999999999999</v>
      </c>
      <c r="AL67" s="46">
        <v>1169.0999999999999</v>
      </c>
      <c r="AM67" s="46">
        <v>1169.0999999999999</v>
      </c>
      <c r="AN67" s="46">
        <v>1169.0999999999999</v>
      </c>
      <c r="AO67" s="44">
        <f>ROUND((I67+J67+K67+L67+M67+N67+O67+P67+Q67+R67+S67+T67+U67),2)</f>
        <v>1169.0999999999999</v>
      </c>
    </row>
    <row r="68" spans="2:41" s="201" customFormat="1" ht="74.25">
      <c r="B68" s="288">
        <v>40907</v>
      </c>
      <c r="C68" s="41" t="s">
        <v>654</v>
      </c>
      <c r="D68" s="289" t="s">
        <v>655</v>
      </c>
      <c r="E68" s="290" t="s">
        <v>233</v>
      </c>
      <c r="F68" s="290" t="s">
        <v>656</v>
      </c>
      <c r="G68" s="44">
        <v>10354.74</v>
      </c>
      <c r="H68" s="44">
        <f t="shared" si="10"/>
        <v>1035.4739999999999</v>
      </c>
      <c r="I68" s="44">
        <f t="shared" si="11"/>
        <v>9319.2659999999996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>
        <v>5.1100000000000003</v>
      </c>
      <c r="W68" s="44">
        <f t="shared" ref="W68:W85" si="16">O68+P68+Q68+R68+S68+T68+U68+V68</f>
        <v>5.1100000000000003</v>
      </c>
      <c r="X68" s="44">
        <f>ROUND((I68/5/365*31),2)</f>
        <v>158.30000000000001</v>
      </c>
      <c r="Y68" s="44">
        <f>ROUND((I68/5/365*29),2)</f>
        <v>148.09</v>
      </c>
      <c r="Z68" s="44">
        <f>ROUND((I68/5/365*31),2)</f>
        <v>158.30000000000001</v>
      </c>
      <c r="AA68" s="44">
        <f>ROUND((I68/5/365*30),2)</f>
        <v>153.19</v>
      </c>
      <c r="AB68" s="44">
        <f>ROUND((I68/5/365*31),2)</f>
        <v>158.30000000000001</v>
      </c>
      <c r="AC68" s="44">
        <f>ROUND((I68/5/365*30),2)</f>
        <v>153.19</v>
      </c>
      <c r="AD68" s="44">
        <f>ROUND((I68/5/365*31),2)</f>
        <v>158.30000000000001</v>
      </c>
      <c r="AE68" s="44">
        <f>ROUND((I68/5/365*31),2)</f>
        <v>158.30000000000001</v>
      </c>
      <c r="AF68" s="44">
        <f>ROUND((I68/5/365*30),2)</f>
        <v>153.19</v>
      </c>
      <c r="AG68" s="44">
        <f>ROUND((I68/5/365*31),2)</f>
        <v>158.30000000000001</v>
      </c>
      <c r="AH68" s="44">
        <f>ROUND((I68/5/365*30),2)</f>
        <v>153.19</v>
      </c>
      <c r="AI68" s="44">
        <f>ROUND((I68/5/365*31),2)</f>
        <v>158.30000000000001</v>
      </c>
      <c r="AJ68" s="44"/>
      <c r="AK68" s="46">
        <v>9319.27</v>
      </c>
      <c r="AL68" s="46">
        <v>9319.27</v>
      </c>
      <c r="AM68" s="46">
        <v>9319.27</v>
      </c>
      <c r="AN68" s="46">
        <v>9319.27</v>
      </c>
      <c r="AO68" s="44">
        <v>9319.27</v>
      </c>
    </row>
    <row r="69" spans="2:41" s="201" customFormat="1" ht="24.75">
      <c r="B69" s="288">
        <v>41257</v>
      </c>
      <c r="C69" s="100" t="s">
        <v>135</v>
      </c>
      <c r="D69" s="289" t="s">
        <v>657</v>
      </c>
      <c r="E69" s="312" t="s">
        <v>268</v>
      </c>
      <c r="F69" s="312" t="s">
        <v>658</v>
      </c>
      <c r="G69" s="44">
        <v>2100</v>
      </c>
      <c r="H69" s="44">
        <f t="shared" si="10"/>
        <v>210</v>
      </c>
      <c r="I69" s="44">
        <f t="shared" si="11"/>
        <v>1890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>
        <f t="shared" si="16"/>
        <v>0</v>
      </c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>
        <f>ROUND((I69/5/365*17),2)</f>
        <v>17.61</v>
      </c>
      <c r="AJ69" s="44">
        <f t="shared" ref="AJ69:AJ89" si="17">SUM(X69:AI69)</f>
        <v>17.61</v>
      </c>
      <c r="AK69" s="44">
        <v>1890</v>
      </c>
      <c r="AL69" s="44">
        <v>1890</v>
      </c>
      <c r="AM69" s="44">
        <v>1890</v>
      </c>
      <c r="AN69" s="44">
        <v>1890</v>
      </c>
      <c r="AO69" s="44">
        <v>1890</v>
      </c>
    </row>
    <row r="70" spans="2:41" s="201" customFormat="1" ht="24.75">
      <c r="B70" s="288">
        <v>41257</v>
      </c>
      <c r="C70" s="100" t="s">
        <v>135</v>
      </c>
      <c r="D70" s="289" t="s">
        <v>659</v>
      </c>
      <c r="E70" s="312" t="s">
        <v>276</v>
      </c>
      <c r="F70" s="312" t="s">
        <v>660</v>
      </c>
      <c r="G70" s="44">
        <v>2100</v>
      </c>
      <c r="H70" s="44">
        <f t="shared" si="10"/>
        <v>210</v>
      </c>
      <c r="I70" s="44">
        <f t="shared" si="11"/>
        <v>1890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>
        <f t="shared" si="16"/>
        <v>0</v>
      </c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>
        <f>ROUND((I70/5/365*17),2)</f>
        <v>17.61</v>
      </c>
      <c r="AJ70" s="44">
        <f t="shared" si="17"/>
        <v>17.61</v>
      </c>
      <c r="AK70" s="44">
        <v>1890</v>
      </c>
      <c r="AL70" s="44">
        <v>1890</v>
      </c>
      <c r="AM70" s="44">
        <v>1890</v>
      </c>
      <c r="AN70" s="44">
        <v>1890</v>
      </c>
      <c r="AO70" s="44">
        <v>1890</v>
      </c>
    </row>
    <row r="71" spans="2:41" s="201" customFormat="1" ht="24.75">
      <c r="B71" s="288">
        <v>41257</v>
      </c>
      <c r="C71" s="125" t="s">
        <v>661</v>
      </c>
      <c r="D71" s="125" t="s">
        <v>662</v>
      </c>
      <c r="E71" s="312" t="s">
        <v>547</v>
      </c>
      <c r="F71" s="312" t="s">
        <v>663</v>
      </c>
      <c r="G71" s="44">
        <v>1089</v>
      </c>
      <c r="H71" s="44">
        <f t="shared" si="10"/>
        <v>108.9</v>
      </c>
      <c r="I71" s="44">
        <f t="shared" si="11"/>
        <v>980.1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>
        <f t="shared" si="16"/>
        <v>0</v>
      </c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>
        <f>ROUND((I71/5/365*17),2)</f>
        <v>9.1300000000000008</v>
      </c>
      <c r="AJ71" s="44">
        <f t="shared" si="17"/>
        <v>9.1300000000000008</v>
      </c>
      <c r="AK71" s="44">
        <v>980.1</v>
      </c>
      <c r="AL71" s="44">
        <v>980.1</v>
      </c>
      <c r="AM71" s="44">
        <v>980.1</v>
      </c>
      <c r="AN71" s="44">
        <v>980.1</v>
      </c>
      <c r="AO71" s="44">
        <v>980.1</v>
      </c>
    </row>
    <row r="72" spans="2:41" s="201" customFormat="1" ht="24.75">
      <c r="B72" s="288">
        <v>41257</v>
      </c>
      <c r="C72" s="100" t="s">
        <v>651</v>
      </c>
      <c r="D72" s="100" t="s">
        <v>664</v>
      </c>
      <c r="E72" s="312" t="s">
        <v>547</v>
      </c>
      <c r="F72" s="312" t="s">
        <v>665</v>
      </c>
      <c r="G72" s="44">
        <v>649</v>
      </c>
      <c r="H72" s="44">
        <f t="shared" si="10"/>
        <v>64.900000000000006</v>
      </c>
      <c r="I72" s="44">
        <f t="shared" si="11"/>
        <v>584.1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>
        <f t="shared" si="16"/>
        <v>0</v>
      </c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>
        <f>ROUND((I72/5/365*17),2)</f>
        <v>5.44</v>
      </c>
      <c r="AJ72" s="44">
        <f t="shared" si="17"/>
        <v>5.44</v>
      </c>
      <c r="AK72" s="44">
        <v>584.1</v>
      </c>
      <c r="AL72" s="44">
        <v>584.1</v>
      </c>
      <c r="AM72" s="44">
        <v>584.1</v>
      </c>
      <c r="AN72" s="44">
        <v>584.1</v>
      </c>
      <c r="AO72" s="44">
        <v>584.1</v>
      </c>
    </row>
    <row r="73" spans="2:41" s="201" customFormat="1" ht="49.5">
      <c r="B73" s="288">
        <v>41262</v>
      </c>
      <c r="C73" s="100" t="s">
        <v>135</v>
      </c>
      <c r="D73" s="289" t="s">
        <v>666</v>
      </c>
      <c r="E73" s="312" t="s">
        <v>140</v>
      </c>
      <c r="F73" s="312" t="s">
        <v>667</v>
      </c>
      <c r="G73" s="44">
        <v>1990</v>
      </c>
      <c r="H73" s="44">
        <f t="shared" si="10"/>
        <v>199</v>
      </c>
      <c r="I73" s="44">
        <f t="shared" si="11"/>
        <v>1791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>
        <f t="shared" si="16"/>
        <v>0</v>
      </c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>
        <f t="shared" ref="AI73:AI84" si="18">ROUND((I73/5/365*12),2)</f>
        <v>11.78</v>
      </c>
      <c r="AJ73" s="44">
        <f t="shared" si="17"/>
        <v>11.78</v>
      </c>
      <c r="AK73" s="44">
        <v>1791</v>
      </c>
      <c r="AL73" s="44">
        <v>1791</v>
      </c>
      <c r="AM73" s="44">
        <v>1791</v>
      </c>
      <c r="AN73" s="44">
        <v>1791</v>
      </c>
      <c r="AO73" s="44">
        <v>1791</v>
      </c>
    </row>
    <row r="74" spans="2:41" s="201" customFormat="1" ht="49.5">
      <c r="B74" s="288">
        <v>41262</v>
      </c>
      <c r="C74" s="100" t="s">
        <v>135</v>
      </c>
      <c r="D74" s="289" t="s">
        <v>668</v>
      </c>
      <c r="E74" s="312" t="s">
        <v>182</v>
      </c>
      <c r="F74" s="312" t="s">
        <v>669</v>
      </c>
      <c r="G74" s="44">
        <v>1990</v>
      </c>
      <c r="H74" s="44">
        <f t="shared" si="10"/>
        <v>199</v>
      </c>
      <c r="I74" s="44">
        <f t="shared" si="11"/>
        <v>1791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>
        <f t="shared" si="16"/>
        <v>0</v>
      </c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>
        <f t="shared" si="18"/>
        <v>11.78</v>
      </c>
      <c r="AJ74" s="44">
        <f t="shared" si="17"/>
        <v>11.78</v>
      </c>
      <c r="AK74" s="44">
        <v>1791</v>
      </c>
      <c r="AL74" s="44">
        <v>1791</v>
      </c>
      <c r="AM74" s="44">
        <v>1791</v>
      </c>
      <c r="AN74" s="44">
        <v>1791</v>
      </c>
      <c r="AO74" s="44">
        <v>1791</v>
      </c>
    </row>
    <row r="75" spans="2:41" s="201" customFormat="1" ht="33">
      <c r="B75" s="288">
        <v>41262</v>
      </c>
      <c r="C75" s="100" t="s">
        <v>135</v>
      </c>
      <c r="D75" s="289" t="s">
        <v>670</v>
      </c>
      <c r="E75" s="312" t="s">
        <v>236</v>
      </c>
      <c r="F75" s="312" t="s">
        <v>671</v>
      </c>
      <c r="G75" s="44">
        <v>1990</v>
      </c>
      <c r="H75" s="44">
        <f t="shared" si="10"/>
        <v>199</v>
      </c>
      <c r="I75" s="44">
        <f t="shared" si="11"/>
        <v>1791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>
        <f t="shared" si="16"/>
        <v>0</v>
      </c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>
        <f t="shared" si="18"/>
        <v>11.78</v>
      </c>
      <c r="AJ75" s="44">
        <f t="shared" si="17"/>
        <v>11.78</v>
      </c>
      <c r="AK75" s="44">
        <v>1791</v>
      </c>
      <c r="AL75" s="44">
        <v>1791</v>
      </c>
      <c r="AM75" s="44">
        <v>1791</v>
      </c>
      <c r="AN75" s="44">
        <v>1791</v>
      </c>
      <c r="AO75" s="44">
        <v>1791</v>
      </c>
    </row>
    <row r="76" spans="2:41" s="201" customFormat="1" ht="24.75">
      <c r="B76" s="288">
        <v>41262</v>
      </c>
      <c r="C76" s="100" t="s">
        <v>135</v>
      </c>
      <c r="D76" s="289" t="s">
        <v>672</v>
      </c>
      <c r="E76" s="312" t="s">
        <v>171</v>
      </c>
      <c r="F76" s="312" t="s">
        <v>673</v>
      </c>
      <c r="G76" s="44">
        <v>6160</v>
      </c>
      <c r="H76" s="44">
        <f t="shared" si="10"/>
        <v>616</v>
      </c>
      <c r="I76" s="44">
        <f t="shared" si="11"/>
        <v>5544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>
        <f t="shared" si="16"/>
        <v>0</v>
      </c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>
        <f t="shared" si="18"/>
        <v>36.450000000000003</v>
      </c>
      <c r="AJ76" s="44">
        <f t="shared" si="17"/>
        <v>36.450000000000003</v>
      </c>
      <c r="AK76" s="44">
        <v>5544</v>
      </c>
      <c r="AL76" s="44">
        <v>5544</v>
      </c>
      <c r="AM76" s="44">
        <v>5544</v>
      </c>
      <c r="AN76" s="44">
        <v>5544</v>
      </c>
      <c r="AO76" s="44">
        <v>5544</v>
      </c>
    </row>
    <row r="77" spans="2:41" s="201" customFormat="1" ht="24.75">
      <c r="B77" s="288">
        <v>41262</v>
      </c>
      <c r="C77" s="100" t="s">
        <v>135</v>
      </c>
      <c r="D77" s="289" t="s">
        <v>672</v>
      </c>
      <c r="E77" s="312" t="s">
        <v>171</v>
      </c>
      <c r="F77" s="312" t="s">
        <v>674</v>
      </c>
      <c r="G77" s="44">
        <v>6160</v>
      </c>
      <c r="H77" s="44">
        <f t="shared" si="10"/>
        <v>616</v>
      </c>
      <c r="I77" s="44">
        <f t="shared" si="11"/>
        <v>5544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>
        <f t="shared" si="16"/>
        <v>0</v>
      </c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>
        <f t="shared" si="18"/>
        <v>36.450000000000003</v>
      </c>
      <c r="AJ77" s="44">
        <f t="shared" si="17"/>
        <v>36.450000000000003</v>
      </c>
      <c r="AK77" s="44">
        <v>5544</v>
      </c>
      <c r="AL77" s="44">
        <v>5544</v>
      </c>
      <c r="AM77" s="44">
        <v>5544</v>
      </c>
      <c r="AN77" s="44">
        <v>5544</v>
      </c>
      <c r="AO77" s="44">
        <v>5544</v>
      </c>
    </row>
    <row r="78" spans="2:41" s="201" customFormat="1" ht="33">
      <c r="B78" s="288">
        <v>41262</v>
      </c>
      <c r="C78" s="100" t="s">
        <v>135</v>
      </c>
      <c r="D78" s="289" t="s">
        <v>675</v>
      </c>
      <c r="E78" s="312" t="s">
        <v>547</v>
      </c>
      <c r="F78" s="312" t="s">
        <v>676</v>
      </c>
      <c r="G78" s="44">
        <v>2290</v>
      </c>
      <c r="H78" s="44">
        <f t="shared" si="10"/>
        <v>229</v>
      </c>
      <c r="I78" s="44">
        <f t="shared" si="11"/>
        <v>2061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>
        <f t="shared" si="16"/>
        <v>0</v>
      </c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>
        <f t="shared" si="18"/>
        <v>13.55</v>
      </c>
      <c r="AJ78" s="44">
        <f t="shared" si="17"/>
        <v>13.55</v>
      </c>
      <c r="AK78" s="44">
        <v>2061</v>
      </c>
      <c r="AL78" s="44">
        <v>2061</v>
      </c>
      <c r="AM78" s="44">
        <v>2061</v>
      </c>
      <c r="AN78" s="44">
        <v>2061</v>
      </c>
      <c r="AO78" s="44">
        <v>2061</v>
      </c>
    </row>
    <row r="79" spans="2:41" s="201" customFormat="1" ht="33">
      <c r="B79" s="288">
        <v>41262</v>
      </c>
      <c r="C79" s="100" t="s">
        <v>135</v>
      </c>
      <c r="D79" s="289" t="s">
        <v>675</v>
      </c>
      <c r="E79" s="312" t="s">
        <v>547</v>
      </c>
      <c r="F79" s="312" t="s">
        <v>677</v>
      </c>
      <c r="G79" s="44">
        <v>2290</v>
      </c>
      <c r="H79" s="44">
        <f t="shared" si="10"/>
        <v>229</v>
      </c>
      <c r="I79" s="44">
        <f t="shared" si="11"/>
        <v>2061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>
        <f t="shared" si="16"/>
        <v>0</v>
      </c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>
        <f t="shared" si="18"/>
        <v>13.55</v>
      </c>
      <c r="AJ79" s="44">
        <f t="shared" si="17"/>
        <v>13.55</v>
      </c>
      <c r="AK79" s="44">
        <v>2061</v>
      </c>
      <c r="AL79" s="44">
        <v>2061</v>
      </c>
      <c r="AM79" s="44">
        <v>2061</v>
      </c>
      <c r="AN79" s="44">
        <v>2061</v>
      </c>
      <c r="AO79" s="44">
        <v>2061</v>
      </c>
    </row>
    <row r="80" spans="2:41" s="201" customFormat="1" ht="33">
      <c r="B80" s="288">
        <v>41262</v>
      </c>
      <c r="C80" s="100" t="s">
        <v>135</v>
      </c>
      <c r="D80" s="289" t="s">
        <v>675</v>
      </c>
      <c r="E80" s="312" t="s">
        <v>547</v>
      </c>
      <c r="F80" s="312" t="s">
        <v>678</v>
      </c>
      <c r="G80" s="44">
        <v>2290</v>
      </c>
      <c r="H80" s="44">
        <f t="shared" si="10"/>
        <v>229</v>
      </c>
      <c r="I80" s="44">
        <f t="shared" si="11"/>
        <v>2061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>
        <f t="shared" si="16"/>
        <v>0</v>
      </c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>
        <f>ROUND((I80/5/365*13),2)</f>
        <v>14.68</v>
      </c>
      <c r="AI80" s="44">
        <f t="shared" si="18"/>
        <v>13.55</v>
      </c>
      <c r="AJ80" s="44">
        <f t="shared" si="17"/>
        <v>28.23</v>
      </c>
      <c r="AK80" s="44">
        <v>2061</v>
      </c>
      <c r="AL80" s="44">
        <v>2061</v>
      </c>
      <c r="AM80" s="44">
        <v>2061</v>
      </c>
      <c r="AN80" s="44">
        <v>2061</v>
      </c>
      <c r="AO80" s="44">
        <v>2061</v>
      </c>
    </row>
    <row r="81" spans="2:41" s="201" customFormat="1" ht="33">
      <c r="B81" s="288">
        <v>41262</v>
      </c>
      <c r="C81" s="100" t="s">
        <v>135</v>
      </c>
      <c r="D81" s="289" t="s">
        <v>679</v>
      </c>
      <c r="E81" s="312" t="s">
        <v>547</v>
      </c>
      <c r="F81" s="312" t="s">
        <v>680</v>
      </c>
      <c r="G81" s="44">
        <v>3940</v>
      </c>
      <c r="H81" s="44">
        <f t="shared" si="10"/>
        <v>394</v>
      </c>
      <c r="I81" s="44">
        <f t="shared" si="11"/>
        <v>3546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>
        <f t="shared" si="16"/>
        <v>0</v>
      </c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>
        <f t="shared" si="18"/>
        <v>23.32</v>
      </c>
      <c r="AJ81" s="44">
        <f t="shared" si="17"/>
        <v>23.32</v>
      </c>
      <c r="AK81" s="44">
        <v>3546</v>
      </c>
      <c r="AL81" s="44">
        <v>3546</v>
      </c>
      <c r="AM81" s="44">
        <v>3546</v>
      </c>
      <c r="AN81" s="44">
        <v>3546</v>
      </c>
      <c r="AO81" s="44">
        <v>3546</v>
      </c>
    </row>
    <row r="82" spans="2:41" s="201" customFormat="1" ht="41.25">
      <c r="B82" s="288">
        <v>41262</v>
      </c>
      <c r="C82" s="100" t="s">
        <v>135</v>
      </c>
      <c r="D82" s="289" t="s">
        <v>681</v>
      </c>
      <c r="E82" s="312" t="s">
        <v>547</v>
      </c>
      <c r="F82" s="312" t="s">
        <v>682</v>
      </c>
      <c r="G82" s="44">
        <v>3940</v>
      </c>
      <c r="H82" s="44">
        <f t="shared" si="10"/>
        <v>394</v>
      </c>
      <c r="I82" s="44">
        <f t="shared" si="11"/>
        <v>3546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>
        <f t="shared" si="16"/>
        <v>0</v>
      </c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>
        <f t="shared" si="18"/>
        <v>23.32</v>
      </c>
      <c r="AJ82" s="44">
        <f t="shared" si="17"/>
        <v>23.32</v>
      </c>
      <c r="AK82" s="44">
        <v>3546</v>
      </c>
      <c r="AL82" s="44">
        <v>3546</v>
      </c>
      <c r="AM82" s="44">
        <v>3546</v>
      </c>
      <c r="AN82" s="44">
        <v>3546</v>
      </c>
      <c r="AO82" s="44">
        <v>3546</v>
      </c>
    </row>
    <row r="83" spans="2:41" s="201" customFormat="1" ht="33">
      <c r="B83" s="288">
        <v>41262</v>
      </c>
      <c r="C83" s="100" t="s">
        <v>135</v>
      </c>
      <c r="D83" s="289" t="s">
        <v>683</v>
      </c>
      <c r="E83" s="312" t="s">
        <v>547</v>
      </c>
      <c r="F83" s="312" t="s">
        <v>684</v>
      </c>
      <c r="G83" s="44">
        <v>3940</v>
      </c>
      <c r="H83" s="44">
        <f t="shared" si="10"/>
        <v>394</v>
      </c>
      <c r="I83" s="44">
        <f t="shared" si="11"/>
        <v>3546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>
        <f t="shared" si="16"/>
        <v>0</v>
      </c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>
        <f t="shared" si="18"/>
        <v>23.32</v>
      </c>
      <c r="AJ83" s="44">
        <f t="shared" si="17"/>
        <v>23.32</v>
      </c>
      <c r="AK83" s="44">
        <v>3546</v>
      </c>
      <c r="AL83" s="44">
        <v>3546</v>
      </c>
      <c r="AM83" s="44">
        <v>3546</v>
      </c>
      <c r="AN83" s="44">
        <v>3546</v>
      </c>
      <c r="AO83" s="44">
        <v>3546</v>
      </c>
    </row>
    <row r="84" spans="2:41" s="201" customFormat="1" ht="57.75">
      <c r="B84" s="288">
        <v>41262</v>
      </c>
      <c r="C84" s="100" t="s">
        <v>685</v>
      </c>
      <c r="D84" s="125" t="s">
        <v>686</v>
      </c>
      <c r="E84" s="312" t="s">
        <v>117</v>
      </c>
      <c r="F84" s="312" t="s">
        <v>687</v>
      </c>
      <c r="G84" s="44">
        <v>4500</v>
      </c>
      <c r="H84" s="44">
        <f t="shared" si="10"/>
        <v>450</v>
      </c>
      <c r="I84" s="44">
        <f t="shared" si="11"/>
        <v>4050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>
        <f t="shared" si="16"/>
        <v>0</v>
      </c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>
        <f t="shared" si="18"/>
        <v>26.63</v>
      </c>
      <c r="AJ84" s="44">
        <f t="shared" si="17"/>
        <v>26.63</v>
      </c>
      <c r="AK84" s="44">
        <v>4050</v>
      </c>
      <c r="AL84" s="44">
        <v>4050</v>
      </c>
      <c r="AM84" s="44">
        <v>4050</v>
      </c>
      <c r="AN84" s="44">
        <v>4050</v>
      </c>
      <c r="AO84" s="44">
        <v>4050</v>
      </c>
    </row>
    <row r="85" spans="2:41" s="201" customFormat="1" ht="16.5">
      <c r="B85" s="99">
        <v>41264</v>
      </c>
      <c r="C85" s="125" t="s">
        <v>688</v>
      </c>
      <c r="D85" s="125" t="s">
        <v>689</v>
      </c>
      <c r="E85" s="312" t="s">
        <v>233</v>
      </c>
      <c r="F85" s="312" t="s">
        <v>690</v>
      </c>
      <c r="G85" s="44">
        <v>1850</v>
      </c>
      <c r="H85" s="44">
        <f t="shared" si="10"/>
        <v>185</v>
      </c>
      <c r="I85" s="44">
        <f t="shared" si="11"/>
        <v>1665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>
        <f t="shared" si="16"/>
        <v>0</v>
      </c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>
        <f>ROUND((I85/5/365*10),2)</f>
        <v>9.1199999999999992</v>
      </c>
      <c r="AJ85" s="44">
        <f t="shared" si="17"/>
        <v>9.1199999999999992</v>
      </c>
      <c r="AK85" s="44">
        <v>1665</v>
      </c>
      <c r="AL85" s="44">
        <v>1665</v>
      </c>
      <c r="AM85" s="44">
        <v>1665</v>
      </c>
      <c r="AN85" s="44">
        <v>1665</v>
      </c>
      <c r="AO85" s="44">
        <v>1665</v>
      </c>
    </row>
    <row r="86" spans="2:41" s="201" customFormat="1" ht="41.25">
      <c r="B86" s="99">
        <v>41452</v>
      </c>
      <c r="C86" s="100" t="s">
        <v>135</v>
      </c>
      <c r="D86" s="125" t="s">
        <v>691</v>
      </c>
      <c r="E86" s="312" t="s">
        <v>182</v>
      </c>
      <c r="F86" s="312" t="s">
        <v>692</v>
      </c>
      <c r="G86" s="44">
        <v>3700</v>
      </c>
      <c r="H86" s="44">
        <f t="shared" si="10"/>
        <v>370</v>
      </c>
      <c r="I86" s="44">
        <f t="shared" si="11"/>
        <v>3330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>
        <f t="shared" si="17"/>
        <v>0</v>
      </c>
      <c r="AK86" s="44">
        <v>3330</v>
      </c>
      <c r="AL86" s="44">
        <v>3330</v>
      </c>
      <c r="AM86" s="44">
        <v>3330</v>
      </c>
      <c r="AN86" s="44">
        <v>3330</v>
      </c>
      <c r="AO86" s="44">
        <v>3330</v>
      </c>
    </row>
    <row r="87" spans="2:41" s="201" customFormat="1" ht="41.25">
      <c r="B87" s="99">
        <v>41452</v>
      </c>
      <c r="C87" s="100" t="s">
        <v>135</v>
      </c>
      <c r="D87" s="125" t="s">
        <v>693</v>
      </c>
      <c r="E87" s="312" t="s">
        <v>182</v>
      </c>
      <c r="F87" s="312" t="s">
        <v>694</v>
      </c>
      <c r="G87" s="44">
        <v>3700</v>
      </c>
      <c r="H87" s="44">
        <f t="shared" si="10"/>
        <v>370</v>
      </c>
      <c r="I87" s="44">
        <f t="shared" si="11"/>
        <v>3330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>
        <f t="shared" si="17"/>
        <v>0</v>
      </c>
      <c r="AK87" s="44">
        <v>3330</v>
      </c>
      <c r="AL87" s="44">
        <v>3330</v>
      </c>
      <c r="AM87" s="44">
        <v>3330</v>
      </c>
      <c r="AN87" s="44">
        <v>3330</v>
      </c>
      <c r="AO87" s="44">
        <v>3330</v>
      </c>
    </row>
    <row r="88" spans="2:41" s="201" customFormat="1" ht="41.25">
      <c r="B88" s="99">
        <v>41452</v>
      </c>
      <c r="C88" s="100" t="s">
        <v>135</v>
      </c>
      <c r="D88" s="125" t="s">
        <v>695</v>
      </c>
      <c r="E88" s="312" t="s">
        <v>233</v>
      </c>
      <c r="F88" s="312" t="s">
        <v>696</v>
      </c>
      <c r="G88" s="44">
        <v>3700</v>
      </c>
      <c r="H88" s="44">
        <f t="shared" si="10"/>
        <v>370</v>
      </c>
      <c r="I88" s="44">
        <f t="shared" si="11"/>
        <v>3330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>
        <f t="shared" si="17"/>
        <v>0</v>
      </c>
      <c r="AK88" s="44">
        <v>3330</v>
      </c>
      <c r="AL88" s="44">
        <v>3330</v>
      </c>
      <c r="AM88" s="44">
        <v>3330</v>
      </c>
      <c r="AN88" s="44">
        <v>3330</v>
      </c>
      <c r="AO88" s="44">
        <v>3330</v>
      </c>
    </row>
    <row r="89" spans="2:41" s="201" customFormat="1" ht="41.25">
      <c r="B89" s="291">
        <v>41452</v>
      </c>
      <c r="C89" s="109" t="s">
        <v>135</v>
      </c>
      <c r="D89" s="292" t="s">
        <v>697</v>
      </c>
      <c r="E89" s="293" t="s">
        <v>103</v>
      </c>
      <c r="F89" s="293" t="s">
        <v>698</v>
      </c>
      <c r="G89" s="62">
        <v>3700</v>
      </c>
      <c r="H89" s="62">
        <f t="shared" si="10"/>
        <v>370</v>
      </c>
      <c r="I89" s="62">
        <f t="shared" si="11"/>
        <v>3330</v>
      </c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>
        <f t="shared" si="17"/>
        <v>0</v>
      </c>
      <c r="AK89" s="62">
        <v>3330</v>
      </c>
      <c r="AL89" s="62">
        <v>3330</v>
      </c>
      <c r="AM89" s="62">
        <v>3330</v>
      </c>
      <c r="AN89" s="62">
        <v>3330</v>
      </c>
      <c r="AO89" s="62">
        <v>3330</v>
      </c>
    </row>
    <row r="90" spans="2:41" s="201" customFormat="1" ht="16.5">
      <c r="B90" s="99">
        <v>41586</v>
      </c>
      <c r="C90" s="125" t="s">
        <v>699</v>
      </c>
      <c r="D90" s="125" t="s">
        <v>700</v>
      </c>
      <c r="E90" s="312" t="s">
        <v>547</v>
      </c>
      <c r="F90" s="312" t="s">
        <v>701</v>
      </c>
      <c r="G90" s="44">
        <v>1125</v>
      </c>
      <c r="H90" s="44">
        <f t="shared" si="10"/>
        <v>112.5</v>
      </c>
      <c r="I90" s="62">
        <f t="shared" si="11"/>
        <v>1012.5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>
        <f>ROUND((W90+X90+Y90+Z90+AA90+AB90+AC90+AD90+AE90+AF90+AG90+AH90+AI90),2)</f>
        <v>0</v>
      </c>
      <c r="AL90" s="44"/>
      <c r="AM90" s="62">
        <v>1012.5</v>
      </c>
      <c r="AN90" s="62">
        <v>1012.5</v>
      </c>
      <c r="AO90" s="44">
        <v>1012.5</v>
      </c>
    </row>
    <row r="91" spans="2:41" s="201" customFormat="1" ht="24.75">
      <c r="B91" s="99">
        <v>41600</v>
      </c>
      <c r="C91" s="100" t="s">
        <v>651</v>
      </c>
      <c r="D91" s="125" t="s">
        <v>702</v>
      </c>
      <c r="E91" s="312" t="s">
        <v>103</v>
      </c>
      <c r="F91" s="312" t="s">
        <v>703</v>
      </c>
      <c r="G91" s="44">
        <v>629</v>
      </c>
      <c r="H91" s="44">
        <f t="shared" si="10"/>
        <v>62.900000000000006</v>
      </c>
      <c r="I91" s="62">
        <f t="shared" si="11"/>
        <v>566.1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>
        <f>ROUND((W91+X91+Y91+Z91+AA91+AB91+AC91+AD91+AE91+AF91+AG91+AH91+AI91),2)</f>
        <v>0</v>
      </c>
      <c r="AL91" s="44"/>
      <c r="AM91" s="62">
        <v>566.1</v>
      </c>
      <c r="AN91" s="62">
        <v>566.1</v>
      </c>
      <c r="AO91" s="62">
        <v>566.1</v>
      </c>
    </row>
    <row r="92" spans="2:41" s="201" customFormat="1" ht="57.75">
      <c r="B92" s="99">
        <v>41626</v>
      </c>
      <c r="C92" s="125" t="s">
        <v>704</v>
      </c>
      <c r="D92" s="125" t="s">
        <v>705</v>
      </c>
      <c r="E92" s="312" t="s">
        <v>140</v>
      </c>
      <c r="F92" s="312" t="s">
        <v>706</v>
      </c>
      <c r="G92" s="44">
        <v>3893.13</v>
      </c>
      <c r="H92" s="44">
        <f t="shared" si="10"/>
        <v>389.31300000000005</v>
      </c>
      <c r="I92" s="44">
        <f t="shared" si="11"/>
        <v>3503.817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>
        <v>0</v>
      </c>
      <c r="AL92" s="44"/>
      <c r="AM92" s="44">
        <v>3503.82</v>
      </c>
      <c r="AN92" s="44">
        <v>3503.82</v>
      </c>
      <c r="AO92" s="44">
        <v>3503.82</v>
      </c>
    </row>
    <row r="93" spans="2:41" s="10" customFormat="1" ht="33">
      <c r="B93" s="99">
        <v>41789</v>
      </c>
      <c r="C93" s="125" t="s">
        <v>135</v>
      </c>
      <c r="D93" s="125" t="s">
        <v>707</v>
      </c>
      <c r="E93" s="290" t="s">
        <v>318</v>
      </c>
      <c r="F93" s="127" t="s">
        <v>708</v>
      </c>
      <c r="G93" s="44">
        <v>796.15</v>
      </c>
      <c r="H93" s="44">
        <f t="shared" si="10"/>
        <v>79.615000000000009</v>
      </c>
      <c r="I93" s="44">
        <f t="shared" si="11"/>
        <v>716.53499999999997</v>
      </c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44">
        <v>716.54</v>
      </c>
      <c r="AN93" s="44">
        <v>716.15</v>
      </c>
      <c r="AO93" s="44">
        <v>716.15</v>
      </c>
    </row>
    <row r="94" spans="2:41" s="10" customFormat="1" ht="33">
      <c r="B94" s="99">
        <v>41789</v>
      </c>
      <c r="C94" s="125" t="s">
        <v>135</v>
      </c>
      <c r="D94" s="125" t="s">
        <v>709</v>
      </c>
      <c r="E94" s="290" t="s">
        <v>279</v>
      </c>
      <c r="F94" s="127" t="s">
        <v>710</v>
      </c>
      <c r="G94" s="44">
        <v>819</v>
      </c>
      <c r="H94" s="44">
        <f t="shared" si="10"/>
        <v>81.900000000000006</v>
      </c>
      <c r="I94" s="44">
        <f t="shared" si="11"/>
        <v>737.1</v>
      </c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44">
        <v>737.1</v>
      </c>
      <c r="AN94" s="44">
        <v>737.1</v>
      </c>
      <c r="AO94" s="44">
        <v>737.1</v>
      </c>
    </row>
    <row r="95" spans="2:41" s="10" customFormat="1" ht="41.25">
      <c r="B95" s="99">
        <v>41789</v>
      </c>
      <c r="C95" s="125" t="s">
        <v>135</v>
      </c>
      <c r="D95" s="125" t="s">
        <v>711</v>
      </c>
      <c r="E95" s="290" t="s">
        <v>255</v>
      </c>
      <c r="F95" s="127" t="s">
        <v>712</v>
      </c>
      <c r="G95" s="44">
        <v>819</v>
      </c>
      <c r="H95" s="44">
        <f t="shared" si="10"/>
        <v>81.900000000000006</v>
      </c>
      <c r="I95" s="44">
        <f t="shared" si="11"/>
        <v>737.1</v>
      </c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44">
        <v>737.1</v>
      </c>
      <c r="AN95" s="44">
        <v>737.1</v>
      </c>
      <c r="AO95" s="44">
        <v>737.1</v>
      </c>
    </row>
    <row r="96" spans="2:41" s="10" customFormat="1" ht="33">
      <c r="B96" s="99">
        <v>41789</v>
      </c>
      <c r="C96" s="125" t="s">
        <v>135</v>
      </c>
      <c r="D96" s="125" t="s">
        <v>713</v>
      </c>
      <c r="E96" s="290" t="s">
        <v>203</v>
      </c>
      <c r="F96" s="127" t="s">
        <v>714</v>
      </c>
      <c r="G96" s="44">
        <v>796.15</v>
      </c>
      <c r="H96" s="44">
        <f t="shared" si="10"/>
        <v>79.615000000000009</v>
      </c>
      <c r="I96" s="44">
        <f t="shared" si="11"/>
        <v>716.53499999999997</v>
      </c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44">
        <v>716.54</v>
      </c>
      <c r="AN96" s="105">
        <v>716.54</v>
      </c>
      <c r="AO96" s="105">
        <v>716.54</v>
      </c>
    </row>
    <row r="97" spans="2:135" s="10" customFormat="1" ht="33">
      <c r="B97" s="291">
        <v>41789</v>
      </c>
      <c r="C97" s="292" t="s">
        <v>135</v>
      </c>
      <c r="D97" s="292" t="s">
        <v>715</v>
      </c>
      <c r="E97" s="313" t="s">
        <v>302</v>
      </c>
      <c r="F97" s="314" t="s">
        <v>716</v>
      </c>
      <c r="G97" s="62">
        <v>796.15</v>
      </c>
      <c r="H97" s="62">
        <f t="shared" si="10"/>
        <v>79.615000000000009</v>
      </c>
      <c r="I97" s="62">
        <f t="shared" si="11"/>
        <v>716.53499999999997</v>
      </c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44">
        <v>716.54</v>
      </c>
      <c r="AN97" s="112">
        <v>716.54</v>
      </c>
      <c r="AO97" s="112">
        <v>716.54</v>
      </c>
    </row>
    <row r="98" spans="2:135" s="9" customFormat="1" ht="16.5">
      <c r="B98" s="99">
        <v>41977</v>
      </c>
      <c r="C98" s="100" t="s">
        <v>717</v>
      </c>
      <c r="D98" s="100" t="s">
        <v>718</v>
      </c>
      <c r="E98" s="127" t="s">
        <v>103</v>
      </c>
      <c r="F98" s="157" t="s">
        <v>719</v>
      </c>
      <c r="G98" s="44">
        <v>940.44</v>
      </c>
      <c r="H98" s="44">
        <f t="shared" si="10"/>
        <v>94.044000000000011</v>
      </c>
      <c r="I98" s="44">
        <f t="shared" si="11"/>
        <v>846.39600000000007</v>
      </c>
      <c r="J98" s="105"/>
      <c r="K98" s="126"/>
      <c r="L98" s="126"/>
      <c r="M98" s="126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44">
        <v>846.4</v>
      </c>
      <c r="AN98" s="44">
        <v>846.04</v>
      </c>
      <c r="AO98" s="44">
        <v>846.04</v>
      </c>
      <c r="AP98" s="315"/>
      <c r="AQ98" s="315"/>
      <c r="AR98" s="315"/>
      <c r="AS98" s="315"/>
      <c r="AT98" s="315"/>
      <c r="AU98" s="315"/>
      <c r="AV98" s="315"/>
      <c r="AW98" s="315"/>
      <c r="AX98" s="315"/>
      <c r="AY98" s="316"/>
      <c r="AZ98" s="315"/>
      <c r="BA98" s="315"/>
      <c r="BB98" s="316"/>
      <c r="BC98" s="316"/>
      <c r="BD98" s="316"/>
      <c r="BE98" s="316"/>
      <c r="BF98" s="316"/>
      <c r="BG98" s="316"/>
      <c r="BH98" s="316"/>
      <c r="BI98" s="316"/>
      <c r="BJ98" s="316"/>
      <c r="BK98" s="316">
        <f>ROUND((I98/5/365*27),2)</f>
        <v>12.52</v>
      </c>
      <c r="BL98" s="316">
        <f t="shared" ref="BL98:BL103" si="19">SUM(AZ98:BK98)</f>
        <v>12.52</v>
      </c>
      <c r="BM98" s="316">
        <f t="shared" ref="BM98:BM103" si="20">ROUND((AY98+BL98),2)</f>
        <v>12.52</v>
      </c>
      <c r="BN98" s="316">
        <f t="shared" ref="BN98:BN103" si="21">ROUND((I98/5/365*31),2)</f>
        <v>14.38</v>
      </c>
      <c r="BO98" s="316">
        <f t="shared" ref="BO98:BO103" si="22">ROUND((I98/5/365*28),2)</f>
        <v>12.99</v>
      </c>
      <c r="BP98" s="316">
        <f t="shared" ref="BP98:BP103" si="23">ROUND((I98/5/365*31),2)</f>
        <v>14.38</v>
      </c>
      <c r="BQ98" s="316">
        <f t="shared" ref="BQ98:BQ103" si="24">ROUND((I98/5/365*30),2)</f>
        <v>13.91</v>
      </c>
      <c r="BR98" s="316">
        <f t="shared" ref="BR98:BR103" si="25">ROUND((I98/5/365*31),2)</f>
        <v>14.38</v>
      </c>
      <c r="BS98" s="316">
        <f t="shared" ref="BS98:BS103" si="26">ROUND((I98/5/365*30),2)</f>
        <v>13.91</v>
      </c>
      <c r="BT98" s="316">
        <f t="shared" ref="BT98:BT103" si="27">ROUND((I98/5/365*31),2)</f>
        <v>14.38</v>
      </c>
      <c r="BU98" s="316">
        <f t="shared" ref="BU98:BU103" si="28">ROUND((I98/5/365*31),2)</f>
        <v>14.38</v>
      </c>
      <c r="BV98" s="316">
        <f t="shared" ref="BV98:BV103" si="29">ROUND((I98/5/365*30),2)</f>
        <v>13.91</v>
      </c>
      <c r="BW98" s="316">
        <f t="shared" ref="BW98:BW103" si="30">ROUND((I98/5/365*31),2)</f>
        <v>14.38</v>
      </c>
      <c r="BX98" s="316">
        <f t="shared" ref="BX98:BX103" si="31">ROUND((I98/5/365*30),2)</f>
        <v>13.91</v>
      </c>
      <c r="BY98" s="316">
        <f t="shared" ref="BY98:BY103" si="32">ROUND((I98/5/365*31),2)</f>
        <v>14.38</v>
      </c>
      <c r="BZ98" s="316">
        <f t="shared" ref="BZ98:BZ103" si="33">SUM(BN98:BY98)</f>
        <v>169.28999999999996</v>
      </c>
      <c r="CA98" s="316">
        <f t="shared" ref="CA98:CA103" si="34">ROUND((BM98+BZ98),2)</f>
        <v>181.81</v>
      </c>
      <c r="CB98" s="316">
        <f t="shared" ref="CB98:CB103" si="35">ROUND((I98/5/365*31),2)</f>
        <v>14.38</v>
      </c>
      <c r="CC98" s="316">
        <f t="shared" ref="CC98:CC103" si="36">ROUND((I98/5/365*29),2)</f>
        <v>13.45</v>
      </c>
      <c r="CD98" s="316">
        <f t="shared" ref="CD98:CD103" si="37">ROUND((I98/5/365*31),2)</f>
        <v>14.38</v>
      </c>
      <c r="CE98" s="316">
        <f t="shared" ref="CE98:CE103" si="38">ROUND((I98/5/365*30),2)</f>
        <v>13.91</v>
      </c>
      <c r="CF98" s="316">
        <f t="shared" ref="CF98:CF103" si="39">ROUND((I98/5/365*31),2)</f>
        <v>14.38</v>
      </c>
      <c r="CG98" s="316">
        <f t="shared" ref="CG98:CG103" si="40">ROUND((I98/5/365*30),2)</f>
        <v>13.91</v>
      </c>
      <c r="CH98" s="316">
        <f t="shared" ref="CH98:CH103" si="41">ROUND((I98/5/365*31),2)</f>
        <v>14.38</v>
      </c>
      <c r="CI98" s="316">
        <f t="shared" ref="CI98:CI103" si="42">ROUND((I98/5/365*31),2)</f>
        <v>14.38</v>
      </c>
      <c r="CJ98" s="316">
        <f t="shared" ref="CJ98:CJ103" si="43">ROUND((I98/5/365*30),2)</f>
        <v>13.91</v>
      </c>
      <c r="CK98" s="316">
        <f t="shared" ref="CK98:CK103" si="44">ROUND((I98/5/365*31),2)</f>
        <v>14.38</v>
      </c>
      <c r="CL98" s="316">
        <f t="shared" ref="CL98:CL103" si="45">ROUND((I98/5/365*30),2)</f>
        <v>13.91</v>
      </c>
      <c r="CM98" s="316">
        <f t="shared" ref="CM98:CM103" si="46">ROUND((I98/5/365*31),2)</f>
        <v>14.38</v>
      </c>
      <c r="CN98" s="316">
        <f t="shared" ref="CN98:CN103" si="47">SUM(CB98:CM98)</f>
        <v>169.74999999999997</v>
      </c>
      <c r="CO98" s="51">
        <f t="shared" ref="CO98:CO103" si="48">ROUND((CA98+CN98),2)</f>
        <v>351.56</v>
      </c>
      <c r="CP98" s="316">
        <f t="shared" ref="CP98:CP103" si="49">ROUND((I98/5/365*31),2)</f>
        <v>14.38</v>
      </c>
      <c r="CQ98" s="316">
        <f t="shared" ref="CQ98:CQ103" si="50">ROUND((I98/5/365*28),2)</f>
        <v>12.99</v>
      </c>
      <c r="CR98" s="316">
        <f t="shared" ref="CR98:CR103" si="51">ROUND((I98/5/365*31),2)</f>
        <v>14.38</v>
      </c>
      <c r="CS98" s="316">
        <f t="shared" ref="CS98:CS103" si="52">ROUND((I98/5/365*30),2)</f>
        <v>13.91</v>
      </c>
      <c r="CT98" s="317">
        <f t="shared" ref="CT98:CT103" si="53">ROUND((I98/5/365*31),2)</f>
        <v>14.38</v>
      </c>
      <c r="CU98" s="316">
        <f t="shared" ref="CU98:CU103" si="54">ROUND((I98/5/365*30),2)</f>
        <v>13.91</v>
      </c>
      <c r="CV98" s="316">
        <f t="shared" ref="CV98:CV103" si="55">ROUND((I98/5/365*31),2)</f>
        <v>14.38</v>
      </c>
      <c r="CW98" s="316">
        <f t="shared" ref="CW98:CW103" si="56">ROUND((I98/5/365*31),2)</f>
        <v>14.38</v>
      </c>
      <c r="CX98" s="316">
        <f t="shared" ref="CX98:CX103" si="57">ROUND((I98/5/365*30),2)</f>
        <v>13.91</v>
      </c>
      <c r="CY98" s="316">
        <f t="shared" ref="CY98:CY103" si="58">ROUND((I98/5/365*31),2)</f>
        <v>14.38</v>
      </c>
      <c r="CZ98" s="316">
        <f t="shared" ref="CZ98:CZ103" si="59">ROUND((I98/5/365*30),2)</f>
        <v>13.91</v>
      </c>
      <c r="DA98" s="316">
        <f t="shared" ref="DA98:DA103" si="60">ROUND((I98/5/365*31),2)</f>
        <v>14.38</v>
      </c>
      <c r="DB98" s="51">
        <f t="shared" ref="DB98:DB103" si="61">SUM(CP98:DA98)</f>
        <v>169.28999999999996</v>
      </c>
      <c r="DC98" s="51">
        <f t="shared" ref="DC98:DC103" si="62">ROUND((CO98+DB98),2)</f>
        <v>520.85</v>
      </c>
      <c r="DD98" s="316">
        <f t="shared" ref="DD98:DD103" si="63">ROUND((I98/5/365*31),2)</f>
        <v>14.38</v>
      </c>
      <c r="DE98" s="316">
        <f t="shared" ref="DE98:DE103" si="64">ROUND((I98/5/365*28),2)</f>
        <v>12.99</v>
      </c>
      <c r="DF98" s="316">
        <f t="shared" ref="DF98:DF103" si="65">ROUND((I98/5/365*31),2)</f>
        <v>14.38</v>
      </c>
      <c r="DG98" s="316">
        <f t="shared" ref="DG98:DG103" si="66">ROUND((I98/5/365*30),2)</f>
        <v>13.91</v>
      </c>
      <c r="DH98" s="316">
        <f t="shared" ref="DH98:DH103" si="67">ROUND((I98/5/365*31),2)</f>
        <v>14.38</v>
      </c>
      <c r="DI98" s="316">
        <f t="shared" ref="DI98:DI103" si="68">ROUND((I98/5/365*30),2)</f>
        <v>13.91</v>
      </c>
      <c r="DJ98" s="316">
        <f t="shared" ref="DJ98:DJ103" si="69">ROUND((I98/5/365*31),2)</f>
        <v>14.38</v>
      </c>
      <c r="DK98" s="316">
        <f t="shared" ref="DK98:DK103" si="70">ROUND((I98/5/365*31),2)</f>
        <v>14.38</v>
      </c>
      <c r="DL98" s="316">
        <f t="shared" ref="DL98:DL103" si="71">ROUND((I98/5/365*30),2)</f>
        <v>13.91</v>
      </c>
      <c r="DM98" s="316">
        <f t="shared" ref="DM98:DM103" si="72">ROUND((I98/5/365*31),2)</f>
        <v>14.38</v>
      </c>
      <c r="DN98" s="316">
        <f t="shared" ref="DN98:DN103" si="73">ROUND((I98/5/365*30),2)</f>
        <v>13.91</v>
      </c>
      <c r="DO98" s="316">
        <f t="shared" ref="DO98:DO103" si="74">ROUND((I98/5/365*31),2)</f>
        <v>14.38</v>
      </c>
      <c r="DP98" s="51">
        <f t="shared" ref="DP98:DP103" si="75">SUM(DD98:DO98)</f>
        <v>169.28999999999996</v>
      </c>
      <c r="DQ98" s="51">
        <f t="shared" ref="DQ98:DQ103" si="76">ROUND((DC98+DP98),2)</f>
        <v>690.14</v>
      </c>
      <c r="DR98" s="316">
        <f t="shared" ref="DR98:DR103" si="77">ROUND((I98/5/365*31),2)</f>
        <v>14.38</v>
      </c>
      <c r="DS98" s="316">
        <f t="shared" ref="DS98:DS103" si="78">ROUND((I98/5/365*28),2)</f>
        <v>12.99</v>
      </c>
      <c r="DT98" s="316">
        <f t="shared" ref="DT98:DT103" si="79">ROUND((I98/5/365*31),2)</f>
        <v>14.38</v>
      </c>
      <c r="DU98" s="316">
        <f t="shared" ref="DU98:DU103" si="80">ROUND((I98/5/365*30),2)</f>
        <v>13.91</v>
      </c>
      <c r="DV98" s="318">
        <f t="shared" ref="DV98:DV103" si="81">ROUND((I98/5/365*31),2)</f>
        <v>14.38</v>
      </c>
      <c r="DW98" s="318">
        <f t="shared" ref="DW98:DW103" si="82">ROUND((I98/5/365*30),2)</f>
        <v>13.91</v>
      </c>
      <c r="DX98" s="319">
        <f t="shared" ref="DX98:DX103" si="83">ROUND((I98/5/365*31),2)</f>
        <v>14.38</v>
      </c>
      <c r="DY98" s="319">
        <f t="shared" ref="DY98:DY103" si="84">ROUND((I98/5/365*31),2)</f>
        <v>14.38</v>
      </c>
      <c r="DZ98" s="316">
        <f t="shared" ref="DZ98:DZ103" si="85">ROUND((I98/5/365*30),2)</f>
        <v>13.91</v>
      </c>
      <c r="EA98" s="316">
        <f t="shared" ref="EA98:EA103" si="86">ROUND((I98/5/365*31),2)</f>
        <v>14.38</v>
      </c>
      <c r="EB98" s="316">
        <f t="shared" ref="EB98:EB103" si="87">ROUND((I98/5/365*30),2)</f>
        <v>13.91</v>
      </c>
      <c r="EC98" s="316">
        <v>1.35</v>
      </c>
      <c r="ED98" s="320">
        <f t="shared" ref="ED98:ED103" si="88">SUM(DR98:EC98)</f>
        <v>156.25999999999996</v>
      </c>
      <c r="EE98" s="51">
        <f t="shared" ref="EE98:EE103" si="89">ROUND((DQ98+ED98),2)</f>
        <v>846.4</v>
      </c>
    </row>
    <row r="99" spans="2:135" s="9" customFormat="1" ht="49.5">
      <c r="B99" s="99">
        <v>41988</v>
      </c>
      <c r="C99" s="100" t="s">
        <v>135</v>
      </c>
      <c r="D99" s="100" t="s">
        <v>720</v>
      </c>
      <c r="E99" s="126" t="s">
        <v>117</v>
      </c>
      <c r="F99" s="127" t="s">
        <v>721</v>
      </c>
      <c r="G99" s="44">
        <v>1650</v>
      </c>
      <c r="H99" s="44">
        <f t="shared" si="10"/>
        <v>165</v>
      </c>
      <c r="I99" s="44">
        <f t="shared" si="11"/>
        <v>1485</v>
      </c>
      <c r="J99" s="105"/>
      <c r="K99" s="126"/>
      <c r="L99" s="126"/>
      <c r="M99" s="126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44">
        <v>1485</v>
      </c>
      <c r="AN99" s="44">
        <v>1485</v>
      </c>
      <c r="AO99" s="44">
        <v>1485</v>
      </c>
      <c r="AP99" s="315"/>
      <c r="AQ99" s="315"/>
      <c r="AR99" s="315"/>
      <c r="AS99" s="315"/>
      <c r="AT99" s="315"/>
      <c r="AU99" s="315"/>
      <c r="AV99" s="315"/>
      <c r="AW99" s="315"/>
      <c r="AX99" s="315"/>
      <c r="AY99" s="316"/>
      <c r="AZ99" s="315"/>
      <c r="BA99" s="315"/>
      <c r="BB99" s="316"/>
      <c r="BC99" s="316"/>
      <c r="BD99" s="316"/>
      <c r="BE99" s="316"/>
      <c r="BF99" s="316"/>
      <c r="BG99" s="316"/>
      <c r="BH99" s="316"/>
      <c r="BI99" s="316"/>
      <c r="BJ99" s="316"/>
      <c r="BK99" s="316">
        <f>ROUND((I99/5/365*16),2)</f>
        <v>13.02</v>
      </c>
      <c r="BL99" s="316">
        <f t="shared" si="19"/>
        <v>13.02</v>
      </c>
      <c r="BM99" s="316">
        <f t="shared" si="20"/>
        <v>13.02</v>
      </c>
      <c r="BN99" s="316">
        <f t="shared" si="21"/>
        <v>25.22</v>
      </c>
      <c r="BO99" s="316">
        <f t="shared" si="22"/>
        <v>22.78</v>
      </c>
      <c r="BP99" s="316">
        <f t="shared" si="23"/>
        <v>25.22</v>
      </c>
      <c r="BQ99" s="316">
        <f t="shared" si="24"/>
        <v>24.41</v>
      </c>
      <c r="BR99" s="316">
        <f t="shared" si="25"/>
        <v>25.22</v>
      </c>
      <c r="BS99" s="316">
        <f t="shared" si="26"/>
        <v>24.41</v>
      </c>
      <c r="BT99" s="316">
        <f t="shared" si="27"/>
        <v>25.22</v>
      </c>
      <c r="BU99" s="316">
        <f t="shared" si="28"/>
        <v>25.22</v>
      </c>
      <c r="BV99" s="316">
        <f t="shared" si="29"/>
        <v>24.41</v>
      </c>
      <c r="BW99" s="316">
        <f t="shared" si="30"/>
        <v>25.22</v>
      </c>
      <c r="BX99" s="316">
        <f t="shared" si="31"/>
        <v>24.41</v>
      </c>
      <c r="BY99" s="316">
        <f t="shared" si="32"/>
        <v>25.22</v>
      </c>
      <c r="BZ99" s="316">
        <f t="shared" si="33"/>
        <v>296.96000000000004</v>
      </c>
      <c r="CA99" s="316">
        <f t="shared" si="34"/>
        <v>309.98</v>
      </c>
      <c r="CB99" s="316">
        <f t="shared" si="35"/>
        <v>25.22</v>
      </c>
      <c r="CC99" s="316">
        <f t="shared" si="36"/>
        <v>23.6</v>
      </c>
      <c r="CD99" s="316">
        <f t="shared" si="37"/>
        <v>25.22</v>
      </c>
      <c r="CE99" s="316">
        <f t="shared" si="38"/>
        <v>24.41</v>
      </c>
      <c r="CF99" s="316">
        <f t="shared" si="39"/>
        <v>25.22</v>
      </c>
      <c r="CG99" s="316">
        <f t="shared" si="40"/>
        <v>24.41</v>
      </c>
      <c r="CH99" s="316">
        <f t="shared" si="41"/>
        <v>25.22</v>
      </c>
      <c r="CI99" s="316">
        <f t="shared" si="42"/>
        <v>25.22</v>
      </c>
      <c r="CJ99" s="316">
        <f t="shared" si="43"/>
        <v>24.41</v>
      </c>
      <c r="CK99" s="316">
        <f t="shared" si="44"/>
        <v>25.22</v>
      </c>
      <c r="CL99" s="316">
        <f t="shared" si="45"/>
        <v>24.41</v>
      </c>
      <c r="CM99" s="316">
        <f t="shared" si="46"/>
        <v>25.22</v>
      </c>
      <c r="CN99" s="316">
        <f t="shared" si="47"/>
        <v>297.77999999999997</v>
      </c>
      <c r="CO99" s="51">
        <f t="shared" si="48"/>
        <v>607.76</v>
      </c>
      <c r="CP99" s="316">
        <f t="shared" si="49"/>
        <v>25.22</v>
      </c>
      <c r="CQ99" s="316">
        <f t="shared" si="50"/>
        <v>22.78</v>
      </c>
      <c r="CR99" s="316">
        <f t="shared" si="51"/>
        <v>25.22</v>
      </c>
      <c r="CS99" s="316">
        <f t="shared" si="52"/>
        <v>24.41</v>
      </c>
      <c r="CT99" s="317">
        <f t="shared" si="53"/>
        <v>25.22</v>
      </c>
      <c r="CU99" s="316">
        <f t="shared" si="54"/>
        <v>24.41</v>
      </c>
      <c r="CV99" s="316">
        <f t="shared" si="55"/>
        <v>25.22</v>
      </c>
      <c r="CW99" s="316">
        <f t="shared" si="56"/>
        <v>25.22</v>
      </c>
      <c r="CX99" s="316">
        <f t="shared" si="57"/>
        <v>24.41</v>
      </c>
      <c r="CY99" s="316">
        <f t="shared" si="58"/>
        <v>25.22</v>
      </c>
      <c r="CZ99" s="316">
        <f t="shared" si="59"/>
        <v>24.41</v>
      </c>
      <c r="DA99" s="316">
        <f t="shared" si="60"/>
        <v>25.22</v>
      </c>
      <c r="DB99" s="51">
        <f t="shared" si="61"/>
        <v>296.96000000000004</v>
      </c>
      <c r="DC99" s="51">
        <f t="shared" si="62"/>
        <v>904.72</v>
      </c>
      <c r="DD99" s="316">
        <f t="shared" si="63"/>
        <v>25.22</v>
      </c>
      <c r="DE99" s="316">
        <f t="shared" si="64"/>
        <v>22.78</v>
      </c>
      <c r="DF99" s="316">
        <f t="shared" si="65"/>
        <v>25.22</v>
      </c>
      <c r="DG99" s="316">
        <f t="shared" si="66"/>
        <v>24.41</v>
      </c>
      <c r="DH99" s="316">
        <f t="shared" si="67"/>
        <v>25.22</v>
      </c>
      <c r="DI99" s="316">
        <f t="shared" si="68"/>
        <v>24.41</v>
      </c>
      <c r="DJ99" s="316">
        <f t="shared" si="69"/>
        <v>25.22</v>
      </c>
      <c r="DK99" s="316">
        <f t="shared" si="70"/>
        <v>25.22</v>
      </c>
      <c r="DL99" s="316">
        <f t="shared" si="71"/>
        <v>24.41</v>
      </c>
      <c r="DM99" s="316">
        <f t="shared" si="72"/>
        <v>25.22</v>
      </c>
      <c r="DN99" s="316">
        <f t="shared" si="73"/>
        <v>24.41</v>
      </c>
      <c r="DO99" s="316">
        <f t="shared" si="74"/>
        <v>25.22</v>
      </c>
      <c r="DP99" s="51">
        <f t="shared" si="75"/>
        <v>296.96000000000004</v>
      </c>
      <c r="DQ99" s="51">
        <f t="shared" si="76"/>
        <v>1201.68</v>
      </c>
      <c r="DR99" s="316">
        <f t="shared" si="77"/>
        <v>25.22</v>
      </c>
      <c r="DS99" s="316">
        <f t="shared" si="78"/>
        <v>22.78</v>
      </c>
      <c r="DT99" s="316">
        <f t="shared" si="79"/>
        <v>25.22</v>
      </c>
      <c r="DU99" s="316">
        <f t="shared" si="80"/>
        <v>24.41</v>
      </c>
      <c r="DV99" s="318">
        <f t="shared" si="81"/>
        <v>25.22</v>
      </c>
      <c r="DW99" s="318">
        <f t="shared" si="82"/>
        <v>24.41</v>
      </c>
      <c r="DX99" s="319">
        <f t="shared" si="83"/>
        <v>25.22</v>
      </c>
      <c r="DY99" s="319">
        <f t="shared" si="84"/>
        <v>25.22</v>
      </c>
      <c r="DZ99" s="316">
        <f t="shared" si="85"/>
        <v>24.41</v>
      </c>
      <c r="EA99" s="316">
        <f t="shared" si="86"/>
        <v>25.22</v>
      </c>
      <c r="EB99" s="316">
        <f t="shared" si="87"/>
        <v>24.41</v>
      </c>
      <c r="EC99" s="316">
        <v>11.58</v>
      </c>
      <c r="ED99" s="320">
        <f t="shared" si="88"/>
        <v>283.32</v>
      </c>
      <c r="EE99" s="51">
        <f t="shared" si="89"/>
        <v>1485</v>
      </c>
    </row>
    <row r="100" spans="2:135" s="9" customFormat="1" ht="41.25">
      <c r="B100" s="99">
        <v>41988</v>
      </c>
      <c r="C100" s="100" t="s">
        <v>135</v>
      </c>
      <c r="D100" s="100" t="s">
        <v>722</v>
      </c>
      <c r="E100" s="126" t="s">
        <v>117</v>
      </c>
      <c r="F100" s="127" t="s">
        <v>723</v>
      </c>
      <c r="G100" s="44">
        <v>2897</v>
      </c>
      <c r="H100" s="44">
        <f t="shared" si="10"/>
        <v>289.7</v>
      </c>
      <c r="I100" s="44">
        <f t="shared" si="11"/>
        <v>2607.3000000000002</v>
      </c>
      <c r="J100" s="105"/>
      <c r="K100" s="126"/>
      <c r="L100" s="126"/>
      <c r="M100" s="126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44">
        <v>2607.3000000000002</v>
      </c>
      <c r="AN100" s="105">
        <v>2607.3000000000002</v>
      </c>
      <c r="AO100" s="105">
        <v>2607.3000000000002</v>
      </c>
      <c r="AP100" s="315"/>
      <c r="AQ100" s="315"/>
      <c r="AR100" s="315"/>
      <c r="AS100" s="315"/>
      <c r="AT100" s="315"/>
      <c r="AU100" s="315"/>
      <c r="AV100" s="315"/>
      <c r="AW100" s="315"/>
      <c r="AX100" s="315"/>
      <c r="AY100" s="316"/>
      <c r="AZ100" s="315"/>
      <c r="BA100" s="315"/>
      <c r="BB100" s="316"/>
      <c r="BC100" s="316"/>
      <c r="BD100" s="316"/>
      <c r="BE100" s="316"/>
      <c r="BF100" s="316"/>
      <c r="BG100" s="316"/>
      <c r="BH100" s="316"/>
      <c r="BI100" s="316"/>
      <c r="BJ100" s="316"/>
      <c r="BK100" s="316">
        <f>ROUND((I100/5/365*16),2)</f>
        <v>22.86</v>
      </c>
      <c r="BL100" s="316">
        <f t="shared" si="19"/>
        <v>22.86</v>
      </c>
      <c r="BM100" s="316">
        <f t="shared" si="20"/>
        <v>22.86</v>
      </c>
      <c r="BN100" s="316">
        <f t="shared" si="21"/>
        <v>44.29</v>
      </c>
      <c r="BO100" s="316">
        <f t="shared" si="22"/>
        <v>40</v>
      </c>
      <c r="BP100" s="316">
        <f t="shared" si="23"/>
        <v>44.29</v>
      </c>
      <c r="BQ100" s="316">
        <f t="shared" si="24"/>
        <v>42.86</v>
      </c>
      <c r="BR100" s="316">
        <f t="shared" si="25"/>
        <v>44.29</v>
      </c>
      <c r="BS100" s="316">
        <f t="shared" si="26"/>
        <v>42.86</v>
      </c>
      <c r="BT100" s="316">
        <f t="shared" si="27"/>
        <v>44.29</v>
      </c>
      <c r="BU100" s="316">
        <f t="shared" si="28"/>
        <v>44.29</v>
      </c>
      <c r="BV100" s="316">
        <f t="shared" si="29"/>
        <v>42.86</v>
      </c>
      <c r="BW100" s="316">
        <f t="shared" si="30"/>
        <v>44.29</v>
      </c>
      <c r="BX100" s="316">
        <f t="shared" si="31"/>
        <v>42.86</v>
      </c>
      <c r="BY100" s="316">
        <f t="shared" si="32"/>
        <v>44.29</v>
      </c>
      <c r="BZ100" s="316">
        <f t="shared" si="33"/>
        <v>521.47</v>
      </c>
      <c r="CA100" s="316">
        <f t="shared" si="34"/>
        <v>544.33000000000004</v>
      </c>
      <c r="CB100" s="316">
        <f t="shared" si="35"/>
        <v>44.29</v>
      </c>
      <c r="CC100" s="316">
        <f t="shared" si="36"/>
        <v>41.43</v>
      </c>
      <c r="CD100" s="316">
        <f t="shared" si="37"/>
        <v>44.29</v>
      </c>
      <c r="CE100" s="316">
        <f t="shared" si="38"/>
        <v>42.86</v>
      </c>
      <c r="CF100" s="316">
        <f t="shared" si="39"/>
        <v>44.29</v>
      </c>
      <c r="CG100" s="316">
        <f t="shared" si="40"/>
        <v>42.86</v>
      </c>
      <c r="CH100" s="316">
        <f t="shared" si="41"/>
        <v>44.29</v>
      </c>
      <c r="CI100" s="316">
        <f t="shared" si="42"/>
        <v>44.29</v>
      </c>
      <c r="CJ100" s="316">
        <f t="shared" si="43"/>
        <v>42.86</v>
      </c>
      <c r="CK100" s="316">
        <f t="shared" si="44"/>
        <v>44.29</v>
      </c>
      <c r="CL100" s="316">
        <f t="shared" si="45"/>
        <v>42.86</v>
      </c>
      <c r="CM100" s="316">
        <f t="shared" si="46"/>
        <v>44.29</v>
      </c>
      <c r="CN100" s="316">
        <f t="shared" si="47"/>
        <v>522.90000000000009</v>
      </c>
      <c r="CO100" s="51">
        <f t="shared" si="48"/>
        <v>1067.23</v>
      </c>
      <c r="CP100" s="316">
        <f t="shared" si="49"/>
        <v>44.29</v>
      </c>
      <c r="CQ100" s="316">
        <f t="shared" si="50"/>
        <v>40</v>
      </c>
      <c r="CR100" s="316">
        <f t="shared" si="51"/>
        <v>44.29</v>
      </c>
      <c r="CS100" s="316">
        <f t="shared" si="52"/>
        <v>42.86</v>
      </c>
      <c r="CT100" s="317">
        <f t="shared" si="53"/>
        <v>44.29</v>
      </c>
      <c r="CU100" s="316">
        <f t="shared" si="54"/>
        <v>42.86</v>
      </c>
      <c r="CV100" s="316">
        <f t="shared" si="55"/>
        <v>44.29</v>
      </c>
      <c r="CW100" s="316">
        <f t="shared" si="56"/>
        <v>44.29</v>
      </c>
      <c r="CX100" s="316">
        <f t="shared" si="57"/>
        <v>42.86</v>
      </c>
      <c r="CY100" s="316">
        <f t="shared" si="58"/>
        <v>44.29</v>
      </c>
      <c r="CZ100" s="316">
        <f t="shared" si="59"/>
        <v>42.86</v>
      </c>
      <c r="DA100" s="316">
        <f t="shared" si="60"/>
        <v>44.29</v>
      </c>
      <c r="DB100" s="51">
        <f t="shared" si="61"/>
        <v>521.47</v>
      </c>
      <c r="DC100" s="51">
        <f t="shared" si="62"/>
        <v>1588.7</v>
      </c>
      <c r="DD100" s="316">
        <f t="shared" si="63"/>
        <v>44.29</v>
      </c>
      <c r="DE100" s="316">
        <f t="shared" si="64"/>
        <v>40</v>
      </c>
      <c r="DF100" s="316">
        <f t="shared" si="65"/>
        <v>44.29</v>
      </c>
      <c r="DG100" s="316">
        <f t="shared" si="66"/>
        <v>42.86</v>
      </c>
      <c r="DH100" s="316">
        <f t="shared" si="67"/>
        <v>44.29</v>
      </c>
      <c r="DI100" s="316">
        <f t="shared" si="68"/>
        <v>42.86</v>
      </c>
      <c r="DJ100" s="316">
        <f t="shared" si="69"/>
        <v>44.29</v>
      </c>
      <c r="DK100" s="316">
        <f t="shared" si="70"/>
        <v>44.29</v>
      </c>
      <c r="DL100" s="316">
        <f t="shared" si="71"/>
        <v>42.86</v>
      </c>
      <c r="DM100" s="316">
        <f t="shared" si="72"/>
        <v>44.29</v>
      </c>
      <c r="DN100" s="316">
        <f t="shared" si="73"/>
        <v>42.86</v>
      </c>
      <c r="DO100" s="316">
        <f t="shared" si="74"/>
        <v>44.29</v>
      </c>
      <c r="DP100" s="51">
        <f t="shared" si="75"/>
        <v>521.47</v>
      </c>
      <c r="DQ100" s="51">
        <f t="shared" si="76"/>
        <v>2110.17</v>
      </c>
      <c r="DR100" s="316">
        <f t="shared" si="77"/>
        <v>44.29</v>
      </c>
      <c r="DS100" s="316">
        <f t="shared" si="78"/>
        <v>40</v>
      </c>
      <c r="DT100" s="316">
        <f t="shared" si="79"/>
        <v>44.29</v>
      </c>
      <c r="DU100" s="316">
        <f t="shared" si="80"/>
        <v>42.86</v>
      </c>
      <c r="DV100" s="318">
        <f t="shared" si="81"/>
        <v>44.29</v>
      </c>
      <c r="DW100" s="318">
        <f t="shared" si="82"/>
        <v>42.86</v>
      </c>
      <c r="DX100" s="319">
        <f t="shared" si="83"/>
        <v>44.29</v>
      </c>
      <c r="DY100" s="319">
        <f t="shared" si="84"/>
        <v>44.29</v>
      </c>
      <c r="DZ100" s="316">
        <f t="shared" si="85"/>
        <v>42.86</v>
      </c>
      <c r="EA100" s="316">
        <f t="shared" si="86"/>
        <v>44.29</v>
      </c>
      <c r="EB100" s="316">
        <f t="shared" si="87"/>
        <v>42.86</v>
      </c>
      <c r="EC100" s="316">
        <v>19.95</v>
      </c>
      <c r="ED100" s="320">
        <f t="shared" si="88"/>
        <v>497.13000000000005</v>
      </c>
      <c r="EE100" s="51">
        <f t="shared" si="89"/>
        <v>2607.3000000000002</v>
      </c>
    </row>
    <row r="101" spans="2:135" s="9" customFormat="1" ht="16.5">
      <c r="B101" s="99">
        <v>41992</v>
      </c>
      <c r="C101" s="128" t="s">
        <v>145</v>
      </c>
      <c r="D101" s="128" t="s">
        <v>724</v>
      </c>
      <c r="E101" s="126" t="s">
        <v>147</v>
      </c>
      <c r="F101" s="105" t="s">
        <v>725</v>
      </c>
      <c r="G101" s="44">
        <v>3525.7</v>
      </c>
      <c r="H101" s="44">
        <f t="shared" si="10"/>
        <v>352.57</v>
      </c>
      <c r="I101" s="44">
        <f t="shared" si="11"/>
        <v>3173.13</v>
      </c>
      <c r="J101" s="105"/>
      <c r="K101" s="126"/>
      <c r="L101" s="126"/>
      <c r="M101" s="126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44">
        <v>3173.13</v>
      </c>
      <c r="AN101" s="105">
        <v>3173.13</v>
      </c>
      <c r="AO101" s="105">
        <v>3173.13</v>
      </c>
      <c r="AP101" s="315"/>
      <c r="AQ101" s="315"/>
      <c r="AR101" s="315"/>
      <c r="AS101" s="315"/>
      <c r="AT101" s="315"/>
      <c r="AU101" s="315"/>
      <c r="AV101" s="315"/>
      <c r="AW101" s="315"/>
      <c r="AX101" s="315"/>
      <c r="AY101" s="316"/>
      <c r="AZ101" s="315"/>
      <c r="BA101" s="315"/>
      <c r="BB101" s="316"/>
      <c r="BC101" s="316"/>
      <c r="BD101" s="316"/>
      <c r="BE101" s="316"/>
      <c r="BF101" s="316"/>
      <c r="BG101" s="316"/>
      <c r="BH101" s="316"/>
      <c r="BI101" s="316"/>
      <c r="BJ101" s="316"/>
      <c r="BK101" s="316">
        <f>ROUND((I101/5/365*12),2)</f>
        <v>20.86</v>
      </c>
      <c r="BL101" s="316">
        <f t="shared" si="19"/>
        <v>20.86</v>
      </c>
      <c r="BM101" s="316">
        <f t="shared" si="20"/>
        <v>20.86</v>
      </c>
      <c r="BN101" s="316">
        <f t="shared" si="21"/>
        <v>53.9</v>
      </c>
      <c r="BO101" s="316">
        <f t="shared" si="22"/>
        <v>48.68</v>
      </c>
      <c r="BP101" s="316">
        <f t="shared" si="23"/>
        <v>53.9</v>
      </c>
      <c r="BQ101" s="316">
        <f t="shared" si="24"/>
        <v>52.16</v>
      </c>
      <c r="BR101" s="316">
        <f t="shared" si="25"/>
        <v>53.9</v>
      </c>
      <c r="BS101" s="316">
        <f t="shared" si="26"/>
        <v>52.16</v>
      </c>
      <c r="BT101" s="316">
        <f t="shared" si="27"/>
        <v>53.9</v>
      </c>
      <c r="BU101" s="316">
        <f t="shared" si="28"/>
        <v>53.9</v>
      </c>
      <c r="BV101" s="316">
        <f t="shared" si="29"/>
        <v>52.16</v>
      </c>
      <c r="BW101" s="316">
        <f t="shared" si="30"/>
        <v>53.9</v>
      </c>
      <c r="BX101" s="316">
        <f t="shared" si="31"/>
        <v>52.16</v>
      </c>
      <c r="BY101" s="316">
        <f t="shared" si="32"/>
        <v>53.9</v>
      </c>
      <c r="BZ101" s="316">
        <f t="shared" si="33"/>
        <v>634.61999999999978</v>
      </c>
      <c r="CA101" s="316">
        <f t="shared" si="34"/>
        <v>655.48</v>
      </c>
      <c r="CB101" s="316">
        <f t="shared" si="35"/>
        <v>53.9</v>
      </c>
      <c r="CC101" s="316">
        <f t="shared" si="36"/>
        <v>50.42</v>
      </c>
      <c r="CD101" s="316">
        <f t="shared" si="37"/>
        <v>53.9</v>
      </c>
      <c r="CE101" s="316">
        <f t="shared" si="38"/>
        <v>52.16</v>
      </c>
      <c r="CF101" s="316">
        <f t="shared" si="39"/>
        <v>53.9</v>
      </c>
      <c r="CG101" s="316">
        <f t="shared" si="40"/>
        <v>52.16</v>
      </c>
      <c r="CH101" s="316">
        <f t="shared" si="41"/>
        <v>53.9</v>
      </c>
      <c r="CI101" s="316">
        <f t="shared" si="42"/>
        <v>53.9</v>
      </c>
      <c r="CJ101" s="316">
        <f t="shared" si="43"/>
        <v>52.16</v>
      </c>
      <c r="CK101" s="316">
        <f t="shared" si="44"/>
        <v>53.9</v>
      </c>
      <c r="CL101" s="316">
        <f t="shared" si="45"/>
        <v>52.16</v>
      </c>
      <c r="CM101" s="316">
        <f t="shared" si="46"/>
        <v>53.9</v>
      </c>
      <c r="CN101" s="316">
        <f t="shared" si="47"/>
        <v>636.35999999999979</v>
      </c>
      <c r="CO101" s="51">
        <f t="shared" si="48"/>
        <v>1291.8399999999999</v>
      </c>
      <c r="CP101" s="316">
        <f t="shared" si="49"/>
        <v>53.9</v>
      </c>
      <c r="CQ101" s="316">
        <f t="shared" si="50"/>
        <v>48.68</v>
      </c>
      <c r="CR101" s="316">
        <f t="shared" si="51"/>
        <v>53.9</v>
      </c>
      <c r="CS101" s="316">
        <f t="shared" si="52"/>
        <v>52.16</v>
      </c>
      <c r="CT101" s="317">
        <f t="shared" si="53"/>
        <v>53.9</v>
      </c>
      <c r="CU101" s="316">
        <f t="shared" si="54"/>
        <v>52.16</v>
      </c>
      <c r="CV101" s="316">
        <f t="shared" si="55"/>
        <v>53.9</v>
      </c>
      <c r="CW101" s="316">
        <f t="shared" si="56"/>
        <v>53.9</v>
      </c>
      <c r="CX101" s="316">
        <f t="shared" si="57"/>
        <v>52.16</v>
      </c>
      <c r="CY101" s="316">
        <f t="shared" si="58"/>
        <v>53.9</v>
      </c>
      <c r="CZ101" s="316">
        <f t="shared" si="59"/>
        <v>52.16</v>
      </c>
      <c r="DA101" s="316">
        <f t="shared" si="60"/>
        <v>53.9</v>
      </c>
      <c r="DB101" s="51">
        <f t="shared" si="61"/>
        <v>634.61999999999978</v>
      </c>
      <c r="DC101" s="51">
        <f t="shared" si="62"/>
        <v>1926.46</v>
      </c>
      <c r="DD101" s="316">
        <f t="shared" si="63"/>
        <v>53.9</v>
      </c>
      <c r="DE101" s="316">
        <f t="shared" si="64"/>
        <v>48.68</v>
      </c>
      <c r="DF101" s="316">
        <f t="shared" si="65"/>
        <v>53.9</v>
      </c>
      <c r="DG101" s="316">
        <f t="shared" si="66"/>
        <v>52.16</v>
      </c>
      <c r="DH101" s="316">
        <f t="shared" si="67"/>
        <v>53.9</v>
      </c>
      <c r="DI101" s="316">
        <f t="shared" si="68"/>
        <v>52.16</v>
      </c>
      <c r="DJ101" s="316">
        <f t="shared" si="69"/>
        <v>53.9</v>
      </c>
      <c r="DK101" s="316">
        <f t="shared" si="70"/>
        <v>53.9</v>
      </c>
      <c r="DL101" s="316">
        <f t="shared" si="71"/>
        <v>52.16</v>
      </c>
      <c r="DM101" s="316">
        <f t="shared" si="72"/>
        <v>53.9</v>
      </c>
      <c r="DN101" s="316">
        <f t="shared" si="73"/>
        <v>52.16</v>
      </c>
      <c r="DO101" s="316">
        <f t="shared" si="74"/>
        <v>53.9</v>
      </c>
      <c r="DP101" s="51">
        <f t="shared" si="75"/>
        <v>634.61999999999978</v>
      </c>
      <c r="DQ101" s="51">
        <f t="shared" si="76"/>
        <v>2561.08</v>
      </c>
      <c r="DR101" s="316">
        <f t="shared" si="77"/>
        <v>53.9</v>
      </c>
      <c r="DS101" s="316">
        <f t="shared" si="78"/>
        <v>48.68</v>
      </c>
      <c r="DT101" s="316">
        <f t="shared" si="79"/>
        <v>53.9</v>
      </c>
      <c r="DU101" s="316">
        <f t="shared" si="80"/>
        <v>52.16</v>
      </c>
      <c r="DV101" s="318">
        <f t="shared" si="81"/>
        <v>53.9</v>
      </c>
      <c r="DW101" s="318">
        <f t="shared" si="82"/>
        <v>52.16</v>
      </c>
      <c r="DX101" s="319">
        <f t="shared" si="83"/>
        <v>53.9</v>
      </c>
      <c r="DY101" s="319">
        <f t="shared" si="84"/>
        <v>53.9</v>
      </c>
      <c r="DZ101" s="316">
        <f t="shared" si="85"/>
        <v>52.16</v>
      </c>
      <c r="EA101" s="316">
        <f t="shared" si="86"/>
        <v>53.9</v>
      </c>
      <c r="EB101" s="316">
        <f t="shared" si="87"/>
        <v>52.16</v>
      </c>
      <c r="EC101" s="316">
        <v>31.33</v>
      </c>
      <c r="ED101" s="320">
        <f t="shared" si="88"/>
        <v>612.04999999999984</v>
      </c>
      <c r="EE101" s="51">
        <f t="shared" si="89"/>
        <v>3173.13</v>
      </c>
    </row>
    <row r="102" spans="2:135" s="9" customFormat="1" ht="16.5">
      <c r="B102" s="99">
        <v>41992</v>
      </c>
      <c r="C102" s="128" t="s">
        <v>145</v>
      </c>
      <c r="D102" s="128" t="s">
        <v>724</v>
      </c>
      <c r="E102" s="126" t="s">
        <v>147</v>
      </c>
      <c r="F102" s="105" t="s">
        <v>726</v>
      </c>
      <c r="G102" s="44">
        <v>3525.7</v>
      </c>
      <c r="H102" s="44">
        <f t="shared" si="10"/>
        <v>352.57</v>
      </c>
      <c r="I102" s="44">
        <f t="shared" si="11"/>
        <v>3173.13</v>
      </c>
      <c r="J102" s="105"/>
      <c r="K102" s="126"/>
      <c r="L102" s="126"/>
      <c r="M102" s="126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44">
        <v>3173.13</v>
      </c>
      <c r="AN102" s="105">
        <v>3173.13</v>
      </c>
      <c r="AO102" s="105">
        <v>3173.13</v>
      </c>
      <c r="AP102" s="315"/>
      <c r="AQ102" s="315"/>
      <c r="AR102" s="315"/>
      <c r="AS102" s="315"/>
      <c r="AT102" s="315"/>
      <c r="AU102" s="315"/>
      <c r="AV102" s="315"/>
      <c r="AW102" s="315"/>
      <c r="AX102" s="315"/>
      <c r="AY102" s="316"/>
      <c r="AZ102" s="315"/>
      <c r="BA102" s="315"/>
      <c r="BB102" s="316"/>
      <c r="BC102" s="316"/>
      <c r="BD102" s="316"/>
      <c r="BE102" s="316"/>
      <c r="BF102" s="316"/>
      <c r="BG102" s="316"/>
      <c r="BH102" s="316"/>
      <c r="BI102" s="316"/>
      <c r="BJ102" s="316"/>
      <c r="BK102" s="316">
        <f>ROUND((I102/5/365*12),2)</f>
        <v>20.86</v>
      </c>
      <c r="BL102" s="316">
        <f t="shared" si="19"/>
        <v>20.86</v>
      </c>
      <c r="BM102" s="316">
        <f t="shared" si="20"/>
        <v>20.86</v>
      </c>
      <c r="BN102" s="316">
        <f t="shared" si="21"/>
        <v>53.9</v>
      </c>
      <c r="BO102" s="316">
        <f t="shared" si="22"/>
        <v>48.68</v>
      </c>
      <c r="BP102" s="316">
        <f t="shared" si="23"/>
        <v>53.9</v>
      </c>
      <c r="BQ102" s="316">
        <f t="shared" si="24"/>
        <v>52.16</v>
      </c>
      <c r="BR102" s="316">
        <f t="shared" si="25"/>
        <v>53.9</v>
      </c>
      <c r="BS102" s="316">
        <f t="shared" si="26"/>
        <v>52.16</v>
      </c>
      <c r="BT102" s="316">
        <f t="shared" si="27"/>
        <v>53.9</v>
      </c>
      <c r="BU102" s="316">
        <f t="shared" si="28"/>
        <v>53.9</v>
      </c>
      <c r="BV102" s="316">
        <f t="shared" si="29"/>
        <v>52.16</v>
      </c>
      <c r="BW102" s="316">
        <f t="shared" si="30"/>
        <v>53.9</v>
      </c>
      <c r="BX102" s="316">
        <f t="shared" si="31"/>
        <v>52.16</v>
      </c>
      <c r="BY102" s="316">
        <f t="shared" si="32"/>
        <v>53.9</v>
      </c>
      <c r="BZ102" s="316">
        <f t="shared" si="33"/>
        <v>634.61999999999978</v>
      </c>
      <c r="CA102" s="316">
        <f t="shared" si="34"/>
        <v>655.48</v>
      </c>
      <c r="CB102" s="316">
        <f t="shared" si="35"/>
        <v>53.9</v>
      </c>
      <c r="CC102" s="316">
        <f t="shared" si="36"/>
        <v>50.42</v>
      </c>
      <c r="CD102" s="316">
        <f t="shared" si="37"/>
        <v>53.9</v>
      </c>
      <c r="CE102" s="316">
        <f t="shared" si="38"/>
        <v>52.16</v>
      </c>
      <c r="CF102" s="316">
        <f t="shared" si="39"/>
        <v>53.9</v>
      </c>
      <c r="CG102" s="316">
        <f t="shared" si="40"/>
        <v>52.16</v>
      </c>
      <c r="CH102" s="316">
        <f t="shared" si="41"/>
        <v>53.9</v>
      </c>
      <c r="CI102" s="316">
        <f t="shared" si="42"/>
        <v>53.9</v>
      </c>
      <c r="CJ102" s="316">
        <f t="shared" si="43"/>
        <v>52.16</v>
      </c>
      <c r="CK102" s="316">
        <f t="shared" si="44"/>
        <v>53.9</v>
      </c>
      <c r="CL102" s="316">
        <f t="shared" si="45"/>
        <v>52.16</v>
      </c>
      <c r="CM102" s="316">
        <f t="shared" si="46"/>
        <v>53.9</v>
      </c>
      <c r="CN102" s="316">
        <f t="shared" si="47"/>
        <v>636.35999999999979</v>
      </c>
      <c r="CO102" s="51">
        <f t="shared" si="48"/>
        <v>1291.8399999999999</v>
      </c>
      <c r="CP102" s="316">
        <f t="shared" si="49"/>
        <v>53.9</v>
      </c>
      <c r="CQ102" s="316">
        <f t="shared" si="50"/>
        <v>48.68</v>
      </c>
      <c r="CR102" s="316">
        <f t="shared" si="51"/>
        <v>53.9</v>
      </c>
      <c r="CS102" s="316">
        <f t="shared" si="52"/>
        <v>52.16</v>
      </c>
      <c r="CT102" s="317">
        <f t="shared" si="53"/>
        <v>53.9</v>
      </c>
      <c r="CU102" s="316">
        <f t="shared" si="54"/>
        <v>52.16</v>
      </c>
      <c r="CV102" s="316">
        <f t="shared" si="55"/>
        <v>53.9</v>
      </c>
      <c r="CW102" s="316">
        <f t="shared" si="56"/>
        <v>53.9</v>
      </c>
      <c r="CX102" s="316">
        <f t="shared" si="57"/>
        <v>52.16</v>
      </c>
      <c r="CY102" s="316">
        <f t="shared" si="58"/>
        <v>53.9</v>
      </c>
      <c r="CZ102" s="316">
        <f t="shared" si="59"/>
        <v>52.16</v>
      </c>
      <c r="DA102" s="316">
        <f t="shared" si="60"/>
        <v>53.9</v>
      </c>
      <c r="DB102" s="51">
        <f t="shared" si="61"/>
        <v>634.61999999999978</v>
      </c>
      <c r="DC102" s="51">
        <f t="shared" si="62"/>
        <v>1926.46</v>
      </c>
      <c r="DD102" s="316">
        <f t="shared" si="63"/>
        <v>53.9</v>
      </c>
      <c r="DE102" s="316">
        <f t="shared" si="64"/>
        <v>48.68</v>
      </c>
      <c r="DF102" s="316">
        <f t="shared" si="65"/>
        <v>53.9</v>
      </c>
      <c r="DG102" s="316">
        <f t="shared" si="66"/>
        <v>52.16</v>
      </c>
      <c r="DH102" s="316">
        <f t="shared" si="67"/>
        <v>53.9</v>
      </c>
      <c r="DI102" s="316">
        <f t="shared" si="68"/>
        <v>52.16</v>
      </c>
      <c r="DJ102" s="316">
        <f t="shared" si="69"/>
        <v>53.9</v>
      </c>
      <c r="DK102" s="316">
        <f t="shared" si="70"/>
        <v>53.9</v>
      </c>
      <c r="DL102" s="316">
        <f t="shared" si="71"/>
        <v>52.16</v>
      </c>
      <c r="DM102" s="316">
        <f t="shared" si="72"/>
        <v>53.9</v>
      </c>
      <c r="DN102" s="316">
        <f t="shared" si="73"/>
        <v>52.16</v>
      </c>
      <c r="DO102" s="316">
        <f t="shared" si="74"/>
        <v>53.9</v>
      </c>
      <c r="DP102" s="51">
        <f t="shared" si="75"/>
        <v>634.61999999999978</v>
      </c>
      <c r="DQ102" s="51">
        <f t="shared" si="76"/>
        <v>2561.08</v>
      </c>
      <c r="DR102" s="316">
        <f t="shared" si="77"/>
        <v>53.9</v>
      </c>
      <c r="DS102" s="316">
        <f t="shared" si="78"/>
        <v>48.68</v>
      </c>
      <c r="DT102" s="316">
        <f t="shared" si="79"/>
        <v>53.9</v>
      </c>
      <c r="DU102" s="316">
        <f t="shared" si="80"/>
        <v>52.16</v>
      </c>
      <c r="DV102" s="318">
        <f t="shared" si="81"/>
        <v>53.9</v>
      </c>
      <c r="DW102" s="318">
        <f t="shared" si="82"/>
        <v>52.16</v>
      </c>
      <c r="DX102" s="319">
        <f t="shared" si="83"/>
        <v>53.9</v>
      </c>
      <c r="DY102" s="319">
        <f t="shared" si="84"/>
        <v>53.9</v>
      </c>
      <c r="DZ102" s="316">
        <f t="shared" si="85"/>
        <v>52.16</v>
      </c>
      <c r="EA102" s="316">
        <f t="shared" si="86"/>
        <v>53.9</v>
      </c>
      <c r="EB102" s="316">
        <f t="shared" si="87"/>
        <v>52.16</v>
      </c>
      <c r="EC102" s="316">
        <v>31.33</v>
      </c>
      <c r="ED102" s="320">
        <f t="shared" si="88"/>
        <v>612.04999999999984</v>
      </c>
      <c r="EE102" s="51">
        <f t="shared" si="89"/>
        <v>3173.13</v>
      </c>
    </row>
    <row r="103" spans="2:135" s="9" customFormat="1" ht="16.5">
      <c r="B103" s="99">
        <v>41992</v>
      </c>
      <c r="C103" s="128" t="s">
        <v>145</v>
      </c>
      <c r="D103" s="128" t="s">
        <v>724</v>
      </c>
      <c r="E103" s="126" t="s">
        <v>147</v>
      </c>
      <c r="F103" s="105" t="s">
        <v>727</v>
      </c>
      <c r="G103" s="44">
        <v>3525.7</v>
      </c>
      <c r="H103" s="44">
        <f t="shared" ref="H103" si="90">(G103*0.1)</f>
        <v>352.57</v>
      </c>
      <c r="I103" s="44">
        <f t="shared" ref="I103" si="91">(G103*0.9)</f>
        <v>3173.13</v>
      </c>
      <c r="J103" s="105"/>
      <c r="K103" s="126"/>
      <c r="L103" s="126"/>
      <c r="M103" s="126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44">
        <v>3173.13</v>
      </c>
      <c r="AN103" s="105">
        <v>3173.13</v>
      </c>
      <c r="AO103" s="105">
        <v>3173.13</v>
      </c>
      <c r="AP103" s="315"/>
      <c r="AQ103" s="315"/>
      <c r="AR103" s="315"/>
      <c r="AS103" s="315"/>
      <c r="AT103" s="315"/>
      <c r="AU103" s="315"/>
      <c r="AV103" s="315"/>
      <c r="AW103" s="315"/>
      <c r="AX103" s="315"/>
      <c r="AY103" s="316"/>
      <c r="AZ103" s="315"/>
      <c r="BA103" s="315"/>
      <c r="BB103" s="316"/>
      <c r="BC103" s="316"/>
      <c r="BD103" s="316"/>
      <c r="BE103" s="316"/>
      <c r="BF103" s="316"/>
      <c r="BG103" s="316"/>
      <c r="BH103" s="316"/>
      <c r="BI103" s="316"/>
      <c r="BJ103" s="316"/>
      <c r="BK103" s="316">
        <f>ROUND((I103/5/365*12),2)</f>
        <v>20.86</v>
      </c>
      <c r="BL103" s="316">
        <f t="shared" si="19"/>
        <v>20.86</v>
      </c>
      <c r="BM103" s="316">
        <f t="shared" si="20"/>
        <v>20.86</v>
      </c>
      <c r="BN103" s="316">
        <f t="shared" si="21"/>
        <v>53.9</v>
      </c>
      <c r="BO103" s="316">
        <f t="shared" si="22"/>
        <v>48.68</v>
      </c>
      <c r="BP103" s="316">
        <f t="shared" si="23"/>
        <v>53.9</v>
      </c>
      <c r="BQ103" s="316">
        <f t="shared" si="24"/>
        <v>52.16</v>
      </c>
      <c r="BR103" s="316">
        <f t="shared" si="25"/>
        <v>53.9</v>
      </c>
      <c r="BS103" s="316">
        <f t="shared" si="26"/>
        <v>52.16</v>
      </c>
      <c r="BT103" s="316">
        <f t="shared" si="27"/>
        <v>53.9</v>
      </c>
      <c r="BU103" s="316">
        <f t="shared" si="28"/>
        <v>53.9</v>
      </c>
      <c r="BV103" s="316">
        <f t="shared" si="29"/>
        <v>52.16</v>
      </c>
      <c r="BW103" s="316">
        <f t="shared" si="30"/>
        <v>53.9</v>
      </c>
      <c r="BX103" s="316">
        <f t="shared" si="31"/>
        <v>52.16</v>
      </c>
      <c r="BY103" s="316">
        <f t="shared" si="32"/>
        <v>53.9</v>
      </c>
      <c r="BZ103" s="316">
        <f t="shared" si="33"/>
        <v>634.61999999999978</v>
      </c>
      <c r="CA103" s="316">
        <f t="shared" si="34"/>
        <v>655.48</v>
      </c>
      <c r="CB103" s="316">
        <f t="shared" si="35"/>
        <v>53.9</v>
      </c>
      <c r="CC103" s="316">
        <f t="shared" si="36"/>
        <v>50.42</v>
      </c>
      <c r="CD103" s="316">
        <f t="shared" si="37"/>
        <v>53.9</v>
      </c>
      <c r="CE103" s="316">
        <f t="shared" si="38"/>
        <v>52.16</v>
      </c>
      <c r="CF103" s="316">
        <f t="shared" si="39"/>
        <v>53.9</v>
      </c>
      <c r="CG103" s="316">
        <f t="shared" si="40"/>
        <v>52.16</v>
      </c>
      <c r="CH103" s="316">
        <f t="shared" si="41"/>
        <v>53.9</v>
      </c>
      <c r="CI103" s="316">
        <f t="shared" si="42"/>
        <v>53.9</v>
      </c>
      <c r="CJ103" s="316">
        <f t="shared" si="43"/>
        <v>52.16</v>
      </c>
      <c r="CK103" s="316">
        <f t="shared" si="44"/>
        <v>53.9</v>
      </c>
      <c r="CL103" s="316">
        <f t="shared" si="45"/>
        <v>52.16</v>
      </c>
      <c r="CM103" s="316">
        <f t="shared" si="46"/>
        <v>53.9</v>
      </c>
      <c r="CN103" s="316">
        <f t="shared" si="47"/>
        <v>636.35999999999979</v>
      </c>
      <c r="CO103" s="51">
        <f t="shared" si="48"/>
        <v>1291.8399999999999</v>
      </c>
      <c r="CP103" s="316">
        <f t="shared" si="49"/>
        <v>53.9</v>
      </c>
      <c r="CQ103" s="316">
        <f t="shared" si="50"/>
        <v>48.68</v>
      </c>
      <c r="CR103" s="316">
        <f t="shared" si="51"/>
        <v>53.9</v>
      </c>
      <c r="CS103" s="316">
        <f t="shared" si="52"/>
        <v>52.16</v>
      </c>
      <c r="CT103" s="317">
        <f t="shared" si="53"/>
        <v>53.9</v>
      </c>
      <c r="CU103" s="316">
        <f t="shared" si="54"/>
        <v>52.16</v>
      </c>
      <c r="CV103" s="316">
        <f t="shared" si="55"/>
        <v>53.9</v>
      </c>
      <c r="CW103" s="316">
        <f t="shared" si="56"/>
        <v>53.9</v>
      </c>
      <c r="CX103" s="316">
        <f t="shared" si="57"/>
        <v>52.16</v>
      </c>
      <c r="CY103" s="316">
        <f t="shared" si="58"/>
        <v>53.9</v>
      </c>
      <c r="CZ103" s="316">
        <f t="shared" si="59"/>
        <v>52.16</v>
      </c>
      <c r="DA103" s="316">
        <f t="shared" si="60"/>
        <v>53.9</v>
      </c>
      <c r="DB103" s="51">
        <f t="shared" si="61"/>
        <v>634.61999999999978</v>
      </c>
      <c r="DC103" s="51">
        <f t="shared" si="62"/>
        <v>1926.46</v>
      </c>
      <c r="DD103" s="316">
        <f t="shared" si="63"/>
        <v>53.9</v>
      </c>
      <c r="DE103" s="316">
        <f t="shared" si="64"/>
        <v>48.68</v>
      </c>
      <c r="DF103" s="316">
        <f t="shared" si="65"/>
        <v>53.9</v>
      </c>
      <c r="DG103" s="316">
        <f t="shared" si="66"/>
        <v>52.16</v>
      </c>
      <c r="DH103" s="316">
        <f t="shared" si="67"/>
        <v>53.9</v>
      </c>
      <c r="DI103" s="316">
        <f t="shared" si="68"/>
        <v>52.16</v>
      </c>
      <c r="DJ103" s="316">
        <f t="shared" si="69"/>
        <v>53.9</v>
      </c>
      <c r="DK103" s="316">
        <f t="shared" si="70"/>
        <v>53.9</v>
      </c>
      <c r="DL103" s="316">
        <f t="shared" si="71"/>
        <v>52.16</v>
      </c>
      <c r="DM103" s="316">
        <f t="shared" si="72"/>
        <v>53.9</v>
      </c>
      <c r="DN103" s="316">
        <f t="shared" si="73"/>
        <v>52.16</v>
      </c>
      <c r="DO103" s="316">
        <f t="shared" si="74"/>
        <v>53.9</v>
      </c>
      <c r="DP103" s="51">
        <f t="shared" si="75"/>
        <v>634.61999999999978</v>
      </c>
      <c r="DQ103" s="51">
        <f t="shared" si="76"/>
        <v>2561.08</v>
      </c>
      <c r="DR103" s="316">
        <f t="shared" si="77"/>
        <v>53.9</v>
      </c>
      <c r="DS103" s="316">
        <f t="shared" si="78"/>
        <v>48.68</v>
      </c>
      <c r="DT103" s="316">
        <f t="shared" si="79"/>
        <v>53.9</v>
      </c>
      <c r="DU103" s="316">
        <f t="shared" si="80"/>
        <v>52.16</v>
      </c>
      <c r="DV103" s="318">
        <f t="shared" si="81"/>
        <v>53.9</v>
      </c>
      <c r="DW103" s="318">
        <f t="shared" si="82"/>
        <v>52.16</v>
      </c>
      <c r="DX103" s="319">
        <f t="shared" si="83"/>
        <v>53.9</v>
      </c>
      <c r="DY103" s="319">
        <f t="shared" si="84"/>
        <v>53.9</v>
      </c>
      <c r="DZ103" s="316">
        <f t="shared" si="85"/>
        <v>52.16</v>
      </c>
      <c r="EA103" s="316">
        <f t="shared" si="86"/>
        <v>53.9</v>
      </c>
      <c r="EB103" s="316">
        <f t="shared" si="87"/>
        <v>52.16</v>
      </c>
      <c r="EC103" s="316">
        <v>31.33</v>
      </c>
      <c r="ED103" s="320">
        <f t="shared" si="88"/>
        <v>612.04999999999984</v>
      </c>
      <c r="EE103" s="51">
        <f t="shared" si="89"/>
        <v>3173.13</v>
      </c>
    </row>
    <row r="104" spans="2:135" s="279" customFormat="1" ht="12.75">
      <c r="B104" s="321" t="s">
        <v>530</v>
      </c>
      <c r="C104" s="322"/>
      <c r="D104" s="322"/>
      <c r="E104" s="323"/>
      <c r="F104" s="323"/>
      <c r="G104" s="324">
        <f t="shared" ref="G104:AO104" si="92">SUM(G39:G103)</f>
        <v>189151.18142857144</v>
      </c>
      <c r="H104" s="324">
        <f t="shared" si="92"/>
        <v>18915.118142857151</v>
      </c>
      <c r="I104" s="324">
        <f t="shared" si="92"/>
        <v>170236.06328571436</v>
      </c>
      <c r="J104" s="324">
        <f t="shared" si="92"/>
        <v>0</v>
      </c>
      <c r="K104" s="324">
        <f t="shared" si="92"/>
        <v>347.28234442270059</v>
      </c>
      <c r="L104" s="324">
        <f t="shared" si="92"/>
        <v>273.16800000000001</v>
      </c>
      <c r="M104" s="324">
        <f t="shared" si="92"/>
        <v>321.5249471624266</v>
      </c>
      <c r="N104" s="324">
        <f t="shared" si="92"/>
        <v>396.59657142857145</v>
      </c>
      <c r="O104" s="324">
        <f t="shared" si="92"/>
        <v>425.34021135029354</v>
      </c>
      <c r="P104" s="324">
        <f t="shared" si="92"/>
        <v>2804.2913698630136</v>
      </c>
      <c r="Q104" s="324">
        <f t="shared" si="92"/>
        <v>2880</v>
      </c>
      <c r="R104" s="324">
        <f t="shared" si="92"/>
        <v>2456.88</v>
      </c>
      <c r="S104" s="324">
        <f t="shared" si="92"/>
        <v>1947.84</v>
      </c>
      <c r="T104" s="324">
        <f t="shared" si="92"/>
        <v>2433.1</v>
      </c>
      <c r="U104" s="324">
        <f t="shared" si="92"/>
        <v>3974.2300000000005</v>
      </c>
      <c r="V104" s="324">
        <f t="shared" si="92"/>
        <v>1104.03</v>
      </c>
      <c r="W104" s="324">
        <f t="shared" si="92"/>
        <v>3308.8300000000004</v>
      </c>
      <c r="X104" s="324">
        <f t="shared" si="92"/>
        <v>752.22</v>
      </c>
      <c r="Y104" s="324">
        <f t="shared" si="92"/>
        <v>734.45</v>
      </c>
      <c r="Z104" s="324">
        <f t="shared" si="92"/>
        <v>1157.0999999999999</v>
      </c>
      <c r="AA104" s="324">
        <f t="shared" si="92"/>
        <v>3105.9100000000003</v>
      </c>
      <c r="AB104" s="324">
        <f t="shared" si="92"/>
        <v>9561.3799999999992</v>
      </c>
      <c r="AC104" s="324">
        <f t="shared" si="92"/>
        <v>9980.989999999998</v>
      </c>
      <c r="AD104" s="324">
        <f t="shared" si="92"/>
        <v>11974.359999999997</v>
      </c>
      <c r="AE104" s="324">
        <f t="shared" si="92"/>
        <v>11487.269999999999</v>
      </c>
      <c r="AF104" s="324">
        <f t="shared" si="92"/>
        <v>9488.26</v>
      </c>
      <c r="AG104" s="324">
        <f t="shared" si="92"/>
        <v>3078.5100000000007</v>
      </c>
      <c r="AH104" s="324">
        <f t="shared" si="92"/>
        <v>2166.16</v>
      </c>
      <c r="AI104" s="324">
        <f t="shared" si="92"/>
        <v>483.49</v>
      </c>
      <c r="AJ104" s="324">
        <f t="shared" si="92"/>
        <v>319.07</v>
      </c>
      <c r="AK104" s="324">
        <f t="shared" si="92"/>
        <v>147071.77000000002</v>
      </c>
      <c r="AL104" s="324">
        <f t="shared" si="92"/>
        <v>144748.5</v>
      </c>
      <c r="AM104" s="324">
        <f t="shared" si="92"/>
        <v>170236.11000000007</v>
      </c>
      <c r="AN104" s="324">
        <f t="shared" si="92"/>
        <v>170235.36000000007</v>
      </c>
      <c r="AO104" s="324">
        <f t="shared" si="92"/>
        <v>170235.36000000007</v>
      </c>
    </row>
    <row r="105" spans="2:135" s="279" customFormat="1" ht="13.5" thickBot="1">
      <c r="B105" s="325" t="s">
        <v>728</v>
      </c>
      <c r="C105" s="326"/>
      <c r="D105" s="326"/>
      <c r="E105" s="326"/>
      <c r="F105" s="326"/>
      <c r="G105" s="326"/>
      <c r="H105" s="326"/>
      <c r="I105" s="326"/>
      <c r="J105" s="326"/>
      <c r="K105" s="326"/>
      <c r="L105" s="326"/>
      <c r="M105" s="326"/>
      <c r="N105" s="326"/>
      <c r="O105" s="326"/>
      <c r="P105" s="326"/>
      <c r="Q105" s="326"/>
      <c r="R105" s="326"/>
      <c r="S105" s="326"/>
      <c r="T105" s="326"/>
      <c r="U105" s="326"/>
      <c r="V105" s="326"/>
      <c r="W105" s="326"/>
      <c r="X105" s="326"/>
      <c r="Y105" s="326"/>
      <c r="Z105" s="326"/>
      <c r="AA105" s="326"/>
      <c r="AB105" s="326"/>
      <c r="AC105" s="326"/>
      <c r="AD105" s="326"/>
      <c r="AE105" s="326"/>
      <c r="AF105" s="326"/>
      <c r="AG105" s="326"/>
      <c r="AH105" s="326"/>
      <c r="AI105" s="326"/>
      <c r="AJ105" s="326"/>
      <c r="AK105" s="326"/>
      <c r="AL105" s="326"/>
      <c r="AM105" s="326"/>
      <c r="AN105" s="326"/>
      <c r="AO105" s="327"/>
    </row>
    <row r="106" spans="2:135" s="201" customFormat="1" ht="16.5">
      <c r="B106" s="253" t="s">
        <v>729</v>
      </c>
      <c r="C106" s="254" t="s">
        <v>730</v>
      </c>
      <c r="D106" s="254" t="s">
        <v>731</v>
      </c>
      <c r="E106" s="283" t="s">
        <v>233</v>
      </c>
      <c r="F106" s="283" t="s">
        <v>732</v>
      </c>
      <c r="G106" s="52">
        <f>5339.25/8.75</f>
        <v>610.20000000000005</v>
      </c>
      <c r="H106" s="52">
        <f t="shared" ref="H106:H169" si="93">(G106*0.1)</f>
        <v>61.02000000000001</v>
      </c>
      <c r="I106" s="52">
        <f t="shared" ref="I106:I169" si="94">(G106*0.9)</f>
        <v>549.18000000000006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0</v>
      </c>
      <c r="Q106" s="52">
        <v>0</v>
      </c>
      <c r="R106" s="52">
        <v>2.42</v>
      </c>
      <c r="S106" s="52">
        <v>109.84</v>
      </c>
      <c r="T106" s="52">
        <v>109.84</v>
      </c>
      <c r="U106" s="52">
        <v>109.84</v>
      </c>
      <c r="V106" s="52">
        <v>109.86</v>
      </c>
      <c r="W106" s="52">
        <v>107.38</v>
      </c>
      <c r="X106" s="52">
        <v>0</v>
      </c>
      <c r="Y106" s="52">
        <v>0</v>
      </c>
      <c r="Z106" s="52">
        <v>0</v>
      </c>
      <c r="AA106" s="52">
        <v>0</v>
      </c>
      <c r="AB106" s="52">
        <v>0</v>
      </c>
      <c r="AC106" s="52">
        <v>0</v>
      </c>
      <c r="AD106" s="52">
        <v>0</v>
      </c>
      <c r="AE106" s="52">
        <v>0</v>
      </c>
      <c r="AF106" s="93">
        <v>0</v>
      </c>
      <c r="AG106" s="52">
        <v>0</v>
      </c>
      <c r="AH106" s="52"/>
      <c r="AI106" s="52"/>
      <c r="AJ106" s="52"/>
      <c r="AK106" s="52">
        <v>549.17999999999995</v>
      </c>
      <c r="AL106" s="52">
        <v>549.17999999999995</v>
      </c>
      <c r="AM106" s="52">
        <v>549.17999999999995</v>
      </c>
      <c r="AN106" s="52">
        <v>549.17999999999995</v>
      </c>
      <c r="AO106" s="93">
        <f t="shared" ref="AO106:AO156" si="95">SUM(AK106)</f>
        <v>549.17999999999995</v>
      </c>
    </row>
    <row r="107" spans="2:135" s="201" customFormat="1" ht="16.5">
      <c r="B107" s="257" t="s">
        <v>733</v>
      </c>
      <c r="C107" s="258" t="s">
        <v>734</v>
      </c>
      <c r="D107" s="259" t="s">
        <v>735</v>
      </c>
      <c r="E107" s="260" t="s">
        <v>233</v>
      </c>
      <c r="F107" s="260" t="s">
        <v>736</v>
      </c>
      <c r="G107" s="46">
        <v>2936.87</v>
      </c>
      <c r="H107" s="46">
        <f t="shared" si="93"/>
        <v>293.68700000000001</v>
      </c>
      <c r="I107" s="46">
        <f t="shared" si="94"/>
        <v>2643.183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46">
        <v>0</v>
      </c>
      <c r="U107" s="46">
        <v>0</v>
      </c>
      <c r="V107" s="46">
        <v>0</v>
      </c>
      <c r="W107" s="46">
        <v>422.91</v>
      </c>
      <c r="X107" s="46">
        <v>530.1</v>
      </c>
      <c r="Y107" s="46">
        <v>528.65</v>
      </c>
      <c r="Z107" s="46">
        <v>528.65</v>
      </c>
      <c r="AA107" s="46">
        <v>528.65</v>
      </c>
      <c r="AB107" s="46">
        <v>104.22</v>
      </c>
      <c r="AC107" s="46">
        <v>0</v>
      </c>
      <c r="AD107" s="46">
        <v>0</v>
      </c>
      <c r="AE107" s="46">
        <v>0</v>
      </c>
      <c r="AF107" s="44">
        <v>0</v>
      </c>
      <c r="AG107" s="46">
        <v>0</v>
      </c>
      <c r="AH107" s="46"/>
      <c r="AI107" s="46"/>
      <c r="AJ107" s="46"/>
      <c r="AK107" s="46">
        <v>2643.18</v>
      </c>
      <c r="AL107" s="46">
        <v>2643.18</v>
      </c>
      <c r="AM107" s="46">
        <v>2643.18</v>
      </c>
      <c r="AN107" s="46">
        <v>2643.18</v>
      </c>
      <c r="AO107" s="44">
        <f t="shared" si="95"/>
        <v>2643.18</v>
      </c>
    </row>
    <row r="108" spans="2:135" s="201" customFormat="1" ht="16.5">
      <c r="B108" s="257" t="s">
        <v>733</v>
      </c>
      <c r="C108" s="258" t="s">
        <v>734</v>
      </c>
      <c r="D108" s="259" t="s">
        <v>737</v>
      </c>
      <c r="E108" s="260" t="s">
        <v>233</v>
      </c>
      <c r="F108" s="260" t="s">
        <v>738</v>
      </c>
      <c r="G108" s="46">
        <v>2936.87</v>
      </c>
      <c r="H108" s="46">
        <f t="shared" si="93"/>
        <v>293.68700000000001</v>
      </c>
      <c r="I108" s="46">
        <f t="shared" si="94"/>
        <v>2643.183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0</v>
      </c>
      <c r="W108" s="46">
        <v>422.91</v>
      </c>
      <c r="X108" s="46">
        <v>530.1</v>
      </c>
      <c r="Y108" s="46">
        <v>528.65</v>
      </c>
      <c r="Z108" s="46">
        <v>528.65</v>
      </c>
      <c r="AA108" s="46">
        <v>528.65</v>
      </c>
      <c r="AB108" s="46">
        <v>104.22</v>
      </c>
      <c r="AC108" s="46">
        <v>0</v>
      </c>
      <c r="AD108" s="46">
        <v>0</v>
      </c>
      <c r="AE108" s="46">
        <v>0</v>
      </c>
      <c r="AF108" s="44">
        <v>0</v>
      </c>
      <c r="AG108" s="46">
        <v>0</v>
      </c>
      <c r="AH108" s="46"/>
      <c r="AI108" s="46"/>
      <c r="AJ108" s="46"/>
      <c r="AK108" s="46">
        <v>2643.18</v>
      </c>
      <c r="AL108" s="46">
        <v>2643.18</v>
      </c>
      <c r="AM108" s="46">
        <v>2643.18</v>
      </c>
      <c r="AN108" s="46">
        <v>2643.18</v>
      </c>
      <c r="AO108" s="44">
        <f t="shared" si="95"/>
        <v>2643.18</v>
      </c>
    </row>
    <row r="109" spans="2:135" s="201" customFormat="1" ht="16.5">
      <c r="B109" s="257" t="s">
        <v>739</v>
      </c>
      <c r="C109" s="258" t="s">
        <v>740</v>
      </c>
      <c r="D109" s="259" t="s">
        <v>741</v>
      </c>
      <c r="E109" s="260" t="s">
        <v>103</v>
      </c>
      <c r="F109" s="260" t="s">
        <v>742</v>
      </c>
      <c r="G109" s="46">
        <v>1719</v>
      </c>
      <c r="H109" s="46">
        <f t="shared" si="93"/>
        <v>171.9</v>
      </c>
      <c r="I109" s="46">
        <f t="shared" si="94"/>
        <v>1547.1000000000001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46">
        <v>0</v>
      </c>
      <c r="U109" s="46">
        <v>0</v>
      </c>
      <c r="V109" s="46">
        <v>0</v>
      </c>
      <c r="W109" s="46">
        <v>203.45</v>
      </c>
      <c r="X109" s="46">
        <v>310.26</v>
      </c>
      <c r="Y109" s="46">
        <v>309.42</v>
      </c>
      <c r="Z109" s="46">
        <v>309.42</v>
      </c>
      <c r="AA109" s="46">
        <v>309.42</v>
      </c>
      <c r="AB109" s="46">
        <v>105.13</v>
      </c>
      <c r="AC109" s="46">
        <v>0</v>
      </c>
      <c r="AD109" s="46">
        <v>0</v>
      </c>
      <c r="AE109" s="46">
        <v>0</v>
      </c>
      <c r="AF109" s="44">
        <v>0</v>
      </c>
      <c r="AG109" s="46">
        <v>0</v>
      </c>
      <c r="AH109" s="46"/>
      <c r="AI109" s="46"/>
      <c r="AJ109" s="46"/>
      <c r="AK109" s="46">
        <v>1547.1</v>
      </c>
      <c r="AL109" s="46">
        <v>1547.1</v>
      </c>
      <c r="AM109" s="46">
        <v>1547.1</v>
      </c>
      <c r="AN109" s="46">
        <v>1547.1</v>
      </c>
      <c r="AO109" s="44">
        <f t="shared" si="95"/>
        <v>1547.1</v>
      </c>
    </row>
    <row r="110" spans="2:135" s="201" customFormat="1" ht="16.5">
      <c r="B110" s="257" t="s">
        <v>739</v>
      </c>
      <c r="C110" s="258" t="s">
        <v>740</v>
      </c>
      <c r="D110" s="259" t="s">
        <v>743</v>
      </c>
      <c r="E110" s="260" t="s">
        <v>233</v>
      </c>
      <c r="F110" s="260" t="s">
        <v>744</v>
      </c>
      <c r="G110" s="46">
        <v>1719</v>
      </c>
      <c r="H110" s="46">
        <f t="shared" si="93"/>
        <v>171.9</v>
      </c>
      <c r="I110" s="46">
        <f t="shared" si="94"/>
        <v>1547.1000000000001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46">
        <v>0</v>
      </c>
      <c r="U110" s="46">
        <v>0</v>
      </c>
      <c r="V110" s="46">
        <v>0</v>
      </c>
      <c r="W110" s="46">
        <v>203.45</v>
      </c>
      <c r="X110" s="46">
        <v>310.26</v>
      </c>
      <c r="Y110" s="46">
        <v>309.42</v>
      </c>
      <c r="Z110" s="46">
        <v>309.42</v>
      </c>
      <c r="AA110" s="46">
        <v>309.42</v>
      </c>
      <c r="AB110" s="46">
        <v>105.13</v>
      </c>
      <c r="AC110" s="46">
        <v>0</v>
      </c>
      <c r="AD110" s="46">
        <v>0</v>
      </c>
      <c r="AE110" s="46">
        <v>0</v>
      </c>
      <c r="AF110" s="44">
        <v>0</v>
      </c>
      <c r="AG110" s="46">
        <v>0</v>
      </c>
      <c r="AH110" s="46"/>
      <c r="AI110" s="46"/>
      <c r="AJ110" s="46"/>
      <c r="AK110" s="46">
        <v>1547.1</v>
      </c>
      <c r="AL110" s="46">
        <v>1547.1</v>
      </c>
      <c r="AM110" s="46">
        <v>1547.1</v>
      </c>
      <c r="AN110" s="46">
        <v>1547.1</v>
      </c>
      <c r="AO110" s="44">
        <f t="shared" si="95"/>
        <v>1547.1</v>
      </c>
    </row>
    <row r="111" spans="2:135" s="201" customFormat="1" ht="16.5">
      <c r="B111" s="257" t="s">
        <v>739</v>
      </c>
      <c r="C111" s="258" t="s">
        <v>740</v>
      </c>
      <c r="D111" s="259" t="s">
        <v>745</v>
      </c>
      <c r="E111" s="260" t="s">
        <v>547</v>
      </c>
      <c r="F111" s="260" t="s">
        <v>746</v>
      </c>
      <c r="G111" s="46">
        <v>1719</v>
      </c>
      <c r="H111" s="46">
        <f t="shared" si="93"/>
        <v>171.9</v>
      </c>
      <c r="I111" s="46">
        <f t="shared" si="94"/>
        <v>1547.1000000000001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46">
        <v>0</v>
      </c>
      <c r="U111" s="46">
        <v>0</v>
      </c>
      <c r="V111" s="46">
        <v>0</v>
      </c>
      <c r="W111" s="46">
        <v>203.45</v>
      </c>
      <c r="X111" s="46">
        <v>310.26</v>
      </c>
      <c r="Y111" s="46">
        <v>309.42</v>
      </c>
      <c r="Z111" s="46">
        <v>309.42</v>
      </c>
      <c r="AA111" s="46">
        <v>309.42</v>
      </c>
      <c r="AB111" s="46">
        <v>105.13</v>
      </c>
      <c r="AC111" s="46">
        <v>0</v>
      </c>
      <c r="AD111" s="46">
        <v>0</v>
      </c>
      <c r="AE111" s="46">
        <v>0</v>
      </c>
      <c r="AF111" s="44">
        <v>0</v>
      </c>
      <c r="AG111" s="46">
        <v>0</v>
      </c>
      <c r="AH111" s="46"/>
      <c r="AI111" s="46"/>
      <c r="AJ111" s="46"/>
      <c r="AK111" s="46">
        <v>1547.1</v>
      </c>
      <c r="AL111" s="46">
        <v>1547.1</v>
      </c>
      <c r="AM111" s="46">
        <v>1547.1</v>
      </c>
      <c r="AN111" s="46">
        <v>1547.1</v>
      </c>
      <c r="AO111" s="44">
        <f t="shared" si="95"/>
        <v>1547.1</v>
      </c>
    </row>
    <row r="112" spans="2:135" s="201" customFormat="1" ht="16.5">
      <c r="B112" s="257" t="s">
        <v>739</v>
      </c>
      <c r="C112" s="258" t="s">
        <v>740</v>
      </c>
      <c r="D112" s="259" t="s">
        <v>747</v>
      </c>
      <c r="E112" s="260" t="s">
        <v>748</v>
      </c>
      <c r="F112" s="260" t="s">
        <v>749</v>
      </c>
      <c r="G112" s="46">
        <v>1719</v>
      </c>
      <c r="H112" s="46">
        <f t="shared" si="93"/>
        <v>171.9</v>
      </c>
      <c r="I112" s="46">
        <f t="shared" si="94"/>
        <v>1547.1000000000001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203.45</v>
      </c>
      <c r="X112" s="46">
        <v>310.26</v>
      </c>
      <c r="Y112" s="46">
        <v>309.42</v>
      </c>
      <c r="Z112" s="46">
        <v>309.42</v>
      </c>
      <c r="AA112" s="46">
        <v>309.42</v>
      </c>
      <c r="AB112" s="46">
        <v>105.13</v>
      </c>
      <c r="AC112" s="46">
        <v>0</v>
      </c>
      <c r="AD112" s="46">
        <v>0</v>
      </c>
      <c r="AE112" s="46">
        <v>0</v>
      </c>
      <c r="AF112" s="44">
        <v>0</v>
      </c>
      <c r="AG112" s="46">
        <v>0</v>
      </c>
      <c r="AH112" s="46"/>
      <c r="AI112" s="46"/>
      <c r="AJ112" s="46"/>
      <c r="AK112" s="46">
        <v>1547.1</v>
      </c>
      <c r="AL112" s="46">
        <v>1547.1</v>
      </c>
      <c r="AM112" s="46">
        <v>1547.1</v>
      </c>
      <c r="AN112" s="46">
        <v>1547.1</v>
      </c>
      <c r="AO112" s="44">
        <f t="shared" si="95"/>
        <v>1547.1</v>
      </c>
    </row>
    <row r="113" spans="2:41" s="201" customFormat="1" ht="16.5">
      <c r="B113" s="257" t="s">
        <v>739</v>
      </c>
      <c r="C113" s="258" t="s">
        <v>740</v>
      </c>
      <c r="D113" s="259" t="s">
        <v>750</v>
      </c>
      <c r="E113" s="260" t="s">
        <v>547</v>
      </c>
      <c r="F113" s="260" t="s">
        <v>751</v>
      </c>
      <c r="G113" s="46">
        <v>1719</v>
      </c>
      <c r="H113" s="46">
        <f t="shared" si="93"/>
        <v>171.9</v>
      </c>
      <c r="I113" s="46">
        <f t="shared" si="94"/>
        <v>1547.1000000000001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46">
        <v>0</v>
      </c>
      <c r="U113" s="46">
        <v>0</v>
      </c>
      <c r="V113" s="46">
        <v>0</v>
      </c>
      <c r="W113" s="46">
        <v>203.45</v>
      </c>
      <c r="X113" s="46">
        <v>310.26</v>
      </c>
      <c r="Y113" s="46">
        <v>309.42</v>
      </c>
      <c r="Z113" s="46">
        <v>309.42</v>
      </c>
      <c r="AA113" s="46">
        <v>309.42</v>
      </c>
      <c r="AB113" s="46">
        <v>105.13</v>
      </c>
      <c r="AC113" s="46">
        <v>0</v>
      </c>
      <c r="AD113" s="46">
        <v>0</v>
      </c>
      <c r="AE113" s="46">
        <v>0</v>
      </c>
      <c r="AF113" s="44">
        <v>0</v>
      </c>
      <c r="AG113" s="46">
        <v>0</v>
      </c>
      <c r="AH113" s="46"/>
      <c r="AI113" s="46"/>
      <c r="AJ113" s="46"/>
      <c r="AK113" s="46">
        <v>1547.1</v>
      </c>
      <c r="AL113" s="46">
        <v>1547.1</v>
      </c>
      <c r="AM113" s="46">
        <v>1547.1</v>
      </c>
      <c r="AN113" s="46">
        <v>1547.1</v>
      </c>
      <c r="AO113" s="44">
        <f t="shared" si="95"/>
        <v>1547.1</v>
      </c>
    </row>
    <row r="114" spans="2:41" s="201" customFormat="1" ht="16.5">
      <c r="B114" s="257" t="s">
        <v>739</v>
      </c>
      <c r="C114" s="258" t="s">
        <v>740</v>
      </c>
      <c r="D114" s="259" t="s">
        <v>752</v>
      </c>
      <c r="E114" s="260" t="s">
        <v>547</v>
      </c>
      <c r="F114" s="260" t="s">
        <v>753</v>
      </c>
      <c r="G114" s="46">
        <v>1719</v>
      </c>
      <c r="H114" s="46">
        <f t="shared" si="93"/>
        <v>171.9</v>
      </c>
      <c r="I114" s="46">
        <f t="shared" si="94"/>
        <v>1547.1000000000001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0</v>
      </c>
      <c r="W114" s="46">
        <v>203.45</v>
      </c>
      <c r="X114" s="46">
        <v>310.26</v>
      </c>
      <c r="Y114" s="46">
        <v>309.42</v>
      </c>
      <c r="Z114" s="46">
        <v>309.42</v>
      </c>
      <c r="AA114" s="46">
        <v>309.42</v>
      </c>
      <c r="AB114" s="46">
        <v>105.13</v>
      </c>
      <c r="AC114" s="46">
        <v>0</v>
      </c>
      <c r="AD114" s="46">
        <v>0</v>
      </c>
      <c r="AE114" s="46">
        <v>0</v>
      </c>
      <c r="AF114" s="44">
        <v>0</v>
      </c>
      <c r="AG114" s="46">
        <v>0</v>
      </c>
      <c r="AH114" s="46"/>
      <c r="AI114" s="46"/>
      <c r="AJ114" s="46"/>
      <c r="AK114" s="46">
        <v>1547.1</v>
      </c>
      <c r="AL114" s="46">
        <v>1547.1</v>
      </c>
      <c r="AM114" s="46">
        <v>1547.1</v>
      </c>
      <c r="AN114" s="46">
        <v>1547.1</v>
      </c>
      <c r="AO114" s="44">
        <f t="shared" si="95"/>
        <v>1547.1</v>
      </c>
    </row>
    <row r="115" spans="2:41" s="201" customFormat="1" ht="9">
      <c r="B115" s="257" t="s">
        <v>754</v>
      </c>
      <c r="C115" s="258" t="s">
        <v>755</v>
      </c>
      <c r="D115" s="259" t="s">
        <v>756</v>
      </c>
      <c r="E115" s="260" t="s">
        <v>233</v>
      </c>
      <c r="F115" s="260" t="s">
        <v>757</v>
      </c>
      <c r="G115" s="46">
        <v>19473.93</v>
      </c>
      <c r="H115" s="46">
        <f t="shared" si="93"/>
        <v>1947.393</v>
      </c>
      <c r="I115" s="46">
        <f t="shared" si="94"/>
        <v>17526.537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46">
        <v>0</v>
      </c>
      <c r="U115" s="46">
        <v>0</v>
      </c>
      <c r="V115" s="46">
        <v>0</v>
      </c>
      <c r="W115" s="46">
        <v>605.03</v>
      </c>
      <c r="X115" s="46">
        <v>3514.91</v>
      </c>
      <c r="Y115" s="46">
        <v>3505.31</v>
      </c>
      <c r="Z115" s="46">
        <v>3505.31</v>
      </c>
      <c r="AA115" s="46">
        <v>3505.31</v>
      </c>
      <c r="AB115" s="46">
        <v>2890.67</v>
      </c>
      <c r="AC115" s="46">
        <v>0</v>
      </c>
      <c r="AD115" s="46">
        <v>0</v>
      </c>
      <c r="AE115" s="46">
        <v>0</v>
      </c>
      <c r="AF115" s="44">
        <v>0</v>
      </c>
      <c r="AG115" s="46">
        <v>0</v>
      </c>
      <c r="AH115" s="46"/>
      <c r="AI115" s="46"/>
      <c r="AJ115" s="46"/>
      <c r="AK115" s="46">
        <v>17526.54</v>
      </c>
      <c r="AL115" s="46">
        <v>17526.54</v>
      </c>
      <c r="AM115" s="46">
        <v>17526.54</v>
      </c>
      <c r="AN115" s="46">
        <v>17526.54</v>
      </c>
      <c r="AO115" s="44">
        <f t="shared" si="95"/>
        <v>17526.54</v>
      </c>
    </row>
    <row r="116" spans="2:41" s="201" customFormat="1" ht="16.5">
      <c r="B116" s="305" t="s">
        <v>758</v>
      </c>
      <c r="C116" s="41" t="s">
        <v>759</v>
      </c>
      <c r="D116" s="42" t="s">
        <v>760</v>
      </c>
      <c r="E116" s="308" t="s">
        <v>159</v>
      </c>
      <c r="F116" s="308" t="s">
        <v>761</v>
      </c>
      <c r="G116" s="44">
        <v>2101.8000000000002</v>
      </c>
      <c r="H116" s="44">
        <f t="shared" si="93"/>
        <v>210.18000000000004</v>
      </c>
      <c r="I116" s="44">
        <f t="shared" si="94"/>
        <v>1891.6200000000001</v>
      </c>
      <c r="J116" s="44">
        <v>0</v>
      </c>
      <c r="K116" s="44">
        <v>0</v>
      </c>
      <c r="L116" s="44">
        <v>0</v>
      </c>
      <c r="M116" s="44">
        <v>0</v>
      </c>
      <c r="N116" s="44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4">
        <v>0</v>
      </c>
      <c r="U116" s="44">
        <v>0</v>
      </c>
      <c r="V116" s="44">
        <v>0</v>
      </c>
      <c r="W116" s="44">
        <v>0</v>
      </c>
      <c r="X116" s="44">
        <v>161.69999999999999</v>
      </c>
      <c r="Y116" s="44">
        <v>378.33</v>
      </c>
      <c r="Z116" s="44">
        <v>378.33</v>
      </c>
      <c r="AA116" s="44">
        <v>378.33</v>
      </c>
      <c r="AB116" s="44">
        <v>379.37</v>
      </c>
      <c r="AC116" s="44">
        <v>215.56</v>
      </c>
      <c r="AD116" s="44">
        <v>0</v>
      </c>
      <c r="AE116" s="44">
        <v>0</v>
      </c>
      <c r="AF116" s="44">
        <v>0</v>
      </c>
      <c r="AG116" s="46">
        <v>0</v>
      </c>
      <c r="AH116" s="46"/>
      <c r="AI116" s="46"/>
      <c r="AJ116" s="46"/>
      <c r="AK116" s="44">
        <v>1891.62</v>
      </c>
      <c r="AL116" s="44">
        <v>1891.62</v>
      </c>
      <c r="AM116" s="44">
        <v>1891.62</v>
      </c>
      <c r="AN116" s="44">
        <v>1891.62</v>
      </c>
      <c r="AO116" s="44">
        <f t="shared" si="95"/>
        <v>1891.62</v>
      </c>
    </row>
    <row r="117" spans="2:41" s="201" customFormat="1" ht="9">
      <c r="B117" s="257" t="s">
        <v>762</v>
      </c>
      <c r="C117" s="258" t="s">
        <v>763</v>
      </c>
      <c r="D117" s="259" t="s">
        <v>764</v>
      </c>
      <c r="E117" s="260" t="s">
        <v>233</v>
      </c>
      <c r="F117" s="260" t="s">
        <v>765</v>
      </c>
      <c r="G117" s="46">
        <v>2476.1999999999998</v>
      </c>
      <c r="H117" s="46">
        <f t="shared" si="93"/>
        <v>247.62</v>
      </c>
      <c r="I117" s="46">
        <f t="shared" si="94"/>
        <v>2228.58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W117" s="46">
        <v>0</v>
      </c>
      <c r="X117" s="46">
        <v>69.61</v>
      </c>
      <c r="Y117" s="46">
        <v>445.73</v>
      </c>
      <c r="Z117" s="46">
        <v>445.73</v>
      </c>
      <c r="AA117" s="46">
        <v>445.73</v>
      </c>
      <c r="AB117" s="46">
        <v>446.95</v>
      </c>
      <c r="AC117" s="46">
        <v>374.83</v>
      </c>
      <c r="AD117" s="46">
        <v>0</v>
      </c>
      <c r="AE117" s="46">
        <v>0</v>
      </c>
      <c r="AF117" s="44">
        <v>0</v>
      </c>
      <c r="AG117" s="46">
        <v>0</v>
      </c>
      <c r="AH117" s="46"/>
      <c r="AI117" s="46"/>
      <c r="AJ117" s="46"/>
      <c r="AK117" s="46">
        <v>2228.58</v>
      </c>
      <c r="AL117" s="46">
        <v>2228.58</v>
      </c>
      <c r="AM117" s="46">
        <v>2228.58</v>
      </c>
      <c r="AN117" s="46">
        <v>2228.58</v>
      </c>
      <c r="AO117" s="44">
        <f t="shared" si="95"/>
        <v>2228.58</v>
      </c>
    </row>
    <row r="118" spans="2:41" s="201" customFormat="1" ht="16.5">
      <c r="B118" s="257" t="s">
        <v>766</v>
      </c>
      <c r="C118" s="258" t="s">
        <v>767</v>
      </c>
      <c r="D118" s="259" t="s">
        <v>768</v>
      </c>
      <c r="E118" s="260" t="s">
        <v>233</v>
      </c>
      <c r="F118" s="260" t="s">
        <v>769</v>
      </c>
      <c r="G118" s="46">
        <v>1394.82</v>
      </c>
      <c r="H118" s="46">
        <f t="shared" si="93"/>
        <v>139.482</v>
      </c>
      <c r="I118" s="46">
        <f t="shared" si="94"/>
        <v>1255.338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46">
        <v>0</v>
      </c>
      <c r="W118" s="46">
        <v>0</v>
      </c>
      <c r="X118" s="46">
        <v>14.44</v>
      </c>
      <c r="Y118" s="46">
        <v>251.06</v>
      </c>
      <c r="Z118" s="46">
        <v>251.06</v>
      </c>
      <c r="AA118" s="46">
        <v>251.06</v>
      </c>
      <c r="AB118" s="46">
        <v>251.75</v>
      </c>
      <c r="AC118" s="46">
        <v>235.97</v>
      </c>
      <c r="AD118" s="46">
        <v>0</v>
      </c>
      <c r="AE118" s="46">
        <v>0</v>
      </c>
      <c r="AF118" s="44">
        <v>0</v>
      </c>
      <c r="AG118" s="46">
        <v>0</v>
      </c>
      <c r="AH118" s="46"/>
      <c r="AI118" s="46"/>
      <c r="AJ118" s="46"/>
      <c r="AK118" s="46">
        <v>1255.3399999999999</v>
      </c>
      <c r="AL118" s="46">
        <v>1255.3399999999999</v>
      </c>
      <c r="AM118" s="46">
        <v>1255.3399999999999</v>
      </c>
      <c r="AN118" s="46">
        <v>1255.3399999999999</v>
      </c>
      <c r="AO118" s="44">
        <f t="shared" si="95"/>
        <v>1255.3399999999999</v>
      </c>
    </row>
    <row r="119" spans="2:41" s="201" customFormat="1" ht="9">
      <c r="B119" s="257" t="s">
        <v>510</v>
      </c>
      <c r="C119" s="258" t="s">
        <v>770</v>
      </c>
      <c r="D119" s="258" t="s">
        <v>771</v>
      </c>
      <c r="E119" s="260" t="s">
        <v>182</v>
      </c>
      <c r="F119" s="260" t="s">
        <v>772</v>
      </c>
      <c r="G119" s="46">
        <v>1375</v>
      </c>
      <c r="H119" s="46">
        <f t="shared" si="93"/>
        <v>137.5</v>
      </c>
      <c r="I119" s="46">
        <f t="shared" si="94"/>
        <v>1237.5</v>
      </c>
      <c r="J119" s="46">
        <v>0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6">
        <v>0</v>
      </c>
      <c r="T119" s="46">
        <v>0</v>
      </c>
      <c r="U119" s="46">
        <v>0</v>
      </c>
      <c r="V119" s="46">
        <v>0</v>
      </c>
      <c r="W119" s="46">
        <v>0</v>
      </c>
      <c r="X119" s="46">
        <v>12.21</v>
      </c>
      <c r="Y119" s="46">
        <v>247.49</v>
      </c>
      <c r="Z119" s="46">
        <v>247.49</v>
      </c>
      <c r="AA119" s="46">
        <v>247.49</v>
      </c>
      <c r="AB119" s="46">
        <v>248.16</v>
      </c>
      <c r="AC119" s="46">
        <v>234.66</v>
      </c>
      <c r="AD119" s="46">
        <v>0</v>
      </c>
      <c r="AE119" s="46">
        <v>0</v>
      </c>
      <c r="AF119" s="44">
        <v>0</v>
      </c>
      <c r="AG119" s="46">
        <v>0</v>
      </c>
      <c r="AH119" s="46"/>
      <c r="AI119" s="46"/>
      <c r="AJ119" s="46"/>
      <c r="AK119" s="46">
        <v>1237.5</v>
      </c>
      <c r="AL119" s="46">
        <v>1237.5</v>
      </c>
      <c r="AM119" s="46">
        <v>1237.5</v>
      </c>
      <c r="AN119" s="46">
        <v>1237.5</v>
      </c>
      <c r="AO119" s="44">
        <f t="shared" si="95"/>
        <v>1237.5</v>
      </c>
    </row>
    <row r="120" spans="2:41" s="201" customFormat="1" ht="9">
      <c r="B120" s="257" t="s">
        <v>510</v>
      </c>
      <c r="C120" s="258" t="s">
        <v>770</v>
      </c>
      <c r="D120" s="258" t="s">
        <v>773</v>
      </c>
      <c r="E120" s="260" t="s">
        <v>209</v>
      </c>
      <c r="F120" s="260" t="s">
        <v>774</v>
      </c>
      <c r="G120" s="46">
        <v>1375</v>
      </c>
      <c r="H120" s="46">
        <f t="shared" si="93"/>
        <v>137.5</v>
      </c>
      <c r="I120" s="46">
        <f t="shared" si="94"/>
        <v>1237.5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6">
        <v>0</v>
      </c>
      <c r="R120" s="46">
        <v>0</v>
      </c>
      <c r="S120" s="46">
        <v>0</v>
      </c>
      <c r="T120" s="46">
        <v>0</v>
      </c>
      <c r="U120" s="46">
        <v>0</v>
      </c>
      <c r="V120" s="46">
        <v>0</v>
      </c>
      <c r="W120" s="46">
        <v>0</v>
      </c>
      <c r="X120" s="46">
        <v>12.21</v>
      </c>
      <c r="Y120" s="46">
        <v>247.49</v>
      </c>
      <c r="Z120" s="46">
        <v>247.49</v>
      </c>
      <c r="AA120" s="46">
        <v>247.49</v>
      </c>
      <c r="AB120" s="46">
        <v>248.16</v>
      </c>
      <c r="AC120" s="46">
        <v>234.66</v>
      </c>
      <c r="AD120" s="46">
        <v>0</v>
      </c>
      <c r="AE120" s="46">
        <v>0</v>
      </c>
      <c r="AF120" s="44">
        <v>0</v>
      </c>
      <c r="AG120" s="46">
        <v>0</v>
      </c>
      <c r="AH120" s="46"/>
      <c r="AI120" s="46"/>
      <c r="AJ120" s="46"/>
      <c r="AK120" s="46">
        <v>1237.5</v>
      </c>
      <c r="AL120" s="46">
        <v>1237.5</v>
      </c>
      <c r="AM120" s="46">
        <v>1237.5</v>
      </c>
      <c r="AN120" s="46">
        <v>1237.5</v>
      </c>
      <c r="AO120" s="44">
        <f t="shared" si="95"/>
        <v>1237.5</v>
      </c>
    </row>
    <row r="121" spans="2:41" s="201" customFormat="1" ht="9">
      <c r="B121" s="257" t="s">
        <v>510</v>
      </c>
      <c r="C121" s="258" t="s">
        <v>770</v>
      </c>
      <c r="D121" s="258" t="s">
        <v>775</v>
      </c>
      <c r="E121" s="260" t="s">
        <v>547</v>
      </c>
      <c r="F121" s="260" t="s">
        <v>776</v>
      </c>
      <c r="G121" s="46">
        <v>1375</v>
      </c>
      <c r="H121" s="46">
        <f t="shared" si="93"/>
        <v>137.5</v>
      </c>
      <c r="I121" s="46">
        <f t="shared" si="94"/>
        <v>1237.5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12.21</v>
      </c>
      <c r="Y121" s="46">
        <v>247.49</v>
      </c>
      <c r="Z121" s="46">
        <v>247.49</v>
      </c>
      <c r="AA121" s="46">
        <v>247.49</v>
      </c>
      <c r="AB121" s="46">
        <v>248.16</v>
      </c>
      <c r="AC121" s="46">
        <v>234.66</v>
      </c>
      <c r="AD121" s="46">
        <v>0</v>
      </c>
      <c r="AE121" s="46">
        <v>0</v>
      </c>
      <c r="AF121" s="44">
        <v>0</v>
      </c>
      <c r="AG121" s="46">
        <v>0</v>
      </c>
      <c r="AH121" s="46"/>
      <c r="AI121" s="46"/>
      <c r="AJ121" s="46"/>
      <c r="AK121" s="46">
        <v>1237.5</v>
      </c>
      <c r="AL121" s="46">
        <v>1237.5</v>
      </c>
      <c r="AM121" s="46">
        <v>1237.5</v>
      </c>
      <c r="AN121" s="46">
        <v>1237.5</v>
      </c>
      <c r="AO121" s="44">
        <f t="shared" si="95"/>
        <v>1237.5</v>
      </c>
    </row>
    <row r="122" spans="2:41" s="201" customFormat="1" ht="9">
      <c r="B122" s="257" t="s">
        <v>510</v>
      </c>
      <c r="C122" s="258" t="s">
        <v>770</v>
      </c>
      <c r="D122" s="258" t="s">
        <v>777</v>
      </c>
      <c r="E122" s="260" t="s">
        <v>778</v>
      </c>
      <c r="F122" s="260" t="s">
        <v>779</v>
      </c>
      <c r="G122" s="46">
        <v>1375</v>
      </c>
      <c r="H122" s="46">
        <f t="shared" si="93"/>
        <v>137.5</v>
      </c>
      <c r="I122" s="46">
        <f t="shared" si="94"/>
        <v>1237.5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W122" s="46">
        <v>0</v>
      </c>
      <c r="X122" s="46">
        <v>12.21</v>
      </c>
      <c r="Y122" s="46">
        <v>247.49</v>
      </c>
      <c r="Z122" s="46">
        <v>247.49</v>
      </c>
      <c r="AA122" s="46">
        <v>247.49</v>
      </c>
      <c r="AB122" s="46">
        <v>248.16</v>
      </c>
      <c r="AC122" s="46">
        <v>234.66</v>
      </c>
      <c r="AD122" s="46">
        <v>0</v>
      </c>
      <c r="AE122" s="46">
        <v>0</v>
      </c>
      <c r="AF122" s="44">
        <v>0</v>
      </c>
      <c r="AG122" s="46">
        <v>0</v>
      </c>
      <c r="AH122" s="46"/>
      <c r="AI122" s="46"/>
      <c r="AJ122" s="46"/>
      <c r="AK122" s="46">
        <v>1237.5</v>
      </c>
      <c r="AL122" s="46">
        <v>1237.5</v>
      </c>
      <c r="AM122" s="46">
        <v>1237.5</v>
      </c>
      <c r="AN122" s="46">
        <v>1237.5</v>
      </c>
      <c r="AO122" s="44">
        <f t="shared" si="95"/>
        <v>1237.5</v>
      </c>
    </row>
    <row r="123" spans="2:41" s="201" customFormat="1" ht="9">
      <c r="B123" s="257" t="s">
        <v>510</v>
      </c>
      <c r="C123" s="258" t="s">
        <v>770</v>
      </c>
      <c r="D123" s="258" t="s">
        <v>780</v>
      </c>
      <c r="E123" s="260" t="s">
        <v>151</v>
      </c>
      <c r="F123" s="260" t="s">
        <v>781</v>
      </c>
      <c r="G123" s="46">
        <v>1375</v>
      </c>
      <c r="H123" s="46">
        <f t="shared" si="93"/>
        <v>137.5</v>
      </c>
      <c r="I123" s="46">
        <f t="shared" si="94"/>
        <v>1237.5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v>0</v>
      </c>
      <c r="R123" s="46">
        <v>0</v>
      </c>
      <c r="S123" s="46">
        <v>0</v>
      </c>
      <c r="T123" s="46">
        <v>0</v>
      </c>
      <c r="U123" s="46">
        <v>0</v>
      </c>
      <c r="V123" s="46">
        <v>0</v>
      </c>
      <c r="W123" s="46">
        <v>0</v>
      </c>
      <c r="X123" s="46">
        <v>12.21</v>
      </c>
      <c r="Y123" s="46">
        <v>247.49</v>
      </c>
      <c r="Z123" s="46">
        <v>247.49</v>
      </c>
      <c r="AA123" s="46">
        <v>247.49</v>
      </c>
      <c r="AB123" s="46">
        <v>248.16</v>
      </c>
      <c r="AC123" s="46">
        <v>234.66</v>
      </c>
      <c r="AD123" s="46">
        <v>0</v>
      </c>
      <c r="AE123" s="46">
        <v>0</v>
      </c>
      <c r="AF123" s="44">
        <v>0</v>
      </c>
      <c r="AG123" s="46">
        <v>0</v>
      </c>
      <c r="AH123" s="46"/>
      <c r="AI123" s="46"/>
      <c r="AJ123" s="46"/>
      <c r="AK123" s="46">
        <v>1237.5</v>
      </c>
      <c r="AL123" s="46">
        <v>1237.5</v>
      </c>
      <c r="AM123" s="46">
        <v>1237.5</v>
      </c>
      <c r="AN123" s="46">
        <v>1237.5</v>
      </c>
      <c r="AO123" s="44">
        <f t="shared" si="95"/>
        <v>1237.5</v>
      </c>
    </row>
    <row r="124" spans="2:41" s="201" customFormat="1" ht="9">
      <c r="B124" s="257" t="s">
        <v>510</v>
      </c>
      <c r="C124" s="258" t="s">
        <v>770</v>
      </c>
      <c r="D124" s="258" t="s">
        <v>782</v>
      </c>
      <c r="E124" s="260" t="s">
        <v>547</v>
      </c>
      <c r="F124" s="260" t="s">
        <v>783</v>
      </c>
      <c r="G124" s="46">
        <v>1375</v>
      </c>
      <c r="H124" s="46">
        <f t="shared" si="93"/>
        <v>137.5</v>
      </c>
      <c r="I124" s="46">
        <f t="shared" si="94"/>
        <v>1237.5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12.21</v>
      </c>
      <c r="Y124" s="46">
        <v>247.49</v>
      </c>
      <c r="Z124" s="46">
        <v>247.49</v>
      </c>
      <c r="AA124" s="46">
        <v>247.49</v>
      </c>
      <c r="AB124" s="46">
        <v>248.16</v>
      </c>
      <c r="AC124" s="46">
        <v>234.66</v>
      </c>
      <c r="AD124" s="46">
        <v>0</v>
      </c>
      <c r="AE124" s="46">
        <v>0</v>
      </c>
      <c r="AF124" s="44">
        <v>0</v>
      </c>
      <c r="AG124" s="46">
        <v>0</v>
      </c>
      <c r="AH124" s="46"/>
      <c r="AI124" s="46"/>
      <c r="AJ124" s="46"/>
      <c r="AK124" s="46">
        <v>1237.5</v>
      </c>
      <c r="AL124" s="46">
        <v>1237.5</v>
      </c>
      <c r="AM124" s="46">
        <v>1237.5</v>
      </c>
      <c r="AN124" s="46">
        <v>1237.5</v>
      </c>
      <c r="AO124" s="44">
        <f t="shared" si="95"/>
        <v>1237.5</v>
      </c>
    </row>
    <row r="125" spans="2:41" s="201" customFormat="1" ht="9">
      <c r="B125" s="257" t="s">
        <v>510</v>
      </c>
      <c r="C125" s="258" t="s">
        <v>770</v>
      </c>
      <c r="D125" s="258" t="s">
        <v>784</v>
      </c>
      <c r="E125" s="260" t="s">
        <v>785</v>
      </c>
      <c r="F125" s="260" t="s">
        <v>786</v>
      </c>
      <c r="G125" s="46">
        <v>1375</v>
      </c>
      <c r="H125" s="46">
        <f t="shared" si="93"/>
        <v>137.5</v>
      </c>
      <c r="I125" s="46">
        <f t="shared" si="94"/>
        <v>1237.5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0</v>
      </c>
      <c r="W125" s="46">
        <v>0</v>
      </c>
      <c r="X125" s="46">
        <v>12.21</v>
      </c>
      <c r="Y125" s="46">
        <v>247.49</v>
      </c>
      <c r="Z125" s="46">
        <v>247.49</v>
      </c>
      <c r="AA125" s="46">
        <v>247.49</v>
      </c>
      <c r="AB125" s="46">
        <v>248.16</v>
      </c>
      <c r="AC125" s="46">
        <v>234.66</v>
      </c>
      <c r="AD125" s="46">
        <v>0</v>
      </c>
      <c r="AE125" s="46">
        <v>0</v>
      </c>
      <c r="AF125" s="44">
        <v>0</v>
      </c>
      <c r="AG125" s="46">
        <v>0</v>
      </c>
      <c r="AH125" s="46"/>
      <c r="AI125" s="46"/>
      <c r="AJ125" s="46"/>
      <c r="AK125" s="46">
        <v>1237.5</v>
      </c>
      <c r="AL125" s="46">
        <v>1237.5</v>
      </c>
      <c r="AM125" s="46">
        <v>1237.5</v>
      </c>
      <c r="AN125" s="46">
        <v>1237.5</v>
      </c>
      <c r="AO125" s="44">
        <f t="shared" si="95"/>
        <v>1237.5</v>
      </c>
    </row>
    <row r="126" spans="2:41" s="201" customFormat="1" ht="16.5">
      <c r="B126" s="257" t="s">
        <v>787</v>
      </c>
      <c r="C126" s="258" t="s">
        <v>740</v>
      </c>
      <c r="D126" s="258" t="s">
        <v>788</v>
      </c>
      <c r="E126" s="260" t="s">
        <v>151</v>
      </c>
      <c r="F126" s="260" t="s">
        <v>789</v>
      </c>
      <c r="G126" s="46">
        <v>1367.12</v>
      </c>
      <c r="H126" s="46">
        <f t="shared" si="93"/>
        <v>136.71199999999999</v>
      </c>
      <c r="I126" s="46">
        <f t="shared" si="94"/>
        <v>1230.4079999999999</v>
      </c>
      <c r="J126" s="46">
        <v>0</v>
      </c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v>0</v>
      </c>
      <c r="R126" s="46">
        <v>0</v>
      </c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Y126" s="46">
        <v>48.55</v>
      </c>
      <c r="Z126" s="46">
        <v>246.1</v>
      </c>
      <c r="AA126" s="46">
        <v>246.1</v>
      </c>
      <c r="AB126" s="46">
        <v>246.77</v>
      </c>
      <c r="AC126" s="46">
        <v>246.1</v>
      </c>
      <c r="AD126" s="46">
        <v>196.79</v>
      </c>
      <c r="AE126" s="46">
        <v>0</v>
      </c>
      <c r="AF126" s="44">
        <v>0</v>
      </c>
      <c r="AG126" s="46">
        <v>0</v>
      </c>
      <c r="AH126" s="46"/>
      <c r="AI126" s="46"/>
      <c r="AJ126" s="46"/>
      <c r="AK126" s="46">
        <v>1230.4100000000001</v>
      </c>
      <c r="AL126" s="46">
        <v>1230.4100000000001</v>
      </c>
      <c r="AM126" s="46">
        <v>1230.4100000000001</v>
      </c>
      <c r="AN126" s="46">
        <v>1230.4100000000001</v>
      </c>
      <c r="AO126" s="44">
        <f t="shared" si="95"/>
        <v>1230.4100000000001</v>
      </c>
    </row>
    <row r="127" spans="2:41" s="201" customFormat="1" ht="9">
      <c r="B127" s="257" t="s">
        <v>607</v>
      </c>
      <c r="C127" s="258" t="s">
        <v>297</v>
      </c>
      <c r="D127" s="328" t="s">
        <v>790</v>
      </c>
      <c r="E127" s="260" t="s">
        <v>233</v>
      </c>
      <c r="F127" s="260" t="s">
        <v>791</v>
      </c>
      <c r="G127" s="46">
        <v>3450</v>
      </c>
      <c r="H127" s="46">
        <f t="shared" si="93"/>
        <v>345</v>
      </c>
      <c r="I127" s="46">
        <f t="shared" si="94"/>
        <v>3105</v>
      </c>
      <c r="J127" s="46">
        <v>0</v>
      </c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0</v>
      </c>
      <c r="W127" s="46">
        <v>0</v>
      </c>
      <c r="X127" s="46">
        <v>0</v>
      </c>
      <c r="Y127" s="46">
        <v>0</v>
      </c>
      <c r="Z127" s="46">
        <v>282.42</v>
      </c>
      <c r="AA127" s="46">
        <v>620.98</v>
      </c>
      <c r="AB127" s="46">
        <v>622.67999999999995</v>
      </c>
      <c r="AC127" s="46">
        <v>620.98</v>
      </c>
      <c r="AD127" s="46">
        <v>620.98</v>
      </c>
      <c r="AE127" s="46">
        <v>336.96</v>
      </c>
      <c r="AF127" s="44">
        <v>0</v>
      </c>
      <c r="AG127" s="46">
        <v>0</v>
      </c>
      <c r="AH127" s="46"/>
      <c r="AI127" s="46"/>
      <c r="AJ127" s="46"/>
      <c r="AK127" s="46">
        <v>3105</v>
      </c>
      <c r="AL127" s="46">
        <v>3105</v>
      </c>
      <c r="AM127" s="46">
        <v>3105</v>
      </c>
      <c r="AN127" s="46">
        <v>3105</v>
      </c>
      <c r="AO127" s="44">
        <f t="shared" si="95"/>
        <v>3105</v>
      </c>
    </row>
    <row r="128" spans="2:41" s="201" customFormat="1" ht="9">
      <c r="B128" s="257" t="s">
        <v>607</v>
      </c>
      <c r="C128" s="258" t="s">
        <v>297</v>
      </c>
      <c r="D128" s="329" t="s">
        <v>792</v>
      </c>
      <c r="E128" s="260" t="s">
        <v>233</v>
      </c>
      <c r="F128" s="260" t="s">
        <v>793</v>
      </c>
      <c r="G128" s="46">
        <v>3450</v>
      </c>
      <c r="H128" s="46">
        <f t="shared" si="93"/>
        <v>345</v>
      </c>
      <c r="I128" s="46">
        <f t="shared" si="94"/>
        <v>3105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Y128" s="46">
        <v>0</v>
      </c>
      <c r="Z128" s="46">
        <v>282.42</v>
      </c>
      <c r="AA128" s="46">
        <v>620.98</v>
      </c>
      <c r="AB128" s="46">
        <v>622.98</v>
      </c>
      <c r="AC128" s="46">
        <v>620.98</v>
      </c>
      <c r="AD128" s="46">
        <v>620.98</v>
      </c>
      <c r="AE128" s="46">
        <v>336.96</v>
      </c>
      <c r="AF128" s="44">
        <v>0</v>
      </c>
      <c r="AG128" s="46">
        <v>0</v>
      </c>
      <c r="AH128" s="46"/>
      <c r="AI128" s="46"/>
      <c r="AJ128" s="46"/>
      <c r="AK128" s="46">
        <v>3105</v>
      </c>
      <c r="AL128" s="46">
        <v>3105</v>
      </c>
      <c r="AM128" s="46">
        <v>3105</v>
      </c>
      <c r="AN128" s="46">
        <v>3105</v>
      </c>
      <c r="AO128" s="44">
        <f t="shared" si="95"/>
        <v>3105</v>
      </c>
    </row>
    <row r="129" spans="2:41" s="201" customFormat="1" ht="16.5">
      <c r="B129" s="257" t="s">
        <v>607</v>
      </c>
      <c r="C129" s="258" t="s">
        <v>794</v>
      </c>
      <c r="D129" s="329" t="s">
        <v>795</v>
      </c>
      <c r="E129" s="260" t="s">
        <v>233</v>
      </c>
      <c r="F129" s="260" t="s">
        <v>796</v>
      </c>
      <c r="G129" s="46">
        <v>3165</v>
      </c>
      <c r="H129" s="46">
        <f t="shared" si="93"/>
        <v>316.5</v>
      </c>
      <c r="I129" s="46">
        <f t="shared" si="94"/>
        <v>2848.5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v>0</v>
      </c>
      <c r="R129" s="46">
        <v>0</v>
      </c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0</v>
      </c>
      <c r="Y129" s="46">
        <v>0</v>
      </c>
      <c r="Z129" s="46">
        <v>259.10000000000002</v>
      </c>
      <c r="AA129" s="46">
        <v>569.71</v>
      </c>
      <c r="AB129" s="46">
        <v>571.27</v>
      </c>
      <c r="AC129" s="46">
        <v>569.71</v>
      </c>
      <c r="AD129" s="46">
        <v>569.71</v>
      </c>
      <c r="AE129" s="46">
        <v>309</v>
      </c>
      <c r="AF129" s="44">
        <v>0</v>
      </c>
      <c r="AG129" s="46">
        <v>0</v>
      </c>
      <c r="AH129" s="46"/>
      <c r="AI129" s="46"/>
      <c r="AJ129" s="46"/>
      <c r="AK129" s="46">
        <v>2848.5</v>
      </c>
      <c r="AL129" s="46">
        <v>2848.5</v>
      </c>
      <c r="AM129" s="46">
        <v>2848.5</v>
      </c>
      <c r="AN129" s="46">
        <v>2848.5</v>
      </c>
      <c r="AO129" s="44">
        <f t="shared" si="95"/>
        <v>2848.5</v>
      </c>
    </row>
    <row r="130" spans="2:41" s="201" customFormat="1" ht="9">
      <c r="B130" s="257" t="s">
        <v>607</v>
      </c>
      <c r="C130" s="258" t="s">
        <v>794</v>
      </c>
      <c r="D130" s="329" t="s">
        <v>797</v>
      </c>
      <c r="E130" s="260" t="s">
        <v>151</v>
      </c>
      <c r="F130" s="260" t="s">
        <v>798</v>
      </c>
      <c r="G130" s="46">
        <v>2435</v>
      </c>
      <c r="H130" s="46">
        <f t="shared" si="93"/>
        <v>243.5</v>
      </c>
      <c r="I130" s="46">
        <f t="shared" si="94"/>
        <v>2191.5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0</v>
      </c>
      <c r="U130" s="46">
        <v>0</v>
      </c>
      <c r="V130" s="46">
        <v>0</v>
      </c>
      <c r="W130" s="46">
        <v>0</v>
      </c>
      <c r="X130" s="46">
        <v>0</v>
      </c>
      <c r="Y130" s="46">
        <v>0</v>
      </c>
      <c r="Z130" s="46">
        <v>199.34</v>
      </c>
      <c r="AA130" s="46">
        <v>438.31</v>
      </c>
      <c r="AB130" s="46">
        <v>439.51</v>
      </c>
      <c r="AC130" s="46">
        <v>438.31</v>
      </c>
      <c r="AD130" s="46">
        <v>438.31</v>
      </c>
      <c r="AE130" s="46">
        <v>237.72</v>
      </c>
      <c r="AF130" s="44">
        <v>0</v>
      </c>
      <c r="AG130" s="46">
        <v>0</v>
      </c>
      <c r="AH130" s="46"/>
      <c r="AI130" s="46"/>
      <c r="AJ130" s="46"/>
      <c r="AK130" s="46">
        <v>2191.5</v>
      </c>
      <c r="AL130" s="46">
        <v>2191.5</v>
      </c>
      <c r="AM130" s="46">
        <v>2191.5</v>
      </c>
      <c r="AN130" s="46">
        <v>2191.5</v>
      </c>
      <c r="AO130" s="44">
        <f t="shared" si="95"/>
        <v>2191.5</v>
      </c>
    </row>
    <row r="131" spans="2:41" s="201" customFormat="1" ht="9">
      <c r="B131" s="257" t="s">
        <v>607</v>
      </c>
      <c r="C131" s="258" t="s">
        <v>794</v>
      </c>
      <c r="D131" s="329" t="s">
        <v>799</v>
      </c>
      <c r="E131" s="260" t="s">
        <v>151</v>
      </c>
      <c r="F131" s="260" t="s">
        <v>800</v>
      </c>
      <c r="G131" s="46">
        <v>2435</v>
      </c>
      <c r="H131" s="46">
        <f t="shared" si="93"/>
        <v>243.5</v>
      </c>
      <c r="I131" s="46">
        <f t="shared" si="94"/>
        <v>2191.5</v>
      </c>
      <c r="J131" s="46">
        <v>0</v>
      </c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0</v>
      </c>
      <c r="T131" s="46">
        <v>0</v>
      </c>
      <c r="U131" s="46">
        <v>0</v>
      </c>
      <c r="V131" s="46">
        <v>0</v>
      </c>
      <c r="W131" s="46">
        <v>0</v>
      </c>
      <c r="X131" s="46">
        <v>0</v>
      </c>
      <c r="Y131" s="46">
        <v>0</v>
      </c>
      <c r="Z131" s="46">
        <v>199.34</v>
      </c>
      <c r="AA131" s="46">
        <v>438.31</v>
      </c>
      <c r="AB131" s="46">
        <v>439.51</v>
      </c>
      <c r="AC131" s="46">
        <v>438.31</v>
      </c>
      <c r="AD131" s="46">
        <v>438.31</v>
      </c>
      <c r="AE131" s="46">
        <v>237.72</v>
      </c>
      <c r="AF131" s="44">
        <v>0</v>
      </c>
      <c r="AG131" s="46">
        <v>0</v>
      </c>
      <c r="AH131" s="46"/>
      <c r="AI131" s="46"/>
      <c r="AJ131" s="46"/>
      <c r="AK131" s="46">
        <v>2191.5</v>
      </c>
      <c r="AL131" s="46">
        <v>2191.5</v>
      </c>
      <c r="AM131" s="46">
        <v>2191.5</v>
      </c>
      <c r="AN131" s="46">
        <v>2191.5</v>
      </c>
      <c r="AO131" s="44">
        <f t="shared" si="95"/>
        <v>2191.5</v>
      </c>
    </row>
    <row r="132" spans="2:41" s="201" customFormat="1" ht="9">
      <c r="B132" s="257" t="s">
        <v>607</v>
      </c>
      <c r="C132" s="258" t="s">
        <v>794</v>
      </c>
      <c r="D132" s="329" t="s">
        <v>801</v>
      </c>
      <c r="E132" s="260" t="s">
        <v>151</v>
      </c>
      <c r="F132" s="260" t="s">
        <v>802</v>
      </c>
      <c r="G132" s="46">
        <v>2435</v>
      </c>
      <c r="H132" s="46">
        <f t="shared" si="93"/>
        <v>243.5</v>
      </c>
      <c r="I132" s="46">
        <f t="shared" si="94"/>
        <v>2191.5</v>
      </c>
      <c r="J132" s="46">
        <v>0</v>
      </c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v>0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0</v>
      </c>
      <c r="Y132" s="46">
        <v>0</v>
      </c>
      <c r="Z132" s="46">
        <v>199.34</v>
      </c>
      <c r="AA132" s="46">
        <v>438.31</v>
      </c>
      <c r="AB132" s="46">
        <v>439.51</v>
      </c>
      <c r="AC132" s="46">
        <v>438.31</v>
      </c>
      <c r="AD132" s="46">
        <v>438.31</v>
      </c>
      <c r="AE132" s="46">
        <v>237.72</v>
      </c>
      <c r="AF132" s="44">
        <v>0</v>
      </c>
      <c r="AG132" s="46">
        <v>0</v>
      </c>
      <c r="AH132" s="46"/>
      <c r="AI132" s="46"/>
      <c r="AJ132" s="46"/>
      <c r="AK132" s="46">
        <v>2191.5</v>
      </c>
      <c r="AL132" s="46">
        <v>2191.5</v>
      </c>
      <c r="AM132" s="46">
        <v>2191.5</v>
      </c>
      <c r="AN132" s="46">
        <v>2191.5</v>
      </c>
      <c r="AO132" s="44">
        <f t="shared" si="95"/>
        <v>2191.5</v>
      </c>
    </row>
    <row r="133" spans="2:41" s="201" customFormat="1" ht="16.5">
      <c r="B133" s="257" t="s">
        <v>607</v>
      </c>
      <c r="C133" s="258" t="s">
        <v>794</v>
      </c>
      <c r="D133" s="130" t="s">
        <v>803</v>
      </c>
      <c r="E133" s="260" t="s">
        <v>151</v>
      </c>
      <c r="F133" s="260" t="s">
        <v>804</v>
      </c>
      <c r="G133" s="46">
        <v>2435</v>
      </c>
      <c r="H133" s="46">
        <f t="shared" si="93"/>
        <v>243.5</v>
      </c>
      <c r="I133" s="46">
        <f t="shared" si="94"/>
        <v>2191.5</v>
      </c>
      <c r="J133" s="46">
        <v>0</v>
      </c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0</v>
      </c>
      <c r="Q133" s="46">
        <v>0</v>
      </c>
      <c r="R133" s="46">
        <v>0</v>
      </c>
      <c r="S133" s="46">
        <v>0</v>
      </c>
      <c r="T133" s="46">
        <v>0</v>
      </c>
      <c r="U133" s="46">
        <v>0</v>
      </c>
      <c r="V133" s="46">
        <v>0</v>
      </c>
      <c r="W133" s="46">
        <v>0</v>
      </c>
      <c r="X133" s="46">
        <v>0</v>
      </c>
      <c r="Y133" s="46">
        <v>0</v>
      </c>
      <c r="Z133" s="46">
        <v>199.34</v>
      </c>
      <c r="AA133" s="46">
        <v>438.31</v>
      </c>
      <c r="AB133" s="46">
        <v>439.51</v>
      </c>
      <c r="AC133" s="46">
        <v>438.31</v>
      </c>
      <c r="AD133" s="46">
        <v>438.31</v>
      </c>
      <c r="AE133" s="46">
        <v>237.72</v>
      </c>
      <c r="AF133" s="44">
        <v>0</v>
      </c>
      <c r="AG133" s="46">
        <v>0</v>
      </c>
      <c r="AH133" s="46"/>
      <c r="AI133" s="46"/>
      <c r="AJ133" s="46"/>
      <c r="AK133" s="46">
        <v>2191.5</v>
      </c>
      <c r="AL133" s="46">
        <v>2191.5</v>
      </c>
      <c r="AM133" s="46">
        <v>2191.5</v>
      </c>
      <c r="AN133" s="46">
        <v>2191.5</v>
      </c>
      <c r="AO133" s="44">
        <f t="shared" si="95"/>
        <v>2191.5</v>
      </c>
    </row>
    <row r="134" spans="2:41" s="201" customFormat="1" ht="9">
      <c r="B134" s="257" t="s">
        <v>607</v>
      </c>
      <c r="C134" s="258" t="s">
        <v>794</v>
      </c>
      <c r="D134" s="329" t="s">
        <v>805</v>
      </c>
      <c r="E134" s="260" t="s">
        <v>151</v>
      </c>
      <c r="F134" s="260" t="s">
        <v>806</v>
      </c>
      <c r="G134" s="46">
        <v>2435</v>
      </c>
      <c r="H134" s="46">
        <f t="shared" si="93"/>
        <v>243.5</v>
      </c>
      <c r="I134" s="46">
        <f t="shared" si="94"/>
        <v>2191.5</v>
      </c>
      <c r="J134" s="46">
        <v>0</v>
      </c>
      <c r="K134" s="46">
        <v>0</v>
      </c>
      <c r="L134" s="46">
        <v>0</v>
      </c>
      <c r="M134" s="46">
        <v>0</v>
      </c>
      <c r="N134" s="46">
        <v>0</v>
      </c>
      <c r="O134" s="46">
        <v>0</v>
      </c>
      <c r="P134" s="46">
        <v>0</v>
      </c>
      <c r="Q134" s="46">
        <v>0</v>
      </c>
      <c r="R134" s="46">
        <v>0</v>
      </c>
      <c r="S134" s="46">
        <v>0</v>
      </c>
      <c r="T134" s="46">
        <v>0</v>
      </c>
      <c r="U134" s="46">
        <v>0</v>
      </c>
      <c r="V134" s="46">
        <v>0</v>
      </c>
      <c r="W134" s="46">
        <v>0</v>
      </c>
      <c r="X134" s="46">
        <v>0</v>
      </c>
      <c r="Y134" s="46">
        <v>0</v>
      </c>
      <c r="Z134" s="46">
        <v>199.34</v>
      </c>
      <c r="AA134" s="46">
        <v>438.31</v>
      </c>
      <c r="AB134" s="46">
        <v>439.51</v>
      </c>
      <c r="AC134" s="46">
        <v>438.31</v>
      </c>
      <c r="AD134" s="46">
        <v>438.31</v>
      </c>
      <c r="AE134" s="46">
        <v>237.72</v>
      </c>
      <c r="AF134" s="44">
        <v>0</v>
      </c>
      <c r="AG134" s="46">
        <v>0</v>
      </c>
      <c r="AH134" s="46"/>
      <c r="AI134" s="46"/>
      <c r="AJ134" s="46"/>
      <c r="AK134" s="46">
        <v>2191.5</v>
      </c>
      <c r="AL134" s="46">
        <v>2191.5</v>
      </c>
      <c r="AM134" s="46">
        <v>2191.5</v>
      </c>
      <c r="AN134" s="46">
        <v>2191.5</v>
      </c>
      <c r="AO134" s="44">
        <f t="shared" si="95"/>
        <v>2191.5</v>
      </c>
    </row>
    <row r="135" spans="2:41" s="201" customFormat="1" ht="16.5">
      <c r="B135" s="257" t="s">
        <v>607</v>
      </c>
      <c r="C135" s="258" t="s">
        <v>794</v>
      </c>
      <c r="D135" s="329" t="s">
        <v>807</v>
      </c>
      <c r="E135" s="260" t="s">
        <v>151</v>
      </c>
      <c r="F135" s="260" t="s">
        <v>808</v>
      </c>
      <c r="G135" s="46">
        <v>2435</v>
      </c>
      <c r="H135" s="46">
        <f t="shared" si="93"/>
        <v>243.5</v>
      </c>
      <c r="I135" s="46">
        <f t="shared" si="94"/>
        <v>2191.5</v>
      </c>
      <c r="J135" s="46">
        <v>0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0</v>
      </c>
      <c r="Q135" s="46">
        <v>0</v>
      </c>
      <c r="R135" s="46">
        <v>0</v>
      </c>
      <c r="S135" s="46">
        <v>0</v>
      </c>
      <c r="T135" s="46">
        <v>0</v>
      </c>
      <c r="U135" s="46">
        <v>0</v>
      </c>
      <c r="V135" s="46">
        <v>0</v>
      </c>
      <c r="W135" s="46">
        <v>0</v>
      </c>
      <c r="X135" s="46">
        <v>0</v>
      </c>
      <c r="Y135" s="46">
        <v>0</v>
      </c>
      <c r="Z135" s="46">
        <v>199.34</v>
      </c>
      <c r="AA135" s="46">
        <v>438.31</v>
      </c>
      <c r="AB135" s="46">
        <v>439.51</v>
      </c>
      <c r="AC135" s="46">
        <v>438.31</v>
      </c>
      <c r="AD135" s="46">
        <v>438.31</v>
      </c>
      <c r="AE135" s="46">
        <v>237.72</v>
      </c>
      <c r="AF135" s="44">
        <v>0</v>
      </c>
      <c r="AG135" s="46">
        <v>0</v>
      </c>
      <c r="AH135" s="46"/>
      <c r="AI135" s="46"/>
      <c r="AJ135" s="46"/>
      <c r="AK135" s="46">
        <v>2191.5</v>
      </c>
      <c r="AL135" s="46">
        <v>2191.5</v>
      </c>
      <c r="AM135" s="46">
        <v>2191.5</v>
      </c>
      <c r="AN135" s="46">
        <v>2191.5</v>
      </c>
      <c r="AO135" s="44">
        <f t="shared" si="95"/>
        <v>2191.5</v>
      </c>
    </row>
    <row r="136" spans="2:41" s="201" customFormat="1" ht="9">
      <c r="B136" s="257" t="s">
        <v>607</v>
      </c>
      <c r="C136" s="258" t="s">
        <v>794</v>
      </c>
      <c r="D136" s="329" t="s">
        <v>809</v>
      </c>
      <c r="E136" s="260" t="s">
        <v>151</v>
      </c>
      <c r="F136" s="260" t="s">
        <v>810</v>
      </c>
      <c r="G136" s="46">
        <v>2435</v>
      </c>
      <c r="H136" s="46">
        <f t="shared" si="93"/>
        <v>243.5</v>
      </c>
      <c r="I136" s="46">
        <f t="shared" si="94"/>
        <v>2191.5</v>
      </c>
      <c r="J136" s="46">
        <v>0</v>
      </c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6">
        <v>0</v>
      </c>
      <c r="R136" s="46">
        <v>0</v>
      </c>
      <c r="S136" s="46">
        <v>0</v>
      </c>
      <c r="T136" s="46">
        <v>0</v>
      </c>
      <c r="U136" s="46">
        <v>0</v>
      </c>
      <c r="V136" s="46">
        <v>0</v>
      </c>
      <c r="W136" s="46">
        <v>0</v>
      </c>
      <c r="X136" s="46">
        <v>0</v>
      </c>
      <c r="Y136" s="46">
        <v>0</v>
      </c>
      <c r="Z136" s="46">
        <v>199.34</v>
      </c>
      <c r="AA136" s="46">
        <v>438.31</v>
      </c>
      <c r="AB136" s="46">
        <v>439.51</v>
      </c>
      <c r="AC136" s="46">
        <v>438.31</v>
      </c>
      <c r="AD136" s="46">
        <v>438.31</v>
      </c>
      <c r="AE136" s="46">
        <v>237.72</v>
      </c>
      <c r="AF136" s="44">
        <v>0</v>
      </c>
      <c r="AG136" s="46">
        <v>0</v>
      </c>
      <c r="AH136" s="46"/>
      <c r="AI136" s="46"/>
      <c r="AJ136" s="46"/>
      <c r="AK136" s="46">
        <v>2191.5</v>
      </c>
      <c r="AL136" s="46">
        <v>2191.5</v>
      </c>
      <c r="AM136" s="46">
        <v>2191.5</v>
      </c>
      <c r="AN136" s="46">
        <v>2191.5</v>
      </c>
      <c r="AO136" s="44">
        <f t="shared" si="95"/>
        <v>2191.5</v>
      </c>
    </row>
    <row r="137" spans="2:41" s="330" customFormat="1" ht="33">
      <c r="B137" s="268" t="s">
        <v>811</v>
      </c>
      <c r="C137" s="258" t="s">
        <v>740</v>
      </c>
      <c r="D137" s="130" t="s">
        <v>812</v>
      </c>
      <c r="E137" s="308" t="s">
        <v>455</v>
      </c>
      <c r="F137" s="308" t="s">
        <v>813</v>
      </c>
      <c r="G137" s="46">
        <v>1516</v>
      </c>
      <c r="H137" s="46">
        <f t="shared" si="93"/>
        <v>151.6</v>
      </c>
      <c r="I137" s="46">
        <f t="shared" si="94"/>
        <v>1364.4</v>
      </c>
      <c r="J137" s="286">
        <v>0</v>
      </c>
      <c r="K137" s="286">
        <v>0</v>
      </c>
      <c r="L137" s="286">
        <v>0</v>
      </c>
      <c r="M137" s="286">
        <v>0</v>
      </c>
      <c r="N137" s="286">
        <v>0</v>
      </c>
      <c r="O137" s="286">
        <v>0</v>
      </c>
      <c r="P137" s="286">
        <v>0</v>
      </c>
      <c r="Q137" s="286">
        <v>0</v>
      </c>
      <c r="R137" s="286">
        <v>0</v>
      </c>
      <c r="S137" s="46">
        <v>157.02000000000001</v>
      </c>
      <c r="T137" s="46">
        <v>272.91000000000003</v>
      </c>
      <c r="U137" s="46">
        <v>272.91000000000003</v>
      </c>
      <c r="V137" s="46">
        <v>272.91000000000003</v>
      </c>
      <c r="W137" s="46">
        <f t="shared" ref="W137:W151" si="96">O137+P137+Q137+R137+S137+T137+U137+V137</f>
        <v>975.75000000000023</v>
      </c>
      <c r="X137" s="286">
        <f t="shared" ref="X137:X151" si="97">ROUND((I137/5/365*31),2)</f>
        <v>23.18</v>
      </c>
      <c r="Y137" s="286">
        <f t="shared" ref="Y137:Y151" si="98">ROUND((I137/5/365*29),2)</f>
        <v>21.68</v>
      </c>
      <c r="Z137" s="286">
        <f t="shared" ref="Z137:Z151" si="99">ROUND((I137/5/365*31),2)</f>
        <v>23.18</v>
      </c>
      <c r="AA137" s="286">
        <f t="shared" ref="AA137:AA151" si="100">ROUND((I137/5/365*30),2)</f>
        <v>22.43</v>
      </c>
      <c r="AB137" s="286">
        <f t="shared" ref="AB137:AB151" si="101">ROUND((I137/5/365*31),2)</f>
        <v>23.18</v>
      </c>
      <c r="AC137" s="286">
        <f t="shared" ref="AC137:AC151" si="102">ROUND((I137/5/365*30),2)</f>
        <v>22.43</v>
      </c>
      <c r="AD137" s="286">
        <f t="shared" ref="AD137:AD151" si="103">ROUND((I137/5/365*31),2)</f>
        <v>23.18</v>
      </c>
      <c r="AE137" s="46">
        <f t="shared" ref="AE137:AE151" si="104">ROUND((I137/5/365*31),2)</f>
        <v>23.18</v>
      </c>
      <c r="AF137" s="44">
        <f t="shared" ref="AF137:AF151" si="105">ROUND((I137/5/365*30),2)</f>
        <v>22.43</v>
      </c>
      <c r="AG137" s="286">
        <f t="shared" ref="AG137:AG151" si="106">ROUND((I137/5/365*31),2)</f>
        <v>23.18</v>
      </c>
      <c r="AH137" s="286"/>
      <c r="AI137" s="286"/>
      <c r="AJ137" s="286"/>
      <c r="AK137" s="286">
        <v>1364.4</v>
      </c>
      <c r="AL137" s="286">
        <v>1364.4</v>
      </c>
      <c r="AM137" s="286">
        <v>1364.4</v>
      </c>
      <c r="AN137" s="286">
        <v>1364.4</v>
      </c>
      <c r="AO137" s="44">
        <f t="shared" si="95"/>
        <v>1364.4</v>
      </c>
    </row>
    <row r="138" spans="2:41" s="330" customFormat="1" ht="33">
      <c r="B138" s="268" t="s">
        <v>811</v>
      </c>
      <c r="C138" s="258" t="s">
        <v>740</v>
      </c>
      <c r="D138" s="130" t="s">
        <v>814</v>
      </c>
      <c r="E138" s="308" t="s">
        <v>182</v>
      </c>
      <c r="F138" s="308" t="s">
        <v>815</v>
      </c>
      <c r="G138" s="46">
        <v>1516</v>
      </c>
      <c r="H138" s="46">
        <f t="shared" si="93"/>
        <v>151.6</v>
      </c>
      <c r="I138" s="46">
        <f t="shared" si="94"/>
        <v>1364.4</v>
      </c>
      <c r="J138" s="286">
        <v>0</v>
      </c>
      <c r="K138" s="286">
        <v>0</v>
      </c>
      <c r="L138" s="286">
        <v>0</v>
      </c>
      <c r="M138" s="286">
        <v>0</v>
      </c>
      <c r="N138" s="286">
        <v>0</v>
      </c>
      <c r="O138" s="286">
        <v>0</v>
      </c>
      <c r="P138" s="286">
        <v>0</v>
      </c>
      <c r="Q138" s="286">
        <v>0</v>
      </c>
      <c r="R138" s="286">
        <v>0</v>
      </c>
      <c r="S138" s="46">
        <v>157.02000000000001</v>
      </c>
      <c r="T138" s="46">
        <v>272.91000000000003</v>
      </c>
      <c r="U138" s="46">
        <v>272.91000000000003</v>
      </c>
      <c r="V138" s="46">
        <v>272.91000000000003</v>
      </c>
      <c r="W138" s="46">
        <f t="shared" si="96"/>
        <v>975.75000000000023</v>
      </c>
      <c r="X138" s="46">
        <f t="shared" si="97"/>
        <v>23.18</v>
      </c>
      <c r="Y138" s="46">
        <f t="shared" si="98"/>
        <v>21.68</v>
      </c>
      <c r="Z138" s="286">
        <f t="shared" si="99"/>
        <v>23.18</v>
      </c>
      <c r="AA138" s="286">
        <f t="shared" si="100"/>
        <v>22.43</v>
      </c>
      <c r="AB138" s="286">
        <f t="shared" si="101"/>
        <v>23.18</v>
      </c>
      <c r="AC138" s="286">
        <f t="shared" si="102"/>
        <v>22.43</v>
      </c>
      <c r="AD138" s="286">
        <f t="shared" si="103"/>
        <v>23.18</v>
      </c>
      <c r="AE138" s="286">
        <f t="shared" si="104"/>
        <v>23.18</v>
      </c>
      <c r="AF138" s="44">
        <f t="shared" si="105"/>
        <v>22.43</v>
      </c>
      <c r="AG138" s="286">
        <f t="shared" si="106"/>
        <v>23.18</v>
      </c>
      <c r="AH138" s="286"/>
      <c r="AI138" s="286"/>
      <c r="AJ138" s="286"/>
      <c r="AK138" s="286">
        <v>1364.4</v>
      </c>
      <c r="AL138" s="286">
        <v>1364.4</v>
      </c>
      <c r="AM138" s="286">
        <v>1364.4</v>
      </c>
      <c r="AN138" s="286">
        <v>1364.4</v>
      </c>
      <c r="AO138" s="44">
        <f t="shared" si="95"/>
        <v>1364.4</v>
      </c>
    </row>
    <row r="139" spans="2:41" s="330" customFormat="1" ht="24.75">
      <c r="B139" s="268" t="s">
        <v>811</v>
      </c>
      <c r="C139" s="258" t="s">
        <v>740</v>
      </c>
      <c r="D139" s="130" t="s">
        <v>816</v>
      </c>
      <c r="E139" s="308" t="s">
        <v>103</v>
      </c>
      <c r="F139" s="308" t="s">
        <v>817</v>
      </c>
      <c r="G139" s="46">
        <v>1516</v>
      </c>
      <c r="H139" s="46">
        <f t="shared" si="93"/>
        <v>151.6</v>
      </c>
      <c r="I139" s="46">
        <f t="shared" si="94"/>
        <v>1364.4</v>
      </c>
      <c r="J139" s="286">
        <v>0</v>
      </c>
      <c r="K139" s="286">
        <v>0</v>
      </c>
      <c r="L139" s="286">
        <v>0</v>
      </c>
      <c r="M139" s="286">
        <v>0</v>
      </c>
      <c r="N139" s="286">
        <v>0</v>
      </c>
      <c r="O139" s="286">
        <v>0</v>
      </c>
      <c r="P139" s="286">
        <v>0</v>
      </c>
      <c r="Q139" s="286">
        <v>0</v>
      </c>
      <c r="R139" s="286">
        <v>0</v>
      </c>
      <c r="S139" s="46">
        <v>157.02000000000001</v>
      </c>
      <c r="T139" s="46">
        <v>272.91000000000003</v>
      </c>
      <c r="U139" s="46">
        <v>272.91000000000003</v>
      </c>
      <c r="V139" s="46">
        <v>272.91000000000003</v>
      </c>
      <c r="W139" s="46">
        <f t="shared" si="96"/>
        <v>975.75000000000023</v>
      </c>
      <c r="X139" s="46">
        <f t="shared" si="97"/>
        <v>23.18</v>
      </c>
      <c r="Y139" s="46">
        <f t="shared" si="98"/>
        <v>21.68</v>
      </c>
      <c r="Z139" s="286">
        <f t="shared" si="99"/>
        <v>23.18</v>
      </c>
      <c r="AA139" s="286">
        <f t="shared" si="100"/>
        <v>22.43</v>
      </c>
      <c r="AB139" s="286">
        <f t="shared" si="101"/>
        <v>23.18</v>
      </c>
      <c r="AC139" s="286">
        <f t="shared" si="102"/>
        <v>22.43</v>
      </c>
      <c r="AD139" s="286">
        <f t="shared" si="103"/>
        <v>23.18</v>
      </c>
      <c r="AE139" s="286">
        <f t="shared" si="104"/>
        <v>23.18</v>
      </c>
      <c r="AF139" s="44">
        <f t="shared" si="105"/>
        <v>22.43</v>
      </c>
      <c r="AG139" s="286">
        <f t="shared" si="106"/>
        <v>23.18</v>
      </c>
      <c r="AH139" s="286"/>
      <c r="AI139" s="286"/>
      <c r="AJ139" s="286"/>
      <c r="AK139" s="286">
        <v>1364.4</v>
      </c>
      <c r="AL139" s="286">
        <v>1364.4</v>
      </c>
      <c r="AM139" s="286">
        <v>1364.4</v>
      </c>
      <c r="AN139" s="286">
        <v>1364.4</v>
      </c>
      <c r="AO139" s="44">
        <f t="shared" si="95"/>
        <v>1364.4</v>
      </c>
    </row>
    <row r="140" spans="2:41" s="330" customFormat="1" ht="24.75">
      <c r="B140" s="268" t="s">
        <v>811</v>
      </c>
      <c r="C140" s="258" t="s">
        <v>740</v>
      </c>
      <c r="D140" s="130" t="s">
        <v>818</v>
      </c>
      <c r="E140" s="308" t="s">
        <v>455</v>
      </c>
      <c r="F140" s="308" t="s">
        <v>819</v>
      </c>
      <c r="G140" s="46">
        <v>1516</v>
      </c>
      <c r="H140" s="46">
        <f t="shared" si="93"/>
        <v>151.6</v>
      </c>
      <c r="I140" s="46">
        <f t="shared" si="94"/>
        <v>1364.4</v>
      </c>
      <c r="J140" s="286">
        <v>0</v>
      </c>
      <c r="K140" s="286">
        <v>0</v>
      </c>
      <c r="L140" s="286">
        <v>0</v>
      </c>
      <c r="M140" s="286">
        <v>0</v>
      </c>
      <c r="N140" s="286">
        <v>0</v>
      </c>
      <c r="O140" s="286">
        <v>0</v>
      </c>
      <c r="P140" s="286">
        <v>0</v>
      </c>
      <c r="Q140" s="286">
        <v>0</v>
      </c>
      <c r="R140" s="286">
        <v>0</v>
      </c>
      <c r="S140" s="46">
        <v>157.02000000000001</v>
      </c>
      <c r="T140" s="46">
        <v>272.91000000000003</v>
      </c>
      <c r="U140" s="46">
        <v>272.91000000000003</v>
      </c>
      <c r="V140" s="46">
        <v>272.91000000000003</v>
      </c>
      <c r="W140" s="46">
        <f t="shared" si="96"/>
        <v>975.75000000000023</v>
      </c>
      <c r="X140" s="46">
        <f t="shared" si="97"/>
        <v>23.18</v>
      </c>
      <c r="Y140" s="46">
        <f t="shared" si="98"/>
        <v>21.68</v>
      </c>
      <c r="Z140" s="286">
        <f t="shared" si="99"/>
        <v>23.18</v>
      </c>
      <c r="AA140" s="286">
        <f t="shared" si="100"/>
        <v>22.43</v>
      </c>
      <c r="AB140" s="286">
        <f t="shared" si="101"/>
        <v>23.18</v>
      </c>
      <c r="AC140" s="286">
        <f t="shared" si="102"/>
        <v>22.43</v>
      </c>
      <c r="AD140" s="286">
        <f t="shared" si="103"/>
        <v>23.18</v>
      </c>
      <c r="AE140" s="286">
        <f t="shared" si="104"/>
        <v>23.18</v>
      </c>
      <c r="AF140" s="44">
        <f t="shared" si="105"/>
        <v>22.43</v>
      </c>
      <c r="AG140" s="286">
        <f t="shared" si="106"/>
        <v>23.18</v>
      </c>
      <c r="AH140" s="286"/>
      <c r="AI140" s="286"/>
      <c r="AJ140" s="286"/>
      <c r="AK140" s="286">
        <v>1364.4</v>
      </c>
      <c r="AL140" s="286">
        <v>1364.4</v>
      </c>
      <c r="AM140" s="286">
        <v>1364.4</v>
      </c>
      <c r="AN140" s="286">
        <v>1364.4</v>
      </c>
      <c r="AO140" s="44">
        <f t="shared" si="95"/>
        <v>1364.4</v>
      </c>
    </row>
    <row r="141" spans="2:41" s="330" customFormat="1" ht="24.75">
      <c r="B141" s="268" t="s">
        <v>811</v>
      </c>
      <c r="C141" s="258" t="s">
        <v>740</v>
      </c>
      <c r="D141" s="328" t="s">
        <v>820</v>
      </c>
      <c r="E141" s="308" t="s">
        <v>182</v>
      </c>
      <c r="F141" s="308" t="s">
        <v>821</v>
      </c>
      <c r="G141" s="46">
        <v>1516</v>
      </c>
      <c r="H141" s="46">
        <f t="shared" si="93"/>
        <v>151.6</v>
      </c>
      <c r="I141" s="46">
        <f t="shared" si="94"/>
        <v>1364.4</v>
      </c>
      <c r="J141" s="286">
        <v>0</v>
      </c>
      <c r="K141" s="286">
        <v>0</v>
      </c>
      <c r="L141" s="286">
        <v>0</v>
      </c>
      <c r="M141" s="286">
        <v>0</v>
      </c>
      <c r="N141" s="286">
        <v>0</v>
      </c>
      <c r="O141" s="286">
        <v>0</v>
      </c>
      <c r="P141" s="286">
        <v>0</v>
      </c>
      <c r="Q141" s="286">
        <v>0</v>
      </c>
      <c r="R141" s="286">
        <v>0</v>
      </c>
      <c r="S141" s="46">
        <v>157.02000000000001</v>
      </c>
      <c r="T141" s="46">
        <v>272.91000000000003</v>
      </c>
      <c r="U141" s="46">
        <v>272.91000000000003</v>
      </c>
      <c r="V141" s="46">
        <v>272.91000000000003</v>
      </c>
      <c r="W141" s="46">
        <f t="shared" si="96"/>
        <v>975.75000000000023</v>
      </c>
      <c r="X141" s="46">
        <f t="shared" si="97"/>
        <v>23.18</v>
      </c>
      <c r="Y141" s="46">
        <f t="shared" si="98"/>
        <v>21.68</v>
      </c>
      <c r="Z141" s="286">
        <f t="shared" si="99"/>
        <v>23.18</v>
      </c>
      <c r="AA141" s="286">
        <f t="shared" si="100"/>
        <v>22.43</v>
      </c>
      <c r="AB141" s="286">
        <f t="shared" si="101"/>
        <v>23.18</v>
      </c>
      <c r="AC141" s="286">
        <f t="shared" si="102"/>
        <v>22.43</v>
      </c>
      <c r="AD141" s="286">
        <f t="shared" si="103"/>
        <v>23.18</v>
      </c>
      <c r="AE141" s="286">
        <f t="shared" si="104"/>
        <v>23.18</v>
      </c>
      <c r="AF141" s="44">
        <f t="shared" si="105"/>
        <v>22.43</v>
      </c>
      <c r="AG141" s="286">
        <f t="shared" si="106"/>
        <v>23.18</v>
      </c>
      <c r="AH141" s="286"/>
      <c r="AI141" s="286"/>
      <c r="AJ141" s="286"/>
      <c r="AK141" s="286">
        <v>1364.4</v>
      </c>
      <c r="AL141" s="286">
        <v>1364.4</v>
      </c>
      <c r="AM141" s="286">
        <v>1364.4</v>
      </c>
      <c r="AN141" s="286">
        <v>1364.4</v>
      </c>
      <c r="AO141" s="44">
        <f t="shared" si="95"/>
        <v>1364.4</v>
      </c>
    </row>
    <row r="142" spans="2:41" s="330" customFormat="1" ht="33">
      <c r="B142" s="268" t="s">
        <v>811</v>
      </c>
      <c r="C142" s="258" t="s">
        <v>740</v>
      </c>
      <c r="D142" s="130" t="s">
        <v>822</v>
      </c>
      <c r="E142" s="260" t="s">
        <v>179</v>
      </c>
      <c r="F142" s="260" t="s">
        <v>823</v>
      </c>
      <c r="G142" s="46">
        <v>1516</v>
      </c>
      <c r="H142" s="46">
        <f t="shared" si="93"/>
        <v>151.6</v>
      </c>
      <c r="I142" s="46">
        <f t="shared" si="94"/>
        <v>1364.4</v>
      </c>
      <c r="J142" s="286">
        <v>0</v>
      </c>
      <c r="K142" s="286">
        <v>0</v>
      </c>
      <c r="L142" s="286">
        <v>0</v>
      </c>
      <c r="M142" s="286">
        <v>0</v>
      </c>
      <c r="N142" s="286">
        <v>0</v>
      </c>
      <c r="O142" s="286">
        <v>0</v>
      </c>
      <c r="P142" s="286">
        <v>0</v>
      </c>
      <c r="Q142" s="286">
        <v>0</v>
      </c>
      <c r="R142" s="286">
        <v>0</v>
      </c>
      <c r="S142" s="46">
        <v>157.02000000000001</v>
      </c>
      <c r="T142" s="46">
        <v>272.91000000000003</v>
      </c>
      <c r="U142" s="46">
        <v>272.91000000000003</v>
      </c>
      <c r="V142" s="46">
        <v>272.91000000000003</v>
      </c>
      <c r="W142" s="46">
        <f t="shared" si="96"/>
        <v>975.75000000000023</v>
      </c>
      <c r="X142" s="46">
        <f t="shared" si="97"/>
        <v>23.18</v>
      </c>
      <c r="Y142" s="46">
        <f t="shared" si="98"/>
        <v>21.68</v>
      </c>
      <c r="Z142" s="286">
        <f t="shared" si="99"/>
        <v>23.18</v>
      </c>
      <c r="AA142" s="286">
        <f t="shared" si="100"/>
        <v>22.43</v>
      </c>
      <c r="AB142" s="286">
        <f t="shared" si="101"/>
        <v>23.18</v>
      </c>
      <c r="AC142" s="286">
        <f t="shared" si="102"/>
        <v>22.43</v>
      </c>
      <c r="AD142" s="286">
        <f t="shared" si="103"/>
        <v>23.18</v>
      </c>
      <c r="AE142" s="286">
        <f t="shared" si="104"/>
        <v>23.18</v>
      </c>
      <c r="AF142" s="44">
        <f t="shared" si="105"/>
        <v>22.43</v>
      </c>
      <c r="AG142" s="286">
        <f t="shared" si="106"/>
        <v>23.18</v>
      </c>
      <c r="AH142" s="286"/>
      <c r="AI142" s="286"/>
      <c r="AJ142" s="286"/>
      <c r="AK142" s="286">
        <v>1364.4</v>
      </c>
      <c r="AL142" s="286">
        <v>1364.4</v>
      </c>
      <c r="AM142" s="286">
        <v>1364.4</v>
      </c>
      <c r="AN142" s="286">
        <v>1364.4</v>
      </c>
      <c r="AO142" s="44">
        <f t="shared" si="95"/>
        <v>1364.4</v>
      </c>
    </row>
    <row r="143" spans="2:41" s="330" customFormat="1" ht="24.75">
      <c r="B143" s="268" t="s">
        <v>811</v>
      </c>
      <c r="C143" s="258" t="s">
        <v>740</v>
      </c>
      <c r="D143" s="328" t="s">
        <v>824</v>
      </c>
      <c r="E143" s="260" t="s">
        <v>271</v>
      </c>
      <c r="F143" s="260" t="s">
        <v>825</v>
      </c>
      <c r="G143" s="46">
        <v>1516</v>
      </c>
      <c r="H143" s="46">
        <f t="shared" si="93"/>
        <v>151.6</v>
      </c>
      <c r="I143" s="46">
        <f t="shared" si="94"/>
        <v>1364.4</v>
      </c>
      <c r="J143" s="286">
        <v>0</v>
      </c>
      <c r="K143" s="286">
        <v>0</v>
      </c>
      <c r="L143" s="286">
        <v>0</v>
      </c>
      <c r="M143" s="286">
        <v>0</v>
      </c>
      <c r="N143" s="286">
        <v>0</v>
      </c>
      <c r="O143" s="286">
        <v>0</v>
      </c>
      <c r="P143" s="286">
        <v>0</v>
      </c>
      <c r="Q143" s="286">
        <v>0</v>
      </c>
      <c r="R143" s="286">
        <v>0</v>
      </c>
      <c r="S143" s="46">
        <v>157.02000000000001</v>
      </c>
      <c r="T143" s="46">
        <v>272.91000000000003</v>
      </c>
      <c r="U143" s="46">
        <v>272.91000000000003</v>
      </c>
      <c r="V143" s="46">
        <v>272.91000000000003</v>
      </c>
      <c r="W143" s="46">
        <f t="shared" si="96"/>
        <v>975.75000000000023</v>
      </c>
      <c r="X143" s="46">
        <f t="shared" si="97"/>
        <v>23.18</v>
      </c>
      <c r="Y143" s="46">
        <f t="shared" si="98"/>
        <v>21.68</v>
      </c>
      <c r="Z143" s="286">
        <f t="shared" si="99"/>
        <v>23.18</v>
      </c>
      <c r="AA143" s="286">
        <f t="shared" si="100"/>
        <v>22.43</v>
      </c>
      <c r="AB143" s="286">
        <f t="shared" si="101"/>
        <v>23.18</v>
      </c>
      <c r="AC143" s="286">
        <f t="shared" si="102"/>
        <v>22.43</v>
      </c>
      <c r="AD143" s="286">
        <f t="shared" si="103"/>
        <v>23.18</v>
      </c>
      <c r="AE143" s="286">
        <f t="shared" si="104"/>
        <v>23.18</v>
      </c>
      <c r="AF143" s="44">
        <f t="shared" si="105"/>
        <v>22.43</v>
      </c>
      <c r="AG143" s="286">
        <f t="shared" si="106"/>
        <v>23.18</v>
      </c>
      <c r="AH143" s="286"/>
      <c r="AI143" s="286"/>
      <c r="AJ143" s="286"/>
      <c r="AK143" s="286">
        <v>1364.4</v>
      </c>
      <c r="AL143" s="286">
        <v>1364.4</v>
      </c>
      <c r="AM143" s="286">
        <v>1364.4</v>
      </c>
      <c r="AN143" s="286">
        <v>1364.4</v>
      </c>
      <c r="AO143" s="44">
        <f t="shared" si="95"/>
        <v>1364.4</v>
      </c>
    </row>
    <row r="144" spans="2:41" s="330" customFormat="1" ht="24.75">
      <c r="B144" s="268" t="s">
        <v>811</v>
      </c>
      <c r="C144" s="258" t="s">
        <v>740</v>
      </c>
      <c r="D144" s="328" t="s">
        <v>826</v>
      </c>
      <c r="E144" s="260" t="s">
        <v>182</v>
      </c>
      <c r="F144" s="260" t="s">
        <v>827</v>
      </c>
      <c r="G144" s="46">
        <v>1516</v>
      </c>
      <c r="H144" s="46">
        <f t="shared" si="93"/>
        <v>151.6</v>
      </c>
      <c r="I144" s="46">
        <f t="shared" si="94"/>
        <v>1364.4</v>
      </c>
      <c r="J144" s="286">
        <v>0</v>
      </c>
      <c r="K144" s="286">
        <v>0</v>
      </c>
      <c r="L144" s="286">
        <v>0</v>
      </c>
      <c r="M144" s="286">
        <v>0</v>
      </c>
      <c r="N144" s="286">
        <v>0</v>
      </c>
      <c r="O144" s="286">
        <v>0</v>
      </c>
      <c r="P144" s="286">
        <v>0</v>
      </c>
      <c r="Q144" s="286">
        <v>0</v>
      </c>
      <c r="R144" s="286">
        <v>0</v>
      </c>
      <c r="S144" s="46">
        <v>157.02000000000001</v>
      </c>
      <c r="T144" s="46">
        <v>272.91000000000003</v>
      </c>
      <c r="U144" s="46">
        <v>272.91000000000003</v>
      </c>
      <c r="V144" s="46">
        <v>272.91000000000003</v>
      </c>
      <c r="W144" s="46">
        <f t="shared" si="96"/>
        <v>975.75000000000023</v>
      </c>
      <c r="X144" s="46">
        <f t="shared" si="97"/>
        <v>23.18</v>
      </c>
      <c r="Y144" s="46">
        <f t="shared" si="98"/>
        <v>21.68</v>
      </c>
      <c r="Z144" s="286">
        <f t="shared" si="99"/>
        <v>23.18</v>
      </c>
      <c r="AA144" s="286">
        <f t="shared" si="100"/>
        <v>22.43</v>
      </c>
      <c r="AB144" s="286">
        <f t="shared" si="101"/>
        <v>23.18</v>
      </c>
      <c r="AC144" s="286">
        <f t="shared" si="102"/>
        <v>22.43</v>
      </c>
      <c r="AD144" s="286">
        <f t="shared" si="103"/>
        <v>23.18</v>
      </c>
      <c r="AE144" s="286">
        <f t="shared" si="104"/>
        <v>23.18</v>
      </c>
      <c r="AF144" s="44">
        <f t="shared" si="105"/>
        <v>22.43</v>
      </c>
      <c r="AG144" s="286">
        <f t="shared" si="106"/>
        <v>23.18</v>
      </c>
      <c r="AH144" s="286"/>
      <c r="AI144" s="286"/>
      <c r="AJ144" s="286"/>
      <c r="AK144" s="286">
        <v>1364.4</v>
      </c>
      <c r="AL144" s="286">
        <v>1364.4</v>
      </c>
      <c r="AM144" s="286">
        <v>1364.4</v>
      </c>
      <c r="AN144" s="286">
        <v>1364.4</v>
      </c>
      <c r="AO144" s="44">
        <f t="shared" si="95"/>
        <v>1364.4</v>
      </c>
    </row>
    <row r="145" spans="2:41" s="330" customFormat="1" ht="57.75">
      <c r="B145" s="268" t="s">
        <v>811</v>
      </c>
      <c r="C145" s="258" t="s">
        <v>740</v>
      </c>
      <c r="D145" s="130" t="s">
        <v>828</v>
      </c>
      <c r="E145" s="260" t="s">
        <v>216</v>
      </c>
      <c r="F145" s="260" t="s">
        <v>829</v>
      </c>
      <c r="G145" s="46">
        <v>1516</v>
      </c>
      <c r="H145" s="46">
        <f t="shared" si="93"/>
        <v>151.6</v>
      </c>
      <c r="I145" s="46">
        <f t="shared" si="94"/>
        <v>1364.4</v>
      </c>
      <c r="J145" s="286">
        <v>0</v>
      </c>
      <c r="K145" s="286">
        <v>0</v>
      </c>
      <c r="L145" s="286">
        <v>0</v>
      </c>
      <c r="M145" s="286">
        <v>0</v>
      </c>
      <c r="N145" s="286">
        <v>0</v>
      </c>
      <c r="O145" s="286">
        <v>0</v>
      </c>
      <c r="P145" s="286">
        <v>0</v>
      </c>
      <c r="Q145" s="286">
        <v>0</v>
      </c>
      <c r="R145" s="286">
        <v>0</v>
      </c>
      <c r="S145" s="46">
        <v>157.02000000000001</v>
      </c>
      <c r="T145" s="46">
        <v>272.91000000000003</v>
      </c>
      <c r="U145" s="46">
        <v>272.91000000000003</v>
      </c>
      <c r="V145" s="46">
        <v>272.91000000000003</v>
      </c>
      <c r="W145" s="46">
        <f t="shared" si="96"/>
        <v>975.75000000000023</v>
      </c>
      <c r="X145" s="46">
        <f t="shared" si="97"/>
        <v>23.18</v>
      </c>
      <c r="Y145" s="46">
        <f t="shared" si="98"/>
        <v>21.68</v>
      </c>
      <c r="Z145" s="286">
        <f t="shared" si="99"/>
        <v>23.18</v>
      </c>
      <c r="AA145" s="286">
        <f t="shared" si="100"/>
        <v>22.43</v>
      </c>
      <c r="AB145" s="286">
        <f t="shared" si="101"/>
        <v>23.18</v>
      </c>
      <c r="AC145" s="286">
        <f t="shared" si="102"/>
        <v>22.43</v>
      </c>
      <c r="AD145" s="286">
        <f t="shared" si="103"/>
        <v>23.18</v>
      </c>
      <c r="AE145" s="286">
        <f t="shared" si="104"/>
        <v>23.18</v>
      </c>
      <c r="AF145" s="44">
        <f t="shared" si="105"/>
        <v>22.43</v>
      </c>
      <c r="AG145" s="286">
        <f t="shared" si="106"/>
        <v>23.18</v>
      </c>
      <c r="AH145" s="286"/>
      <c r="AI145" s="286"/>
      <c r="AJ145" s="286"/>
      <c r="AK145" s="286">
        <v>1364.4</v>
      </c>
      <c r="AL145" s="286">
        <v>1364.4</v>
      </c>
      <c r="AM145" s="286">
        <v>1364.4</v>
      </c>
      <c r="AN145" s="286">
        <v>1364.4</v>
      </c>
      <c r="AO145" s="44">
        <f t="shared" si="95"/>
        <v>1364.4</v>
      </c>
    </row>
    <row r="146" spans="2:41" s="330" customFormat="1" ht="24.75">
      <c r="B146" s="268" t="s">
        <v>811</v>
      </c>
      <c r="C146" s="258" t="s">
        <v>740</v>
      </c>
      <c r="D146" s="130" t="s">
        <v>830</v>
      </c>
      <c r="E146" s="260" t="s">
        <v>171</v>
      </c>
      <c r="F146" s="260" t="s">
        <v>831</v>
      </c>
      <c r="G146" s="46">
        <v>1516</v>
      </c>
      <c r="H146" s="46">
        <f t="shared" si="93"/>
        <v>151.6</v>
      </c>
      <c r="I146" s="46">
        <f t="shared" si="94"/>
        <v>1364.4</v>
      </c>
      <c r="J146" s="286">
        <v>0</v>
      </c>
      <c r="K146" s="286">
        <v>0</v>
      </c>
      <c r="L146" s="286">
        <v>0</v>
      </c>
      <c r="M146" s="286">
        <v>0</v>
      </c>
      <c r="N146" s="286">
        <v>0</v>
      </c>
      <c r="O146" s="286">
        <v>0</v>
      </c>
      <c r="P146" s="286">
        <v>0</v>
      </c>
      <c r="Q146" s="286">
        <v>0</v>
      </c>
      <c r="R146" s="286">
        <v>0</v>
      </c>
      <c r="S146" s="46">
        <v>157.02000000000001</v>
      </c>
      <c r="T146" s="46">
        <v>272.91000000000003</v>
      </c>
      <c r="U146" s="46">
        <v>272.91000000000003</v>
      </c>
      <c r="V146" s="46">
        <v>272.91000000000003</v>
      </c>
      <c r="W146" s="46">
        <f t="shared" si="96"/>
        <v>975.75000000000023</v>
      </c>
      <c r="X146" s="46">
        <f t="shared" si="97"/>
        <v>23.18</v>
      </c>
      <c r="Y146" s="46">
        <f t="shared" si="98"/>
        <v>21.68</v>
      </c>
      <c r="Z146" s="286">
        <f t="shared" si="99"/>
        <v>23.18</v>
      </c>
      <c r="AA146" s="286">
        <f t="shared" si="100"/>
        <v>22.43</v>
      </c>
      <c r="AB146" s="286">
        <f t="shared" si="101"/>
        <v>23.18</v>
      </c>
      <c r="AC146" s="286">
        <f t="shared" si="102"/>
        <v>22.43</v>
      </c>
      <c r="AD146" s="286">
        <f t="shared" si="103"/>
        <v>23.18</v>
      </c>
      <c r="AE146" s="286">
        <f t="shared" si="104"/>
        <v>23.18</v>
      </c>
      <c r="AF146" s="44">
        <f t="shared" si="105"/>
        <v>22.43</v>
      </c>
      <c r="AG146" s="286">
        <f t="shared" si="106"/>
        <v>23.18</v>
      </c>
      <c r="AH146" s="286"/>
      <c r="AI146" s="286"/>
      <c r="AJ146" s="286"/>
      <c r="AK146" s="286">
        <v>1364.4</v>
      </c>
      <c r="AL146" s="286">
        <v>1364.4</v>
      </c>
      <c r="AM146" s="286">
        <v>1364.4</v>
      </c>
      <c r="AN146" s="286">
        <v>1364.4</v>
      </c>
      <c r="AO146" s="44">
        <f t="shared" si="95"/>
        <v>1364.4</v>
      </c>
    </row>
    <row r="147" spans="2:41" s="330" customFormat="1" ht="33">
      <c r="B147" s="268" t="s">
        <v>811</v>
      </c>
      <c r="C147" s="258" t="s">
        <v>740</v>
      </c>
      <c r="D147" s="130" t="s">
        <v>832</v>
      </c>
      <c r="E147" s="260" t="s">
        <v>833</v>
      </c>
      <c r="F147" s="260" t="s">
        <v>834</v>
      </c>
      <c r="G147" s="46">
        <v>1516</v>
      </c>
      <c r="H147" s="46">
        <f t="shared" si="93"/>
        <v>151.6</v>
      </c>
      <c r="I147" s="46">
        <f t="shared" si="94"/>
        <v>1364.4</v>
      </c>
      <c r="J147" s="286">
        <v>0</v>
      </c>
      <c r="K147" s="286">
        <v>0</v>
      </c>
      <c r="L147" s="286">
        <v>0</v>
      </c>
      <c r="M147" s="286">
        <v>0</v>
      </c>
      <c r="N147" s="286">
        <v>0</v>
      </c>
      <c r="O147" s="286">
        <v>0</v>
      </c>
      <c r="P147" s="286">
        <v>0</v>
      </c>
      <c r="Q147" s="286">
        <v>0</v>
      </c>
      <c r="R147" s="286">
        <v>0</v>
      </c>
      <c r="S147" s="46">
        <v>157.02000000000001</v>
      </c>
      <c r="T147" s="46">
        <v>272.91000000000003</v>
      </c>
      <c r="U147" s="46">
        <v>272.91000000000003</v>
      </c>
      <c r="V147" s="46">
        <v>272.91000000000003</v>
      </c>
      <c r="W147" s="46">
        <f t="shared" si="96"/>
        <v>975.75000000000023</v>
      </c>
      <c r="X147" s="46">
        <f t="shared" si="97"/>
        <v>23.18</v>
      </c>
      <c r="Y147" s="46">
        <f t="shared" si="98"/>
        <v>21.68</v>
      </c>
      <c r="Z147" s="286">
        <f t="shared" si="99"/>
        <v>23.18</v>
      </c>
      <c r="AA147" s="286">
        <f t="shared" si="100"/>
        <v>22.43</v>
      </c>
      <c r="AB147" s="286">
        <f t="shared" si="101"/>
        <v>23.18</v>
      </c>
      <c r="AC147" s="286">
        <f t="shared" si="102"/>
        <v>22.43</v>
      </c>
      <c r="AD147" s="286">
        <f t="shared" si="103"/>
        <v>23.18</v>
      </c>
      <c r="AE147" s="286">
        <f t="shared" si="104"/>
        <v>23.18</v>
      </c>
      <c r="AF147" s="44">
        <f t="shared" si="105"/>
        <v>22.43</v>
      </c>
      <c r="AG147" s="286">
        <f t="shared" si="106"/>
        <v>23.18</v>
      </c>
      <c r="AH147" s="286"/>
      <c r="AI147" s="286"/>
      <c r="AJ147" s="286"/>
      <c r="AK147" s="286">
        <v>1364.4</v>
      </c>
      <c r="AL147" s="286">
        <v>1364.4</v>
      </c>
      <c r="AM147" s="286">
        <v>1364.4</v>
      </c>
      <c r="AN147" s="286">
        <v>1364.4</v>
      </c>
      <c r="AO147" s="44">
        <f t="shared" si="95"/>
        <v>1364.4</v>
      </c>
    </row>
    <row r="148" spans="2:41" s="330" customFormat="1" ht="24.75">
      <c r="B148" s="268" t="s">
        <v>811</v>
      </c>
      <c r="C148" s="258" t="s">
        <v>740</v>
      </c>
      <c r="D148" s="130" t="s">
        <v>835</v>
      </c>
      <c r="E148" s="260" t="s">
        <v>103</v>
      </c>
      <c r="F148" s="260" t="s">
        <v>836</v>
      </c>
      <c r="G148" s="46">
        <v>1516</v>
      </c>
      <c r="H148" s="46">
        <f t="shared" si="93"/>
        <v>151.6</v>
      </c>
      <c r="I148" s="46">
        <f t="shared" si="94"/>
        <v>1364.4</v>
      </c>
      <c r="J148" s="286">
        <v>0</v>
      </c>
      <c r="K148" s="286">
        <v>0</v>
      </c>
      <c r="L148" s="286">
        <v>0</v>
      </c>
      <c r="M148" s="286">
        <v>0</v>
      </c>
      <c r="N148" s="286">
        <v>0</v>
      </c>
      <c r="O148" s="286">
        <v>0</v>
      </c>
      <c r="P148" s="286">
        <v>0</v>
      </c>
      <c r="Q148" s="286">
        <v>0</v>
      </c>
      <c r="R148" s="286">
        <v>0</v>
      </c>
      <c r="S148" s="46">
        <v>157.02000000000001</v>
      </c>
      <c r="T148" s="46">
        <v>272.91000000000003</v>
      </c>
      <c r="U148" s="46">
        <v>272.91000000000003</v>
      </c>
      <c r="V148" s="46">
        <v>272.91000000000003</v>
      </c>
      <c r="W148" s="46">
        <f t="shared" si="96"/>
        <v>975.75000000000023</v>
      </c>
      <c r="X148" s="46">
        <f t="shared" si="97"/>
        <v>23.18</v>
      </c>
      <c r="Y148" s="46">
        <f t="shared" si="98"/>
        <v>21.68</v>
      </c>
      <c r="Z148" s="286">
        <f t="shared" si="99"/>
        <v>23.18</v>
      </c>
      <c r="AA148" s="286">
        <f t="shared" si="100"/>
        <v>22.43</v>
      </c>
      <c r="AB148" s="286">
        <f t="shared" si="101"/>
        <v>23.18</v>
      </c>
      <c r="AC148" s="286">
        <f t="shared" si="102"/>
        <v>22.43</v>
      </c>
      <c r="AD148" s="286">
        <f t="shared" si="103"/>
        <v>23.18</v>
      </c>
      <c r="AE148" s="286">
        <f t="shared" si="104"/>
        <v>23.18</v>
      </c>
      <c r="AF148" s="44">
        <f t="shared" si="105"/>
        <v>22.43</v>
      </c>
      <c r="AG148" s="286">
        <f t="shared" si="106"/>
        <v>23.18</v>
      </c>
      <c r="AH148" s="286"/>
      <c r="AI148" s="286"/>
      <c r="AJ148" s="286"/>
      <c r="AK148" s="286">
        <v>1364.4</v>
      </c>
      <c r="AL148" s="286">
        <v>1364.4</v>
      </c>
      <c r="AM148" s="286">
        <v>1364.4</v>
      </c>
      <c r="AN148" s="286">
        <v>1364.4</v>
      </c>
      <c r="AO148" s="44">
        <f t="shared" si="95"/>
        <v>1364.4</v>
      </c>
    </row>
    <row r="149" spans="2:41" s="330" customFormat="1" ht="24.75">
      <c r="B149" s="268" t="s">
        <v>811</v>
      </c>
      <c r="C149" s="258" t="s">
        <v>740</v>
      </c>
      <c r="D149" s="130" t="s">
        <v>837</v>
      </c>
      <c r="E149" s="260" t="s">
        <v>455</v>
      </c>
      <c r="F149" s="260" t="s">
        <v>838</v>
      </c>
      <c r="G149" s="46">
        <v>1516</v>
      </c>
      <c r="H149" s="46">
        <f t="shared" si="93"/>
        <v>151.6</v>
      </c>
      <c r="I149" s="46">
        <f t="shared" si="94"/>
        <v>1364.4</v>
      </c>
      <c r="J149" s="286">
        <v>0</v>
      </c>
      <c r="K149" s="286">
        <v>0</v>
      </c>
      <c r="L149" s="286">
        <v>0</v>
      </c>
      <c r="M149" s="286">
        <v>0</v>
      </c>
      <c r="N149" s="286">
        <v>0</v>
      </c>
      <c r="O149" s="286">
        <v>0</v>
      </c>
      <c r="P149" s="286">
        <v>0</v>
      </c>
      <c r="Q149" s="286">
        <v>0</v>
      </c>
      <c r="R149" s="286">
        <v>0</v>
      </c>
      <c r="S149" s="46">
        <v>157.02000000000001</v>
      </c>
      <c r="T149" s="46">
        <v>272.91000000000003</v>
      </c>
      <c r="U149" s="46">
        <v>272.91000000000003</v>
      </c>
      <c r="V149" s="46">
        <v>272.91000000000003</v>
      </c>
      <c r="W149" s="46">
        <f t="shared" si="96"/>
        <v>975.75000000000023</v>
      </c>
      <c r="X149" s="46">
        <f t="shared" si="97"/>
        <v>23.18</v>
      </c>
      <c r="Y149" s="46">
        <f t="shared" si="98"/>
        <v>21.68</v>
      </c>
      <c r="Z149" s="286">
        <f t="shared" si="99"/>
        <v>23.18</v>
      </c>
      <c r="AA149" s="286">
        <f t="shared" si="100"/>
        <v>22.43</v>
      </c>
      <c r="AB149" s="286">
        <f t="shared" si="101"/>
        <v>23.18</v>
      </c>
      <c r="AC149" s="286">
        <f t="shared" si="102"/>
        <v>22.43</v>
      </c>
      <c r="AD149" s="286">
        <f t="shared" si="103"/>
        <v>23.18</v>
      </c>
      <c r="AE149" s="286">
        <f t="shared" si="104"/>
        <v>23.18</v>
      </c>
      <c r="AF149" s="44">
        <f t="shared" si="105"/>
        <v>22.43</v>
      </c>
      <c r="AG149" s="286">
        <f t="shared" si="106"/>
        <v>23.18</v>
      </c>
      <c r="AH149" s="286"/>
      <c r="AI149" s="286"/>
      <c r="AJ149" s="286"/>
      <c r="AK149" s="286">
        <v>1364.4</v>
      </c>
      <c r="AL149" s="286">
        <v>1364.4</v>
      </c>
      <c r="AM149" s="286">
        <v>1364.4</v>
      </c>
      <c r="AN149" s="286">
        <v>1364.4</v>
      </c>
      <c r="AO149" s="44">
        <f t="shared" si="95"/>
        <v>1364.4</v>
      </c>
    </row>
    <row r="150" spans="2:41" s="330" customFormat="1" ht="24.75">
      <c r="B150" s="268" t="s">
        <v>811</v>
      </c>
      <c r="C150" s="258" t="s">
        <v>740</v>
      </c>
      <c r="D150" s="130" t="s">
        <v>839</v>
      </c>
      <c r="E150" s="260" t="s">
        <v>179</v>
      </c>
      <c r="F150" s="260" t="s">
        <v>840</v>
      </c>
      <c r="G150" s="46">
        <v>1516</v>
      </c>
      <c r="H150" s="46">
        <f t="shared" si="93"/>
        <v>151.6</v>
      </c>
      <c r="I150" s="46">
        <f t="shared" si="94"/>
        <v>1364.4</v>
      </c>
      <c r="J150" s="286">
        <v>0</v>
      </c>
      <c r="K150" s="286">
        <v>0</v>
      </c>
      <c r="L150" s="286">
        <v>0</v>
      </c>
      <c r="M150" s="286">
        <v>0</v>
      </c>
      <c r="N150" s="286">
        <v>0</v>
      </c>
      <c r="O150" s="286">
        <v>0</v>
      </c>
      <c r="P150" s="286">
        <v>0</v>
      </c>
      <c r="Q150" s="286">
        <v>0</v>
      </c>
      <c r="R150" s="286">
        <v>0</v>
      </c>
      <c r="S150" s="46">
        <v>157.02000000000001</v>
      </c>
      <c r="T150" s="46">
        <v>272.91000000000003</v>
      </c>
      <c r="U150" s="46">
        <v>272.91000000000003</v>
      </c>
      <c r="V150" s="46">
        <v>272.91000000000003</v>
      </c>
      <c r="W150" s="46">
        <f t="shared" si="96"/>
        <v>975.75000000000023</v>
      </c>
      <c r="X150" s="46">
        <f t="shared" si="97"/>
        <v>23.18</v>
      </c>
      <c r="Y150" s="46">
        <f t="shared" si="98"/>
        <v>21.68</v>
      </c>
      <c r="Z150" s="286">
        <f t="shared" si="99"/>
        <v>23.18</v>
      </c>
      <c r="AA150" s="286">
        <f t="shared" si="100"/>
        <v>22.43</v>
      </c>
      <c r="AB150" s="286">
        <f t="shared" si="101"/>
        <v>23.18</v>
      </c>
      <c r="AC150" s="286">
        <f t="shared" si="102"/>
        <v>22.43</v>
      </c>
      <c r="AD150" s="286">
        <f t="shared" si="103"/>
        <v>23.18</v>
      </c>
      <c r="AE150" s="286">
        <f t="shared" si="104"/>
        <v>23.18</v>
      </c>
      <c r="AF150" s="44">
        <f t="shared" si="105"/>
        <v>22.43</v>
      </c>
      <c r="AG150" s="286">
        <f t="shared" si="106"/>
        <v>23.18</v>
      </c>
      <c r="AH150" s="286"/>
      <c r="AI150" s="286"/>
      <c r="AJ150" s="286"/>
      <c r="AK150" s="286">
        <v>1364.4</v>
      </c>
      <c r="AL150" s="286">
        <v>1364.4</v>
      </c>
      <c r="AM150" s="286">
        <v>1364.4</v>
      </c>
      <c r="AN150" s="286">
        <v>1364.4</v>
      </c>
      <c r="AO150" s="44">
        <f t="shared" si="95"/>
        <v>1364.4</v>
      </c>
    </row>
    <row r="151" spans="2:41" s="330" customFormat="1" ht="24.75">
      <c r="B151" s="268" t="s">
        <v>811</v>
      </c>
      <c r="C151" s="258" t="s">
        <v>740</v>
      </c>
      <c r="D151" s="130" t="s">
        <v>841</v>
      </c>
      <c r="E151" s="260" t="s">
        <v>842</v>
      </c>
      <c r="F151" s="260" t="s">
        <v>843</v>
      </c>
      <c r="G151" s="46">
        <v>1516</v>
      </c>
      <c r="H151" s="46">
        <f t="shared" si="93"/>
        <v>151.6</v>
      </c>
      <c r="I151" s="46">
        <f t="shared" si="94"/>
        <v>1364.4</v>
      </c>
      <c r="J151" s="286">
        <v>0</v>
      </c>
      <c r="K151" s="286">
        <v>0</v>
      </c>
      <c r="L151" s="286">
        <v>0</v>
      </c>
      <c r="M151" s="286">
        <v>0</v>
      </c>
      <c r="N151" s="286">
        <v>0</v>
      </c>
      <c r="O151" s="286">
        <v>0</v>
      </c>
      <c r="P151" s="286">
        <v>0</v>
      </c>
      <c r="Q151" s="286">
        <v>0</v>
      </c>
      <c r="R151" s="286">
        <v>0</v>
      </c>
      <c r="S151" s="46">
        <v>157.02000000000001</v>
      </c>
      <c r="T151" s="46">
        <v>272.91000000000003</v>
      </c>
      <c r="U151" s="46">
        <v>272.91000000000003</v>
      </c>
      <c r="V151" s="46">
        <v>272.91000000000003</v>
      </c>
      <c r="W151" s="46">
        <f t="shared" si="96"/>
        <v>975.75000000000023</v>
      </c>
      <c r="X151" s="46">
        <f t="shared" si="97"/>
        <v>23.18</v>
      </c>
      <c r="Y151" s="46">
        <f t="shared" si="98"/>
        <v>21.68</v>
      </c>
      <c r="Z151" s="286">
        <f t="shared" si="99"/>
        <v>23.18</v>
      </c>
      <c r="AA151" s="286">
        <f t="shared" si="100"/>
        <v>22.43</v>
      </c>
      <c r="AB151" s="286">
        <f t="shared" si="101"/>
        <v>23.18</v>
      </c>
      <c r="AC151" s="286">
        <f t="shared" si="102"/>
        <v>22.43</v>
      </c>
      <c r="AD151" s="286">
        <f t="shared" si="103"/>
        <v>23.18</v>
      </c>
      <c r="AE151" s="286">
        <f t="shared" si="104"/>
        <v>23.18</v>
      </c>
      <c r="AF151" s="44">
        <f t="shared" si="105"/>
        <v>22.43</v>
      </c>
      <c r="AG151" s="286">
        <f t="shared" si="106"/>
        <v>23.18</v>
      </c>
      <c r="AH151" s="286"/>
      <c r="AI151" s="286"/>
      <c r="AJ151" s="286"/>
      <c r="AK151" s="286">
        <v>1364.4</v>
      </c>
      <c r="AL151" s="286">
        <v>1364.4</v>
      </c>
      <c r="AM151" s="286">
        <v>1364.4</v>
      </c>
      <c r="AN151" s="286">
        <v>1364.4</v>
      </c>
      <c r="AO151" s="44">
        <f t="shared" si="95"/>
        <v>1364.4</v>
      </c>
    </row>
    <row r="152" spans="2:41" s="330" customFormat="1" ht="16.5">
      <c r="B152" s="268" t="s">
        <v>844</v>
      </c>
      <c r="C152" s="258" t="s">
        <v>845</v>
      </c>
      <c r="D152" s="328" t="s">
        <v>846</v>
      </c>
      <c r="E152" s="260" t="s">
        <v>233</v>
      </c>
      <c r="F152" s="260" t="s">
        <v>757</v>
      </c>
      <c r="G152" s="46">
        <v>1238</v>
      </c>
      <c r="H152" s="46">
        <f t="shared" si="93"/>
        <v>123.80000000000001</v>
      </c>
      <c r="I152" s="286">
        <f t="shared" si="94"/>
        <v>1114.2</v>
      </c>
      <c r="J152" s="286"/>
      <c r="K152" s="286"/>
      <c r="L152" s="286"/>
      <c r="M152" s="286"/>
      <c r="N152" s="286"/>
      <c r="O152" s="286"/>
      <c r="P152" s="286"/>
      <c r="Q152" s="286"/>
      <c r="R152" s="286"/>
      <c r="S152" s="46"/>
      <c r="T152" s="46"/>
      <c r="U152" s="46"/>
      <c r="V152" s="46"/>
      <c r="W152" s="46"/>
      <c r="X152" s="46"/>
      <c r="Y152" s="46"/>
      <c r="Z152" s="286"/>
      <c r="AA152" s="286"/>
      <c r="AB152" s="286"/>
      <c r="AC152" s="286"/>
      <c r="AD152" s="286"/>
      <c r="AE152" s="286"/>
      <c r="AF152" s="44"/>
      <c r="AG152" s="286"/>
      <c r="AH152" s="286"/>
      <c r="AI152" s="286"/>
      <c r="AJ152" s="286"/>
      <c r="AK152" s="286">
        <v>1114.2</v>
      </c>
      <c r="AL152" s="286">
        <v>1114.2</v>
      </c>
      <c r="AM152" s="286">
        <v>1114.2</v>
      </c>
      <c r="AN152" s="286">
        <v>1114.2</v>
      </c>
      <c r="AO152" s="44">
        <f t="shared" si="95"/>
        <v>1114.2</v>
      </c>
    </row>
    <row r="153" spans="2:41" s="330" customFormat="1" ht="24.75">
      <c r="B153" s="268" t="s">
        <v>847</v>
      </c>
      <c r="C153" s="258" t="s">
        <v>740</v>
      </c>
      <c r="D153" s="329" t="s">
        <v>848</v>
      </c>
      <c r="E153" s="260" t="s">
        <v>236</v>
      </c>
      <c r="F153" s="260" t="s">
        <v>849</v>
      </c>
      <c r="G153" s="46">
        <v>1843.39</v>
      </c>
      <c r="H153" s="46">
        <f t="shared" si="93"/>
        <v>184.33900000000003</v>
      </c>
      <c r="I153" s="44">
        <f t="shared" si="94"/>
        <v>1659.0510000000002</v>
      </c>
      <c r="J153" s="286"/>
      <c r="K153" s="286"/>
      <c r="L153" s="286"/>
      <c r="M153" s="286"/>
      <c r="N153" s="286"/>
      <c r="O153" s="286"/>
      <c r="P153" s="286"/>
      <c r="Q153" s="286"/>
      <c r="R153" s="286"/>
      <c r="S153" s="46"/>
      <c r="T153" s="46"/>
      <c r="U153" s="46"/>
      <c r="V153" s="46"/>
      <c r="W153" s="46"/>
      <c r="X153" s="46"/>
      <c r="Y153" s="46"/>
      <c r="Z153" s="286"/>
      <c r="AA153" s="286"/>
      <c r="AB153" s="286"/>
      <c r="AC153" s="286"/>
      <c r="AD153" s="286"/>
      <c r="AE153" s="286"/>
      <c r="AF153" s="44"/>
      <c r="AG153" s="286"/>
      <c r="AH153" s="286"/>
      <c r="AI153" s="286"/>
      <c r="AJ153" s="286"/>
      <c r="AK153" s="286">
        <v>1659.05</v>
      </c>
      <c r="AL153" s="286">
        <v>1659.05</v>
      </c>
      <c r="AM153" s="286">
        <v>1659.05</v>
      </c>
      <c r="AN153" s="286">
        <v>1659.05</v>
      </c>
      <c r="AO153" s="44">
        <f t="shared" si="95"/>
        <v>1659.05</v>
      </c>
    </row>
    <row r="154" spans="2:41" s="330" customFormat="1" ht="24.75">
      <c r="B154" s="268" t="s">
        <v>847</v>
      </c>
      <c r="C154" s="258" t="s">
        <v>740</v>
      </c>
      <c r="D154" s="329" t="s">
        <v>850</v>
      </c>
      <c r="E154" s="260" t="s">
        <v>233</v>
      </c>
      <c r="F154" s="260" t="s">
        <v>851</v>
      </c>
      <c r="G154" s="46">
        <v>1843.39</v>
      </c>
      <c r="H154" s="46">
        <f t="shared" si="93"/>
        <v>184.33900000000003</v>
      </c>
      <c r="I154" s="44">
        <f t="shared" si="94"/>
        <v>1659.0510000000002</v>
      </c>
      <c r="J154" s="286"/>
      <c r="K154" s="286"/>
      <c r="L154" s="286"/>
      <c r="M154" s="286"/>
      <c r="N154" s="286"/>
      <c r="O154" s="286"/>
      <c r="P154" s="286"/>
      <c r="Q154" s="286"/>
      <c r="R154" s="286"/>
      <c r="S154" s="46"/>
      <c r="T154" s="46"/>
      <c r="U154" s="46"/>
      <c r="V154" s="46"/>
      <c r="W154" s="46"/>
      <c r="X154" s="46"/>
      <c r="Y154" s="46"/>
      <c r="Z154" s="286"/>
      <c r="AA154" s="286"/>
      <c r="AB154" s="286"/>
      <c r="AC154" s="286"/>
      <c r="AD154" s="286"/>
      <c r="AE154" s="286"/>
      <c r="AF154" s="44"/>
      <c r="AG154" s="286"/>
      <c r="AH154" s="286"/>
      <c r="AI154" s="286"/>
      <c r="AJ154" s="286"/>
      <c r="AK154" s="286">
        <v>1659.05</v>
      </c>
      <c r="AL154" s="286">
        <v>1659.05</v>
      </c>
      <c r="AM154" s="286">
        <v>1659.05</v>
      </c>
      <c r="AN154" s="286">
        <v>1659.05</v>
      </c>
      <c r="AO154" s="44">
        <f t="shared" si="95"/>
        <v>1659.05</v>
      </c>
    </row>
    <row r="155" spans="2:41" s="330" customFormat="1" ht="33">
      <c r="B155" s="268" t="s">
        <v>515</v>
      </c>
      <c r="C155" s="258" t="s">
        <v>852</v>
      </c>
      <c r="D155" s="329" t="s">
        <v>853</v>
      </c>
      <c r="E155" s="260" t="s">
        <v>233</v>
      </c>
      <c r="F155" s="260" t="s">
        <v>854</v>
      </c>
      <c r="G155" s="46">
        <v>16981.810000000001</v>
      </c>
      <c r="H155" s="46">
        <f t="shared" si="93"/>
        <v>1698.1810000000003</v>
      </c>
      <c r="I155" s="44">
        <f t="shared" si="94"/>
        <v>15283.629000000001</v>
      </c>
      <c r="J155" s="286"/>
      <c r="K155" s="286"/>
      <c r="L155" s="286"/>
      <c r="M155" s="286"/>
      <c r="N155" s="286"/>
      <c r="O155" s="286"/>
      <c r="P155" s="286"/>
      <c r="Q155" s="286"/>
      <c r="R155" s="286"/>
      <c r="S155" s="46"/>
      <c r="T155" s="46"/>
      <c r="U155" s="46"/>
      <c r="V155" s="46"/>
      <c r="W155" s="46"/>
      <c r="X155" s="46"/>
      <c r="Y155" s="46"/>
      <c r="Z155" s="286"/>
      <c r="AA155" s="286"/>
      <c r="AB155" s="286"/>
      <c r="AC155" s="46">
        <v>820.71</v>
      </c>
      <c r="AD155" s="46">
        <v>3056.72</v>
      </c>
      <c r="AE155" s="46">
        <v>3056.72</v>
      </c>
      <c r="AF155" s="44">
        <v>3065.09</v>
      </c>
      <c r="AG155" s="46">
        <v>3056.72</v>
      </c>
      <c r="AH155" s="46">
        <v>2227.67</v>
      </c>
      <c r="AI155" s="46"/>
      <c r="AJ155" s="46"/>
      <c r="AK155" s="44">
        <f>SUM(AC155:AH155)</f>
        <v>15283.63</v>
      </c>
      <c r="AL155" s="44">
        <f>SUM(AD155:AI155)</f>
        <v>14462.919999999998</v>
      </c>
      <c r="AM155" s="44">
        <v>15283.63</v>
      </c>
      <c r="AN155" s="44">
        <v>15283.63</v>
      </c>
      <c r="AO155" s="286">
        <f t="shared" si="95"/>
        <v>15283.63</v>
      </c>
    </row>
    <row r="156" spans="2:41" s="330" customFormat="1" ht="16.5">
      <c r="B156" s="268" t="s">
        <v>855</v>
      </c>
      <c r="C156" s="258" t="s">
        <v>856</v>
      </c>
      <c r="D156" s="329" t="s">
        <v>857</v>
      </c>
      <c r="E156" s="260" t="s">
        <v>233</v>
      </c>
      <c r="F156" s="260" t="s">
        <v>858</v>
      </c>
      <c r="G156" s="46">
        <v>3975</v>
      </c>
      <c r="H156" s="46">
        <f t="shared" si="93"/>
        <v>397.5</v>
      </c>
      <c r="I156" s="44">
        <f t="shared" si="94"/>
        <v>3577.5</v>
      </c>
      <c r="J156" s="286"/>
      <c r="K156" s="286"/>
      <c r="L156" s="286"/>
      <c r="M156" s="286"/>
      <c r="N156" s="286"/>
      <c r="O156" s="286"/>
      <c r="P156" s="286"/>
      <c r="Q156" s="286"/>
      <c r="R156" s="286"/>
      <c r="S156" s="46"/>
      <c r="T156" s="46"/>
      <c r="U156" s="46"/>
      <c r="V156" s="46"/>
      <c r="W156" s="46"/>
      <c r="X156" s="46"/>
      <c r="Y156" s="46"/>
      <c r="Z156" s="286"/>
      <c r="AA156" s="286"/>
      <c r="AB156" s="286"/>
      <c r="AC156" s="46">
        <v>180.35</v>
      </c>
      <c r="AD156" s="46">
        <v>715.52</v>
      </c>
      <c r="AE156" s="46">
        <v>715.52</v>
      </c>
      <c r="AF156" s="44">
        <v>717.48</v>
      </c>
      <c r="AG156" s="46">
        <v>715.52</v>
      </c>
      <c r="AH156" s="46">
        <v>533.11</v>
      </c>
      <c r="AI156" s="46"/>
      <c r="AJ156" s="46"/>
      <c r="AK156" s="44">
        <f>SUM(AC156:AH156)</f>
        <v>3577.5</v>
      </c>
      <c r="AL156" s="44">
        <f>SUM(AD156:AI156)</f>
        <v>3397.15</v>
      </c>
      <c r="AM156" s="44">
        <v>3577.5</v>
      </c>
      <c r="AN156" s="44">
        <v>3577.5</v>
      </c>
      <c r="AO156" s="286">
        <f t="shared" si="95"/>
        <v>3577.5</v>
      </c>
    </row>
    <row r="157" spans="2:41" s="330" customFormat="1" ht="24.75">
      <c r="B157" s="268" t="s">
        <v>522</v>
      </c>
      <c r="C157" s="258" t="s">
        <v>740</v>
      </c>
      <c r="D157" s="329" t="s">
        <v>859</v>
      </c>
      <c r="E157" s="260" t="s">
        <v>628</v>
      </c>
      <c r="F157" s="260" t="s">
        <v>860</v>
      </c>
      <c r="G157" s="46">
        <v>1725.4</v>
      </c>
      <c r="H157" s="46">
        <f t="shared" si="93"/>
        <v>172.54000000000002</v>
      </c>
      <c r="I157" s="44">
        <f t="shared" si="94"/>
        <v>1552.8600000000001</v>
      </c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>
        <v>307.19</v>
      </c>
      <c r="V157" s="46">
        <v>310.60000000000002</v>
      </c>
      <c r="W157" s="46">
        <f t="shared" ref="W157:W164" si="107">O157+P157+Q157+R157+S157+T157+U157+V157</f>
        <v>617.79</v>
      </c>
      <c r="X157" s="46">
        <f t="shared" ref="X157:X164" si="108">ROUND((I157/5/365*31),2)</f>
        <v>26.38</v>
      </c>
      <c r="Y157" s="46">
        <f t="shared" ref="Y157:Y164" si="109">ROUND((I157/5/365*29),2)</f>
        <v>24.68</v>
      </c>
      <c r="Z157" s="286">
        <f t="shared" ref="Z157:Z164" si="110">ROUND((I157/5/365*31),2)</f>
        <v>26.38</v>
      </c>
      <c r="AA157" s="286">
        <f t="shared" ref="AA157:AA164" si="111">ROUND((I157/5/365*30),2)</f>
        <v>25.53</v>
      </c>
      <c r="AB157" s="286">
        <f t="shared" ref="AB157:AB164" si="112">ROUND((I157/5/365*31),2)</f>
        <v>26.38</v>
      </c>
      <c r="AC157" s="286">
        <f t="shared" ref="AC157:AC164" si="113">ROUND((I157/5/365*30),2)</f>
        <v>25.53</v>
      </c>
      <c r="AD157" s="286">
        <f t="shared" ref="AD157:AD164" si="114">ROUND((I157/5/365*31),2)</f>
        <v>26.38</v>
      </c>
      <c r="AE157" s="286">
        <f t="shared" ref="AE157:AE164" si="115">ROUND((I157/5/365*31),2)</f>
        <v>26.38</v>
      </c>
      <c r="AF157" s="44">
        <f t="shared" ref="AF157:AF164" si="116">ROUND((I157/5/365*30),2)</f>
        <v>25.53</v>
      </c>
      <c r="AG157" s="286">
        <f t="shared" ref="AG157:AG164" si="117">ROUND((I157/5/365*31),2)</f>
        <v>26.38</v>
      </c>
      <c r="AH157" s="286">
        <f t="shared" ref="AH157:AH164" si="118">ROUND((I157/5/365*30),2)</f>
        <v>25.53</v>
      </c>
      <c r="AI157" s="286"/>
      <c r="AJ157" s="286"/>
      <c r="AK157" s="44">
        <v>1552.86</v>
      </c>
      <c r="AL157" s="44">
        <v>1552.86</v>
      </c>
      <c r="AM157" s="44">
        <v>1552.86</v>
      </c>
      <c r="AN157" s="44">
        <v>1552.86</v>
      </c>
      <c r="AO157" s="44">
        <v>1552.86</v>
      </c>
    </row>
    <row r="158" spans="2:41" s="330" customFormat="1" ht="24.75">
      <c r="B158" s="268" t="s">
        <v>522</v>
      </c>
      <c r="C158" s="258" t="s">
        <v>740</v>
      </c>
      <c r="D158" s="329" t="s">
        <v>861</v>
      </c>
      <c r="E158" s="260" t="s">
        <v>179</v>
      </c>
      <c r="F158" s="260" t="s">
        <v>862</v>
      </c>
      <c r="G158" s="46">
        <v>1725.4</v>
      </c>
      <c r="H158" s="46">
        <f t="shared" si="93"/>
        <v>172.54000000000002</v>
      </c>
      <c r="I158" s="44">
        <f t="shared" si="94"/>
        <v>1552.8600000000001</v>
      </c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>
        <v>307.19</v>
      </c>
      <c r="V158" s="46">
        <v>310.60000000000002</v>
      </c>
      <c r="W158" s="46">
        <f t="shared" si="107"/>
        <v>617.79</v>
      </c>
      <c r="X158" s="46">
        <f t="shared" si="108"/>
        <v>26.38</v>
      </c>
      <c r="Y158" s="46">
        <f t="shared" si="109"/>
        <v>24.68</v>
      </c>
      <c r="Z158" s="286">
        <f t="shared" si="110"/>
        <v>26.38</v>
      </c>
      <c r="AA158" s="286">
        <f t="shared" si="111"/>
        <v>25.53</v>
      </c>
      <c r="AB158" s="286">
        <f t="shared" si="112"/>
        <v>26.38</v>
      </c>
      <c r="AC158" s="286">
        <f t="shared" si="113"/>
        <v>25.53</v>
      </c>
      <c r="AD158" s="286">
        <f t="shared" si="114"/>
        <v>26.38</v>
      </c>
      <c r="AE158" s="286">
        <f t="shared" si="115"/>
        <v>26.38</v>
      </c>
      <c r="AF158" s="44">
        <f t="shared" si="116"/>
        <v>25.53</v>
      </c>
      <c r="AG158" s="286">
        <f t="shared" si="117"/>
        <v>26.38</v>
      </c>
      <c r="AH158" s="286">
        <f t="shared" si="118"/>
        <v>25.53</v>
      </c>
      <c r="AI158" s="286"/>
      <c r="AJ158" s="286"/>
      <c r="AK158" s="44">
        <v>1552.86</v>
      </c>
      <c r="AL158" s="44">
        <v>1552.86</v>
      </c>
      <c r="AM158" s="44">
        <v>1552.86</v>
      </c>
      <c r="AN158" s="44">
        <v>1552.86</v>
      </c>
      <c r="AO158" s="44">
        <v>1552.86</v>
      </c>
    </row>
    <row r="159" spans="2:41" s="330" customFormat="1" ht="24.75">
      <c r="B159" s="268" t="s">
        <v>522</v>
      </c>
      <c r="C159" s="258" t="s">
        <v>740</v>
      </c>
      <c r="D159" s="329" t="s">
        <v>863</v>
      </c>
      <c r="E159" s="260" t="s">
        <v>538</v>
      </c>
      <c r="F159" s="260" t="s">
        <v>864</v>
      </c>
      <c r="G159" s="46">
        <v>1725.4</v>
      </c>
      <c r="H159" s="46">
        <f t="shared" si="93"/>
        <v>172.54000000000002</v>
      </c>
      <c r="I159" s="44">
        <f t="shared" si="94"/>
        <v>1552.8600000000001</v>
      </c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>
        <v>307.19</v>
      </c>
      <c r="V159" s="46">
        <v>310.60000000000002</v>
      </c>
      <c r="W159" s="46">
        <f t="shared" si="107"/>
        <v>617.79</v>
      </c>
      <c r="X159" s="46">
        <f t="shared" si="108"/>
        <v>26.38</v>
      </c>
      <c r="Y159" s="46">
        <f t="shared" si="109"/>
        <v>24.68</v>
      </c>
      <c r="Z159" s="286">
        <f t="shared" si="110"/>
        <v>26.38</v>
      </c>
      <c r="AA159" s="286">
        <f t="shared" si="111"/>
        <v>25.53</v>
      </c>
      <c r="AB159" s="286">
        <f t="shared" si="112"/>
        <v>26.38</v>
      </c>
      <c r="AC159" s="286">
        <f t="shared" si="113"/>
        <v>25.53</v>
      </c>
      <c r="AD159" s="286">
        <f t="shared" si="114"/>
        <v>26.38</v>
      </c>
      <c r="AE159" s="286">
        <f t="shared" si="115"/>
        <v>26.38</v>
      </c>
      <c r="AF159" s="44">
        <f t="shared" si="116"/>
        <v>25.53</v>
      </c>
      <c r="AG159" s="286">
        <f t="shared" si="117"/>
        <v>26.38</v>
      </c>
      <c r="AH159" s="286">
        <f t="shared" si="118"/>
        <v>25.53</v>
      </c>
      <c r="AI159" s="286"/>
      <c r="AJ159" s="286"/>
      <c r="AK159" s="44">
        <v>1552.86</v>
      </c>
      <c r="AL159" s="44">
        <v>1552.86</v>
      </c>
      <c r="AM159" s="44">
        <v>1552.86</v>
      </c>
      <c r="AN159" s="44">
        <v>1552.86</v>
      </c>
      <c r="AO159" s="44">
        <v>1552.86</v>
      </c>
    </row>
    <row r="160" spans="2:41" s="330" customFormat="1" ht="24.75">
      <c r="B160" s="268" t="s">
        <v>522</v>
      </c>
      <c r="C160" s="258" t="s">
        <v>740</v>
      </c>
      <c r="D160" s="329" t="s">
        <v>865</v>
      </c>
      <c r="E160" s="260" t="s">
        <v>171</v>
      </c>
      <c r="F160" s="260" t="s">
        <v>866</v>
      </c>
      <c r="G160" s="46">
        <v>1725.4</v>
      </c>
      <c r="H160" s="46">
        <f t="shared" si="93"/>
        <v>172.54000000000002</v>
      </c>
      <c r="I160" s="44">
        <f t="shared" si="94"/>
        <v>1552.8600000000001</v>
      </c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>
        <v>307.19</v>
      </c>
      <c r="V160" s="46">
        <v>310.60000000000002</v>
      </c>
      <c r="W160" s="46">
        <f t="shared" si="107"/>
        <v>617.79</v>
      </c>
      <c r="X160" s="46">
        <f t="shared" si="108"/>
        <v>26.38</v>
      </c>
      <c r="Y160" s="46">
        <f t="shared" si="109"/>
        <v>24.68</v>
      </c>
      <c r="Z160" s="286">
        <f t="shared" si="110"/>
        <v>26.38</v>
      </c>
      <c r="AA160" s="286">
        <f t="shared" si="111"/>
        <v>25.53</v>
      </c>
      <c r="AB160" s="286">
        <f t="shared" si="112"/>
        <v>26.38</v>
      </c>
      <c r="AC160" s="286">
        <f t="shared" si="113"/>
        <v>25.53</v>
      </c>
      <c r="AD160" s="286">
        <f t="shared" si="114"/>
        <v>26.38</v>
      </c>
      <c r="AE160" s="286">
        <f t="shared" si="115"/>
        <v>26.38</v>
      </c>
      <c r="AF160" s="44">
        <f t="shared" si="116"/>
        <v>25.53</v>
      </c>
      <c r="AG160" s="286">
        <f t="shared" si="117"/>
        <v>26.38</v>
      </c>
      <c r="AH160" s="286">
        <f t="shared" si="118"/>
        <v>25.53</v>
      </c>
      <c r="AI160" s="286"/>
      <c r="AJ160" s="286"/>
      <c r="AK160" s="44">
        <v>1552.86</v>
      </c>
      <c r="AL160" s="44">
        <v>1552.86</v>
      </c>
      <c r="AM160" s="44">
        <v>1552.86</v>
      </c>
      <c r="AN160" s="44">
        <v>1552.86</v>
      </c>
      <c r="AO160" s="44">
        <v>1552.86</v>
      </c>
    </row>
    <row r="161" spans="2:41" s="330" customFormat="1" ht="24.75">
      <c r="B161" s="268" t="s">
        <v>522</v>
      </c>
      <c r="C161" s="258" t="s">
        <v>740</v>
      </c>
      <c r="D161" s="329" t="s">
        <v>867</v>
      </c>
      <c r="E161" s="260" t="s">
        <v>233</v>
      </c>
      <c r="F161" s="260" t="s">
        <v>868</v>
      </c>
      <c r="G161" s="46">
        <v>1725.4</v>
      </c>
      <c r="H161" s="46">
        <f t="shared" si="93"/>
        <v>172.54000000000002</v>
      </c>
      <c r="I161" s="44">
        <f t="shared" si="94"/>
        <v>1552.8600000000001</v>
      </c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>
        <v>307.19</v>
      </c>
      <c r="V161" s="46">
        <v>310.60000000000002</v>
      </c>
      <c r="W161" s="46">
        <f t="shared" si="107"/>
        <v>617.79</v>
      </c>
      <c r="X161" s="46">
        <f t="shared" si="108"/>
        <v>26.38</v>
      </c>
      <c r="Y161" s="46">
        <f t="shared" si="109"/>
        <v>24.68</v>
      </c>
      <c r="Z161" s="286">
        <f t="shared" si="110"/>
        <v>26.38</v>
      </c>
      <c r="AA161" s="286">
        <f t="shared" si="111"/>
        <v>25.53</v>
      </c>
      <c r="AB161" s="286">
        <f t="shared" si="112"/>
        <v>26.38</v>
      </c>
      <c r="AC161" s="286">
        <f t="shared" si="113"/>
        <v>25.53</v>
      </c>
      <c r="AD161" s="286">
        <f t="shared" si="114"/>
        <v>26.38</v>
      </c>
      <c r="AE161" s="286">
        <f t="shared" si="115"/>
        <v>26.38</v>
      </c>
      <c r="AF161" s="44">
        <f t="shared" si="116"/>
        <v>25.53</v>
      </c>
      <c r="AG161" s="286">
        <f t="shared" si="117"/>
        <v>26.38</v>
      </c>
      <c r="AH161" s="286">
        <f t="shared" si="118"/>
        <v>25.53</v>
      </c>
      <c r="AI161" s="286"/>
      <c r="AJ161" s="286"/>
      <c r="AK161" s="44">
        <v>1552.86</v>
      </c>
      <c r="AL161" s="44">
        <v>1552.86</v>
      </c>
      <c r="AM161" s="44">
        <v>1552.86</v>
      </c>
      <c r="AN161" s="44">
        <v>1552.86</v>
      </c>
      <c r="AO161" s="44">
        <v>1552.86</v>
      </c>
    </row>
    <row r="162" spans="2:41" s="330" customFormat="1" ht="9">
      <c r="B162" s="268" t="s">
        <v>522</v>
      </c>
      <c r="C162" s="258" t="s">
        <v>869</v>
      </c>
      <c r="D162" s="329" t="s">
        <v>870</v>
      </c>
      <c r="E162" s="260" t="s">
        <v>151</v>
      </c>
      <c r="F162" s="260" t="s">
        <v>871</v>
      </c>
      <c r="G162" s="46">
        <v>782</v>
      </c>
      <c r="H162" s="46">
        <f t="shared" si="93"/>
        <v>78.2</v>
      </c>
      <c r="I162" s="44">
        <f t="shared" si="94"/>
        <v>703.80000000000007</v>
      </c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>
        <v>139.19</v>
      </c>
      <c r="V162" s="46">
        <v>140.72999999999999</v>
      </c>
      <c r="W162" s="46">
        <f t="shared" si="107"/>
        <v>279.91999999999996</v>
      </c>
      <c r="X162" s="46">
        <f t="shared" si="108"/>
        <v>11.95</v>
      </c>
      <c r="Y162" s="46">
        <f t="shared" si="109"/>
        <v>11.18</v>
      </c>
      <c r="Z162" s="286">
        <f t="shared" si="110"/>
        <v>11.95</v>
      </c>
      <c r="AA162" s="286">
        <f t="shared" si="111"/>
        <v>11.57</v>
      </c>
      <c r="AB162" s="286">
        <f t="shared" si="112"/>
        <v>11.95</v>
      </c>
      <c r="AC162" s="286">
        <f t="shared" si="113"/>
        <v>11.57</v>
      </c>
      <c r="AD162" s="286">
        <f t="shared" si="114"/>
        <v>11.95</v>
      </c>
      <c r="AE162" s="286">
        <f t="shared" si="115"/>
        <v>11.95</v>
      </c>
      <c r="AF162" s="44">
        <f t="shared" si="116"/>
        <v>11.57</v>
      </c>
      <c r="AG162" s="286">
        <f t="shared" si="117"/>
        <v>11.95</v>
      </c>
      <c r="AH162" s="286">
        <f t="shared" si="118"/>
        <v>11.57</v>
      </c>
      <c r="AI162" s="286"/>
      <c r="AJ162" s="286"/>
      <c r="AK162" s="286">
        <v>703.8</v>
      </c>
      <c r="AL162" s="286">
        <v>703.8</v>
      </c>
      <c r="AM162" s="286">
        <v>703.8</v>
      </c>
      <c r="AN162" s="286">
        <v>703.8</v>
      </c>
      <c r="AO162" s="286">
        <v>703.8</v>
      </c>
    </row>
    <row r="163" spans="2:41" s="330" customFormat="1" ht="9">
      <c r="B163" s="268" t="s">
        <v>522</v>
      </c>
      <c r="C163" s="258" t="s">
        <v>872</v>
      </c>
      <c r="D163" s="329" t="s">
        <v>873</v>
      </c>
      <c r="E163" s="260" t="s">
        <v>147</v>
      </c>
      <c r="F163" s="260" t="s">
        <v>874</v>
      </c>
      <c r="G163" s="46">
        <v>782</v>
      </c>
      <c r="H163" s="46">
        <f t="shared" si="93"/>
        <v>78.2</v>
      </c>
      <c r="I163" s="44">
        <f t="shared" si="94"/>
        <v>703.80000000000007</v>
      </c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>
        <v>139.19</v>
      </c>
      <c r="V163" s="46">
        <v>140.72999999999999</v>
      </c>
      <c r="W163" s="46">
        <f t="shared" si="107"/>
        <v>279.91999999999996</v>
      </c>
      <c r="X163" s="46">
        <f t="shared" si="108"/>
        <v>11.95</v>
      </c>
      <c r="Y163" s="46">
        <f t="shared" si="109"/>
        <v>11.18</v>
      </c>
      <c r="Z163" s="286">
        <f t="shared" si="110"/>
        <v>11.95</v>
      </c>
      <c r="AA163" s="286">
        <f t="shared" si="111"/>
        <v>11.57</v>
      </c>
      <c r="AB163" s="286">
        <f t="shared" si="112"/>
        <v>11.95</v>
      </c>
      <c r="AC163" s="286">
        <f t="shared" si="113"/>
        <v>11.57</v>
      </c>
      <c r="AD163" s="286">
        <f t="shared" si="114"/>
        <v>11.95</v>
      </c>
      <c r="AE163" s="286">
        <f t="shared" si="115"/>
        <v>11.95</v>
      </c>
      <c r="AF163" s="44">
        <f t="shared" si="116"/>
        <v>11.57</v>
      </c>
      <c r="AG163" s="286">
        <f t="shared" si="117"/>
        <v>11.95</v>
      </c>
      <c r="AH163" s="286">
        <f t="shared" si="118"/>
        <v>11.57</v>
      </c>
      <c r="AI163" s="286"/>
      <c r="AJ163" s="286"/>
      <c r="AK163" s="286">
        <v>703.8</v>
      </c>
      <c r="AL163" s="286">
        <v>703.8</v>
      </c>
      <c r="AM163" s="286">
        <v>703.8</v>
      </c>
      <c r="AN163" s="286">
        <v>703.8</v>
      </c>
      <c r="AO163" s="286">
        <v>703.8</v>
      </c>
    </row>
    <row r="164" spans="2:41" s="330" customFormat="1" ht="9">
      <c r="B164" s="268" t="s">
        <v>522</v>
      </c>
      <c r="C164" s="258" t="s">
        <v>872</v>
      </c>
      <c r="D164" s="329" t="s">
        <v>875</v>
      </c>
      <c r="E164" s="260" t="s">
        <v>171</v>
      </c>
      <c r="F164" s="260" t="s">
        <v>876</v>
      </c>
      <c r="G164" s="46">
        <v>782</v>
      </c>
      <c r="H164" s="46">
        <f t="shared" si="93"/>
        <v>78.2</v>
      </c>
      <c r="I164" s="44">
        <f t="shared" si="94"/>
        <v>703.80000000000007</v>
      </c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>
        <v>139.19</v>
      </c>
      <c r="V164" s="46">
        <v>140.72999999999999</v>
      </c>
      <c r="W164" s="46">
        <f t="shared" si="107"/>
        <v>279.91999999999996</v>
      </c>
      <c r="X164" s="46">
        <f t="shared" si="108"/>
        <v>11.95</v>
      </c>
      <c r="Y164" s="46">
        <f t="shared" si="109"/>
        <v>11.18</v>
      </c>
      <c r="Z164" s="286">
        <f t="shared" si="110"/>
        <v>11.95</v>
      </c>
      <c r="AA164" s="286">
        <f t="shared" si="111"/>
        <v>11.57</v>
      </c>
      <c r="AB164" s="286">
        <f t="shared" si="112"/>
        <v>11.95</v>
      </c>
      <c r="AC164" s="286">
        <f t="shared" si="113"/>
        <v>11.57</v>
      </c>
      <c r="AD164" s="286">
        <f t="shared" si="114"/>
        <v>11.95</v>
      </c>
      <c r="AE164" s="286">
        <f t="shared" si="115"/>
        <v>11.95</v>
      </c>
      <c r="AF164" s="44">
        <f t="shared" si="116"/>
        <v>11.57</v>
      </c>
      <c r="AG164" s="286">
        <f t="shared" si="117"/>
        <v>11.95</v>
      </c>
      <c r="AH164" s="286">
        <f t="shared" si="118"/>
        <v>11.57</v>
      </c>
      <c r="AI164" s="286"/>
      <c r="AJ164" s="286"/>
      <c r="AK164" s="286">
        <v>703.8</v>
      </c>
      <c r="AL164" s="286">
        <v>703.8</v>
      </c>
      <c r="AM164" s="286">
        <v>703.8</v>
      </c>
      <c r="AN164" s="286">
        <v>703.8</v>
      </c>
      <c r="AO164" s="286">
        <v>703.8</v>
      </c>
    </row>
    <row r="165" spans="2:41" s="330" customFormat="1" ht="49.5">
      <c r="B165" s="268" t="s">
        <v>877</v>
      </c>
      <c r="C165" s="258" t="s">
        <v>878</v>
      </c>
      <c r="D165" s="329" t="s">
        <v>879</v>
      </c>
      <c r="E165" s="260" t="s">
        <v>233</v>
      </c>
      <c r="F165" s="260" t="s">
        <v>880</v>
      </c>
      <c r="G165" s="46">
        <v>2380.0700000000002</v>
      </c>
      <c r="H165" s="46">
        <f t="shared" si="93"/>
        <v>238.00700000000003</v>
      </c>
      <c r="I165" s="44">
        <f t="shared" si="94"/>
        <v>2142.0630000000001</v>
      </c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286"/>
      <c r="AA165" s="286"/>
      <c r="AB165" s="286"/>
      <c r="AC165" s="286"/>
      <c r="AD165" s="286"/>
      <c r="AE165" s="286"/>
      <c r="AF165" s="44"/>
      <c r="AG165" s="286"/>
      <c r="AH165" s="286"/>
      <c r="AI165" s="286"/>
      <c r="AJ165" s="286"/>
      <c r="AK165" s="286">
        <v>2142.06</v>
      </c>
      <c r="AL165" s="286">
        <v>2142.06</v>
      </c>
      <c r="AM165" s="286">
        <v>2142.06</v>
      </c>
      <c r="AN165" s="286">
        <v>2142.06</v>
      </c>
      <c r="AO165" s="44">
        <f>ROUND((I165+J165+K165+L165+M165+N165+O165+P165+Q165+R165+S165+T165+U165),2)</f>
        <v>2142.06</v>
      </c>
    </row>
    <row r="166" spans="2:41" s="330" customFormat="1" ht="57.75">
      <c r="B166" s="268" t="s">
        <v>877</v>
      </c>
      <c r="C166" s="258" t="s">
        <v>878</v>
      </c>
      <c r="D166" s="329" t="s">
        <v>881</v>
      </c>
      <c r="E166" s="260" t="s">
        <v>233</v>
      </c>
      <c r="F166" s="260" t="s">
        <v>882</v>
      </c>
      <c r="G166" s="46">
        <v>2380.06</v>
      </c>
      <c r="H166" s="46">
        <f t="shared" si="93"/>
        <v>238.006</v>
      </c>
      <c r="I166" s="44">
        <f t="shared" si="94"/>
        <v>2142.0540000000001</v>
      </c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286"/>
      <c r="AA166" s="286"/>
      <c r="AB166" s="286"/>
      <c r="AC166" s="286"/>
      <c r="AD166" s="286"/>
      <c r="AE166" s="286"/>
      <c r="AF166" s="44"/>
      <c r="AG166" s="286"/>
      <c r="AH166" s="286"/>
      <c r="AI166" s="286"/>
      <c r="AJ166" s="286"/>
      <c r="AK166" s="286">
        <v>2142.0500000000002</v>
      </c>
      <c r="AL166" s="286">
        <v>2142.0500000000002</v>
      </c>
      <c r="AM166" s="286">
        <v>2142.0500000000002</v>
      </c>
      <c r="AN166" s="286">
        <v>2142.0500000000002</v>
      </c>
      <c r="AO166" s="44">
        <f>ROUND((I166+J166+K166+L166+M166+N166+O166+P166+Q166+R166+S166+T166+U166),2)</f>
        <v>2142.0500000000002</v>
      </c>
    </row>
    <row r="167" spans="2:41" s="330" customFormat="1" ht="16.5">
      <c r="B167" s="268" t="s">
        <v>883</v>
      </c>
      <c r="C167" s="258" t="s">
        <v>740</v>
      </c>
      <c r="D167" s="329" t="s">
        <v>884</v>
      </c>
      <c r="E167" s="260" t="s">
        <v>193</v>
      </c>
      <c r="F167" s="260" t="s">
        <v>885</v>
      </c>
      <c r="G167" s="46">
        <v>1425</v>
      </c>
      <c r="H167" s="46">
        <f t="shared" si="93"/>
        <v>142.5</v>
      </c>
      <c r="I167" s="44">
        <f t="shared" si="94"/>
        <v>1282.5</v>
      </c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286"/>
      <c r="AA167" s="286"/>
      <c r="AB167" s="286"/>
      <c r="AC167" s="286"/>
      <c r="AD167" s="286"/>
      <c r="AE167" s="286"/>
      <c r="AF167" s="44"/>
      <c r="AG167" s="286"/>
      <c r="AH167" s="286"/>
      <c r="AI167" s="286"/>
      <c r="AJ167" s="286"/>
      <c r="AK167" s="286">
        <v>1282.5</v>
      </c>
      <c r="AL167" s="286">
        <v>1282.5</v>
      </c>
      <c r="AM167" s="286">
        <v>1282.5</v>
      </c>
      <c r="AN167" s="286">
        <v>1282.5</v>
      </c>
      <c r="AO167" s="46">
        <v>1282.5</v>
      </c>
    </row>
    <row r="168" spans="2:41" s="330" customFormat="1" ht="16.5">
      <c r="B168" s="268" t="s">
        <v>883</v>
      </c>
      <c r="C168" s="258" t="s">
        <v>740</v>
      </c>
      <c r="D168" s="329" t="s">
        <v>886</v>
      </c>
      <c r="E168" s="260" t="s">
        <v>307</v>
      </c>
      <c r="F168" s="260" t="s">
        <v>887</v>
      </c>
      <c r="G168" s="46">
        <v>1425</v>
      </c>
      <c r="H168" s="46">
        <f t="shared" si="93"/>
        <v>142.5</v>
      </c>
      <c r="I168" s="44">
        <f t="shared" si="94"/>
        <v>1282.5</v>
      </c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286"/>
      <c r="AA168" s="286"/>
      <c r="AB168" s="286"/>
      <c r="AC168" s="286"/>
      <c r="AD168" s="286"/>
      <c r="AE168" s="286"/>
      <c r="AF168" s="44"/>
      <c r="AG168" s="286"/>
      <c r="AH168" s="286"/>
      <c r="AI168" s="286"/>
      <c r="AJ168" s="286"/>
      <c r="AK168" s="286">
        <v>1282.5</v>
      </c>
      <c r="AL168" s="286">
        <v>1282.5</v>
      </c>
      <c r="AM168" s="286">
        <v>1282.5</v>
      </c>
      <c r="AN168" s="286">
        <v>1282.5</v>
      </c>
      <c r="AO168" s="46">
        <v>1282.5</v>
      </c>
    </row>
    <row r="169" spans="2:41" s="330" customFormat="1" ht="16.5">
      <c r="B169" s="268" t="s">
        <v>888</v>
      </c>
      <c r="C169" s="258" t="s">
        <v>297</v>
      </c>
      <c r="D169" s="329" t="s">
        <v>889</v>
      </c>
      <c r="E169" s="260" t="s">
        <v>117</v>
      </c>
      <c r="F169" s="260" t="s">
        <v>890</v>
      </c>
      <c r="G169" s="46">
        <v>2131.9699999999998</v>
      </c>
      <c r="H169" s="46">
        <f t="shared" si="93"/>
        <v>213.197</v>
      </c>
      <c r="I169" s="44">
        <f t="shared" si="94"/>
        <v>1918.7729999999999</v>
      </c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286"/>
      <c r="AA169" s="286"/>
      <c r="AB169" s="286"/>
      <c r="AC169" s="286"/>
      <c r="AD169" s="286"/>
      <c r="AE169" s="286"/>
      <c r="AF169" s="44"/>
      <c r="AG169" s="286"/>
      <c r="AH169" s="286"/>
      <c r="AI169" s="286"/>
      <c r="AJ169" s="286"/>
      <c r="AK169" s="286">
        <v>1918.77</v>
      </c>
      <c r="AL169" s="286">
        <v>1918.77</v>
      </c>
      <c r="AM169" s="286">
        <v>1918.77</v>
      </c>
      <c r="AN169" s="286">
        <v>1918.77</v>
      </c>
      <c r="AO169" s="46">
        <v>1918.77</v>
      </c>
    </row>
    <row r="170" spans="2:41" s="330" customFormat="1" ht="16.5">
      <c r="B170" s="268" t="s">
        <v>888</v>
      </c>
      <c r="C170" s="258" t="s">
        <v>297</v>
      </c>
      <c r="D170" s="329" t="s">
        <v>891</v>
      </c>
      <c r="E170" s="260" t="s">
        <v>117</v>
      </c>
      <c r="F170" s="260" t="s">
        <v>892</v>
      </c>
      <c r="G170" s="46">
        <v>2131.9699999999998</v>
      </c>
      <c r="H170" s="46">
        <f t="shared" ref="H170:H215" si="119">(G170*0.1)</f>
        <v>213.197</v>
      </c>
      <c r="I170" s="44">
        <f t="shared" ref="I170:I213" si="120">(G170*0.9)</f>
        <v>1918.7729999999999</v>
      </c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286"/>
      <c r="AA170" s="286"/>
      <c r="AB170" s="286"/>
      <c r="AC170" s="286"/>
      <c r="AD170" s="286"/>
      <c r="AE170" s="286"/>
      <c r="AF170" s="44"/>
      <c r="AG170" s="286"/>
      <c r="AH170" s="286"/>
      <c r="AI170" s="286"/>
      <c r="AJ170" s="286"/>
      <c r="AK170" s="286">
        <v>1918.77</v>
      </c>
      <c r="AL170" s="286">
        <v>1918.77</v>
      </c>
      <c r="AM170" s="286">
        <v>1918.77</v>
      </c>
      <c r="AN170" s="286">
        <v>1918.77</v>
      </c>
      <c r="AO170" s="46">
        <v>1918.77</v>
      </c>
    </row>
    <row r="171" spans="2:41" s="330" customFormat="1" ht="16.5">
      <c r="B171" s="287">
        <v>40676</v>
      </c>
      <c r="C171" s="258" t="s">
        <v>893</v>
      </c>
      <c r="D171" s="159" t="s">
        <v>894</v>
      </c>
      <c r="E171" s="260" t="s">
        <v>117</v>
      </c>
      <c r="F171" s="260" t="s">
        <v>895</v>
      </c>
      <c r="G171" s="46">
        <v>2170</v>
      </c>
      <c r="H171" s="46">
        <f t="shared" si="119"/>
        <v>217</v>
      </c>
      <c r="I171" s="44">
        <f t="shared" si="120"/>
        <v>1953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286">
        <v>1953</v>
      </c>
      <c r="AL171" s="286">
        <v>1953</v>
      </c>
      <c r="AM171" s="286">
        <v>1953</v>
      </c>
      <c r="AN171" s="286">
        <v>1953</v>
      </c>
      <c r="AO171" s="46">
        <v>1953</v>
      </c>
    </row>
    <row r="172" spans="2:41" s="330" customFormat="1" ht="49.5">
      <c r="B172" s="288">
        <v>40905</v>
      </c>
      <c r="C172" s="41" t="s">
        <v>896</v>
      </c>
      <c r="D172" s="289" t="s">
        <v>897</v>
      </c>
      <c r="E172" s="290" t="s">
        <v>186</v>
      </c>
      <c r="F172" s="290" t="s">
        <v>898</v>
      </c>
      <c r="G172" s="44">
        <v>1921</v>
      </c>
      <c r="H172" s="44">
        <f t="shared" si="119"/>
        <v>192.10000000000002</v>
      </c>
      <c r="I172" s="44">
        <f t="shared" si="120"/>
        <v>1728.9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>
        <v>2.84</v>
      </c>
      <c r="W172" s="44">
        <f>O172+P172+Q172+R172+S172+T172+U172+V172</f>
        <v>2.84</v>
      </c>
      <c r="X172" s="44">
        <f>ROUND((I172/5/365*31),2)</f>
        <v>29.37</v>
      </c>
      <c r="Y172" s="44">
        <f>ROUND((I172/5/365*29),2)</f>
        <v>27.47</v>
      </c>
      <c r="Z172" s="44">
        <f>ROUND((I172/5/365*31),2)</f>
        <v>29.37</v>
      </c>
      <c r="AA172" s="44">
        <f>ROUND((I172/5/365*30),2)</f>
        <v>28.42</v>
      </c>
      <c r="AB172" s="44">
        <f>ROUND((I172/5/365*31),2)</f>
        <v>29.37</v>
      </c>
      <c r="AC172" s="44">
        <f>ROUND((I172/5/365*30),2)</f>
        <v>28.42</v>
      </c>
      <c r="AD172" s="44">
        <f>ROUND((I172/5/365*31),2)</f>
        <v>29.37</v>
      </c>
      <c r="AE172" s="44">
        <f>ROUND((I172/5/365*31),2)</f>
        <v>29.37</v>
      </c>
      <c r="AF172" s="44">
        <f t="shared" ref="AF172:AF181" si="121">ROUND((I172/5/365*30),2)</f>
        <v>28.42</v>
      </c>
      <c r="AG172" s="44">
        <f t="shared" ref="AG172:AG181" si="122">ROUND((I172/5/365*31),2)</f>
        <v>29.37</v>
      </c>
      <c r="AH172" s="44">
        <f t="shared" ref="AH172:AH181" si="123">ROUND((I172/5/365*30),2)</f>
        <v>28.42</v>
      </c>
      <c r="AI172" s="44">
        <f t="shared" ref="AI172:AI181" si="124">ROUND((I172/5/365*31),2)</f>
        <v>29.37</v>
      </c>
      <c r="AJ172" s="44"/>
      <c r="AK172" s="44">
        <v>1728.9</v>
      </c>
      <c r="AL172" s="44">
        <v>1728.9</v>
      </c>
      <c r="AM172" s="44">
        <v>1728.9</v>
      </c>
      <c r="AN172" s="44">
        <v>1728.9</v>
      </c>
      <c r="AO172" s="44">
        <v>1728.9</v>
      </c>
    </row>
    <row r="173" spans="2:41" s="330" customFormat="1" ht="49.5">
      <c r="B173" s="288">
        <v>40905</v>
      </c>
      <c r="C173" s="41" t="s">
        <v>896</v>
      </c>
      <c r="D173" s="289" t="s">
        <v>897</v>
      </c>
      <c r="E173" s="290" t="s">
        <v>186</v>
      </c>
      <c r="F173" s="290" t="s">
        <v>899</v>
      </c>
      <c r="G173" s="44">
        <v>1921</v>
      </c>
      <c r="H173" s="44">
        <f t="shared" si="119"/>
        <v>192.10000000000002</v>
      </c>
      <c r="I173" s="44">
        <f t="shared" si="120"/>
        <v>1728.9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>
        <v>2.84</v>
      </c>
      <c r="W173" s="44">
        <f>O173+P173+Q173+R173+S173+T173+U173+V173</f>
        <v>2.84</v>
      </c>
      <c r="X173" s="44">
        <f>ROUND((I173/5/365*31),2)</f>
        <v>29.37</v>
      </c>
      <c r="Y173" s="44">
        <f>ROUND((I173/5/365*29),2)</f>
        <v>27.47</v>
      </c>
      <c r="Z173" s="44">
        <f>ROUND((I173/5/365*31),2)</f>
        <v>29.37</v>
      </c>
      <c r="AA173" s="44">
        <f>ROUND((I173/5/365*30),2)</f>
        <v>28.42</v>
      </c>
      <c r="AB173" s="44">
        <f>ROUND((I173/5/365*31),2)</f>
        <v>29.37</v>
      </c>
      <c r="AC173" s="44">
        <f>ROUND((I173/5/365*30),2)</f>
        <v>28.42</v>
      </c>
      <c r="AD173" s="44">
        <f>ROUND((I173/5/365*31),2)</f>
        <v>29.37</v>
      </c>
      <c r="AE173" s="44">
        <f>ROUND((I173/5/365*31),2)</f>
        <v>29.37</v>
      </c>
      <c r="AF173" s="44">
        <f t="shared" si="121"/>
        <v>28.42</v>
      </c>
      <c r="AG173" s="44">
        <f t="shared" si="122"/>
        <v>29.37</v>
      </c>
      <c r="AH173" s="44">
        <f t="shared" si="123"/>
        <v>28.42</v>
      </c>
      <c r="AI173" s="44">
        <f t="shared" si="124"/>
        <v>29.37</v>
      </c>
      <c r="AJ173" s="44"/>
      <c r="AK173" s="44">
        <v>1728.9</v>
      </c>
      <c r="AL173" s="44">
        <v>1728.9</v>
      </c>
      <c r="AM173" s="44">
        <v>1728.9</v>
      </c>
      <c r="AN173" s="44">
        <v>1728.9</v>
      </c>
      <c r="AO173" s="44">
        <v>1728.9</v>
      </c>
    </row>
    <row r="174" spans="2:41" s="17" customFormat="1" ht="165">
      <c r="B174" s="288">
        <v>41144</v>
      </c>
      <c r="C174" s="41" t="s">
        <v>250</v>
      </c>
      <c r="D174" s="100" t="s">
        <v>900</v>
      </c>
      <c r="E174" s="127" t="s">
        <v>628</v>
      </c>
      <c r="F174" s="126" t="s">
        <v>901</v>
      </c>
      <c r="G174" s="44">
        <v>1462.22</v>
      </c>
      <c r="H174" s="44">
        <f t="shared" si="119"/>
        <v>146.22200000000001</v>
      </c>
      <c r="I174" s="44">
        <f t="shared" si="120"/>
        <v>1315.998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>
        <v>0</v>
      </c>
      <c r="X174" s="44">
        <v>0</v>
      </c>
      <c r="Y174" s="44">
        <v>0</v>
      </c>
      <c r="Z174" s="44">
        <v>0</v>
      </c>
      <c r="AA174" s="44">
        <v>0</v>
      </c>
      <c r="AB174" s="44">
        <v>0</v>
      </c>
      <c r="AC174" s="44">
        <v>0</v>
      </c>
      <c r="AD174" s="44">
        <v>0</v>
      </c>
      <c r="AE174" s="44">
        <f t="shared" ref="AE174:AE181" si="125">ROUND((I174/5/365*8),2)</f>
        <v>5.77</v>
      </c>
      <c r="AF174" s="44">
        <f t="shared" si="121"/>
        <v>21.63</v>
      </c>
      <c r="AG174" s="44">
        <f t="shared" si="122"/>
        <v>22.35</v>
      </c>
      <c r="AH174" s="44">
        <f t="shared" si="123"/>
        <v>21.63</v>
      </c>
      <c r="AI174" s="44">
        <f t="shared" si="124"/>
        <v>22.35</v>
      </c>
      <c r="AJ174" s="44"/>
      <c r="AK174" s="44">
        <v>1316</v>
      </c>
      <c r="AL174" s="44">
        <v>1316</v>
      </c>
      <c r="AM174" s="44">
        <v>1316</v>
      </c>
      <c r="AN174" s="44">
        <v>1316</v>
      </c>
      <c r="AO174" s="44">
        <v>1316</v>
      </c>
    </row>
    <row r="175" spans="2:41" s="17" customFormat="1" ht="165">
      <c r="B175" s="288">
        <v>41144</v>
      </c>
      <c r="C175" s="41" t="s">
        <v>250</v>
      </c>
      <c r="D175" s="100" t="s">
        <v>902</v>
      </c>
      <c r="E175" s="127" t="s">
        <v>193</v>
      </c>
      <c r="F175" s="126" t="s">
        <v>903</v>
      </c>
      <c r="G175" s="44">
        <v>1462.22</v>
      </c>
      <c r="H175" s="44">
        <f t="shared" si="119"/>
        <v>146.22200000000001</v>
      </c>
      <c r="I175" s="44">
        <f t="shared" si="120"/>
        <v>1315.998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>
        <v>0</v>
      </c>
      <c r="X175" s="44">
        <v>0</v>
      </c>
      <c r="Y175" s="44">
        <v>0</v>
      </c>
      <c r="Z175" s="44">
        <v>0</v>
      </c>
      <c r="AA175" s="44">
        <v>0</v>
      </c>
      <c r="AB175" s="44">
        <v>0</v>
      </c>
      <c r="AC175" s="44">
        <v>0</v>
      </c>
      <c r="AD175" s="44">
        <v>0</v>
      </c>
      <c r="AE175" s="44">
        <f t="shared" si="125"/>
        <v>5.77</v>
      </c>
      <c r="AF175" s="44">
        <f t="shared" si="121"/>
        <v>21.63</v>
      </c>
      <c r="AG175" s="44">
        <f t="shared" si="122"/>
        <v>22.35</v>
      </c>
      <c r="AH175" s="44">
        <f t="shared" si="123"/>
        <v>21.63</v>
      </c>
      <c r="AI175" s="44">
        <f t="shared" si="124"/>
        <v>22.35</v>
      </c>
      <c r="AJ175" s="44"/>
      <c r="AK175" s="44">
        <v>1316</v>
      </c>
      <c r="AL175" s="44">
        <v>1316</v>
      </c>
      <c r="AM175" s="44">
        <v>1316</v>
      </c>
      <c r="AN175" s="44">
        <v>1316</v>
      </c>
      <c r="AO175" s="44">
        <v>1316</v>
      </c>
    </row>
    <row r="176" spans="2:41" s="17" customFormat="1" ht="156.75">
      <c r="B176" s="288">
        <v>41144</v>
      </c>
      <c r="C176" s="41" t="s">
        <v>250</v>
      </c>
      <c r="D176" s="100" t="s">
        <v>904</v>
      </c>
      <c r="E176" s="127" t="s">
        <v>179</v>
      </c>
      <c r="F176" s="126" t="s">
        <v>905</v>
      </c>
      <c r="G176" s="44">
        <v>1462.22</v>
      </c>
      <c r="H176" s="44">
        <f t="shared" si="119"/>
        <v>146.22200000000001</v>
      </c>
      <c r="I176" s="44">
        <f t="shared" si="120"/>
        <v>1315.998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>
        <v>0</v>
      </c>
      <c r="X176" s="44">
        <v>0</v>
      </c>
      <c r="Y176" s="44">
        <v>0</v>
      </c>
      <c r="Z176" s="44">
        <v>0</v>
      </c>
      <c r="AA176" s="44">
        <v>0</v>
      </c>
      <c r="AB176" s="44">
        <v>0</v>
      </c>
      <c r="AC176" s="44">
        <v>0</v>
      </c>
      <c r="AD176" s="44">
        <v>0</v>
      </c>
      <c r="AE176" s="44">
        <f t="shared" si="125"/>
        <v>5.77</v>
      </c>
      <c r="AF176" s="44">
        <f t="shared" si="121"/>
        <v>21.63</v>
      </c>
      <c r="AG176" s="44">
        <f t="shared" si="122"/>
        <v>22.35</v>
      </c>
      <c r="AH176" s="44">
        <f t="shared" si="123"/>
        <v>21.63</v>
      </c>
      <c r="AI176" s="44">
        <f t="shared" si="124"/>
        <v>22.35</v>
      </c>
      <c r="AJ176" s="44"/>
      <c r="AK176" s="44">
        <v>1316</v>
      </c>
      <c r="AL176" s="44">
        <v>1316</v>
      </c>
      <c r="AM176" s="44">
        <v>1316</v>
      </c>
      <c r="AN176" s="44">
        <v>1316</v>
      </c>
      <c r="AO176" s="44">
        <v>1316</v>
      </c>
    </row>
    <row r="177" spans="2:41" s="17" customFormat="1" ht="156.75">
      <c r="B177" s="288">
        <v>41144</v>
      </c>
      <c r="C177" s="41" t="s">
        <v>250</v>
      </c>
      <c r="D177" s="100" t="s">
        <v>906</v>
      </c>
      <c r="E177" s="127" t="s">
        <v>176</v>
      </c>
      <c r="F177" s="126" t="s">
        <v>907</v>
      </c>
      <c r="G177" s="44">
        <v>1462.22</v>
      </c>
      <c r="H177" s="44">
        <f t="shared" si="119"/>
        <v>146.22200000000001</v>
      </c>
      <c r="I177" s="44">
        <f t="shared" si="120"/>
        <v>1315.998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>
        <v>0</v>
      </c>
      <c r="X177" s="44">
        <v>0</v>
      </c>
      <c r="Y177" s="44">
        <v>0</v>
      </c>
      <c r="Z177" s="44">
        <v>0</v>
      </c>
      <c r="AA177" s="44">
        <v>0</v>
      </c>
      <c r="AB177" s="44">
        <v>0</v>
      </c>
      <c r="AC177" s="44">
        <v>0</v>
      </c>
      <c r="AD177" s="44">
        <v>0</v>
      </c>
      <c r="AE177" s="44">
        <f t="shared" si="125"/>
        <v>5.77</v>
      </c>
      <c r="AF177" s="44">
        <f t="shared" si="121"/>
        <v>21.63</v>
      </c>
      <c r="AG177" s="44">
        <f t="shared" si="122"/>
        <v>22.35</v>
      </c>
      <c r="AH177" s="44">
        <f t="shared" si="123"/>
        <v>21.63</v>
      </c>
      <c r="AI177" s="44">
        <f t="shared" si="124"/>
        <v>22.35</v>
      </c>
      <c r="AJ177" s="44"/>
      <c r="AK177" s="44">
        <v>1316</v>
      </c>
      <c r="AL177" s="44">
        <v>1316</v>
      </c>
      <c r="AM177" s="44">
        <v>1316</v>
      </c>
      <c r="AN177" s="44">
        <v>1316</v>
      </c>
      <c r="AO177" s="44">
        <v>1316</v>
      </c>
    </row>
    <row r="178" spans="2:41" s="17" customFormat="1" ht="156.75">
      <c r="B178" s="288">
        <v>41144</v>
      </c>
      <c r="C178" s="41" t="s">
        <v>250</v>
      </c>
      <c r="D178" s="100" t="s">
        <v>908</v>
      </c>
      <c r="E178" s="127" t="s">
        <v>121</v>
      </c>
      <c r="F178" s="126" t="s">
        <v>909</v>
      </c>
      <c r="G178" s="44">
        <v>1462.22</v>
      </c>
      <c r="H178" s="44">
        <f t="shared" si="119"/>
        <v>146.22200000000001</v>
      </c>
      <c r="I178" s="44">
        <f t="shared" si="120"/>
        <v>1315.998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>
        <v>0</v>
      </c>
      <c r="X178" s="44">
        <v>0</v>
      </c>
      <c r="Y178" s="44">
        <v>0</v>
      </c>
      <c r="Z178" s="44">
        <v>0</v>
      </c>
      <c r="AA178" s="44">
        <v>0</v>
      </c>
      <c r="AB178" s="44">
        <v>0</v>
      </c>
      <c r="AC178" s="44">
        <v>0</v>
      </c>
      <c r="AD178" s="44">
        <v>0</v>
      </c>
      <c r="AE178" s="44">
        <f t="shared" si="125"/>
        <v>5.77</v>
      </c>
      <c r="AF178" s="44">
        <f t="shared" si="121"/>
        <v>21.63</v>
      </c>
      <c r="AG178" s="44">
        <f t="shared" si="122"/>
        <v>22.35</v>
      </c>
      <c r="AH178" s="44">
        <f t="shared" si="123"/>
        <v>21.63</v>
      </c>
      <c r="AI178" s="44">
        <f t="shared" si="124"/>
        <v>22.35</v>
      </c>
      <c r="AJ178" s="44"/>
      <c r="AK178" s="44">
        <v>1316</v>
      </c>
      <c r="AL178" s="44">
        <v>1316</v>
      </c>
      <c r="AM178" s="44">
        <v>1316</v>
      </c>
      <c r="AN178" s="44">
        <v>1316</v>
      </c>
      <c r="AO178" s="44">
        <v>1316</v>
      </c>
    </row>
    <row r="179" spans="2:41" s="17" customFormat="1" ht="156.75">
      <c r="B179" s="288">
        <v>41144</v>
      </c>
      <c r="C179" s="41" t="s">
        <v>250</v>
      </c>
      <c r="D179" s="100" t="s">
        <v>910</v>
      </c>
      <c r="E179" s="127" t="s">
        <v>147</v>
      </c>
      <c r="F179" s="126" t="s">
        <v>911</v>
      </c>
      <c r="G179" s="44">
        <v>1462.22</v>
      </c>
      <c r="H179" s="44">
        <f t="shared" si="119"/>
        <v>146.22200000000001</v>
      </c>
      <c r="I179" s="44">
        <f t="shared" si="120"/>
        <v>1315.998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>
        <v>0</v>
      </c>
      <c r="X179" s="44">
        <v>0</v>
      </c>
      <c r="Y179" s="44">
        <v>0</v>
      </c>
      <c r="Z179" s="44">
        <v>0</v>
      </c>
      <c r="AA179" s="44">
        <v>0</v>
      </c>
      <c r="AB179" s="44">
        <v>0</v>
      </c>
      <c r="AC179" s="44">
        <v>0</v>
      </c>
      <c r="AD179" s="44">
        <v>0</v>
      </c>
      <c r="AE179" s="44">
        <f t="shared" si="125"/>
        <v>5.77</v>
      </c>
      <c r="AF179" s="44">
        <f t="shared" si="121"/>
        <v>21.63</v>
      </c>
      <c r="AG179" s="44">
        <f t="shared" si="122"/>
        <v>22.35</v>
      </c>
      <c r="AH179" s="44">
        <f t="shared" si="123"/>
        <v>21.63</v>
      </c>
      <c r="AI179" s="44">
        <f t="shared" si="124"/>
        <v>22.35</v>
      </c>
      <c r="AJ179" s="44"/>
      <c r="AK179" s="44">
        <v>1316</v>
      </c>
      <c r="AL179" s="44">
        <v>1316</v>
      </c>
      <c r="AM179" s="44">
        <v>1316</v>
      </c>
      <c r="AN179" s="44">
        <v>1316</v>
      </c>
      <c r="AO179" s="44">
        <v>1316</v>
      </c>
    </row>
    <row r="180" spans="2:41" s="17" customFormat="1" ht="156.75">
      <c r="B180" s="288">
        <v>41144</v>
      </c>
      <c r="C180" s="41" t="s">
        <v>250</v>
      </c>
      <c r="D180" s="100" t="s">
        <v>912</v>
      </c>
      <c r="E180" s="127" t="s">
        <v>147</v>
      </c>
      <c r="F180" s="126" t="s">
        <v>913</v>
      </c>
      <c r="G180" s="44">
        <v>1462.22</v>
      </c>
      <c r="H180" s="44">
        <f t="shared" si="119"/>
        <v>146.22200000000001</v>
      </c>
      <c r="I180" s="44">
        <f t="shared" si="120"/>
        <v>1315.998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>
        <v>0</v>
      </c>
      <c r="X180" s="44">
        <v>0</v>
      </c>
      <c r="Y180" s="44">
        <v>0</v>
      </c>
      <c r="Z180" s="44">
        <v>0</v>
      </c>
      <c r="AA180" s="44">
        <v>0</v>
      </c>
      <c r="AB180" s="44">
        <v>0</v>
      </c>
      <c r="AC180" s="44">
        <v>0</v>
      </c>
      <c r="AD180" s="44">
        <v>0</v>
      </c>
      <c r="AE180" s="44">
        <f t="shared" si="125"/>
        <v>5.77</v>
      </c>
      <c r="AF180" s="44">
        <f t="shared" si="121"/>
        <v>21.63</v>
      </c>
      <c r="AG180" s="44">
        <f t="shared" si="122"/>
        <v>22.35</v>
      </c>
      <c r="AH180" s="44">
        <f t="shared" si="123"/>
        <v>21.63</v>
      </c>
      <c r="AI180" s="44">
        <f t="shared" si="124"/>
        <v>22.35</v>
      </c>
      <c r="AJ180" s="44"/>
      <c r="AK180" s="44">
        <v>1316</v>
      </c>
      <c r="AL180" s="44">
        <v>1316</v>
      </c>
      <c r="AM180" s="44">
        <v>1316</v>
      </c>
      <c r="AN180" s="44">
        <v>1316</v>
      </c>
      <c r="AO180" s="44">
        <v>1316</v>
      </c>
    </row>
    <row r="181" spans="2:41" s="17" customFormat="1" ht="156.75">
      <c r="B181" s="288">
        <v>41144</v>
      </c>
      <c r="C181" s="41" t="s">
        <v>250</v>
      </c>
      <c r="D181" s="100" t="s">
        <v>914</v>
      </c>
      <c r="E181" s="127" t="s">
        <v>915</v>
      </c>
      <c r="F181" s="126" t="s">
        <v>916</v>
      </c>
      <c r="G181" s="44">
        <v>1462.22</v>
      </c>
      <c r="H181" s="44">
        <f t="shared" si="119"/>
        <v>146.22200000000001</v>
      </c>
      <c r="I181" s="44">
        <f t="shared" si="120"/>
        <v>1315.998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>
        <v>0</v>
      </c>
      <c r="X181" s="44">
        <v>0</v>
      </c>
      <c r="Y181" s="44">
        <v>0</v>
      </c>
      <c r="Z181" s="44">
        <v>0</v>
      </c>
      <c r="AA181" s="44">
        <v>0</v>
      </c>
      <c r="AB181" s="44">
        <v>0</v>
      </c>
      <c r="AC181" s="44">
        <v>0</v>
      </c>
      <c r="AD181" s="44">
        <v>0</v>
      </c>
      <c r="AE181" s="44">
        <f t="shared" si="125"/>
        <v>5.77</v>
      </c>
      <c r="AF181" s="44">
        <f t="shared" si="121"/>
        <v>21.63</v>
      </c>
      <c r="AG181" s="44">
        <f t="shared" si="122"/>
        <v>22.35</v>
      </c>
      <c r="AH181" s="44">
        <f t="shared" si="123"/>
        <v>21.63</v>
      </c>
      <c r="AI181" s="44">
        <f t="shared" si="124"/>
        <v>22.35</v>
      </c>
      <c r="AJ181" s="44"/>
      <c r="AK181" s="44">
        <v>1316</v>
      </c>
      <c r="AL181" s="44">
        <v>1316</v>
      </c>
      <c r="AM181" s="44">
        <v>1316</v>
      </c>
      <c r="AN181" s="44">
        <v>1316</v>
      </c>
      <c r="AO181" s="44">
        <v>1316</v>
      </c>
    </row>
    <row r="182" spans="2:41" s="17" customFormat="1" ht="165">
      <c r="B182" s="288">
        <v>41173</v>
      </c>
      <c r="C182" s="41" t="s">
        <v>320</v>
      </c>
      <c r="D182" s="331" t="s">
        <v>917</v>
      </c>
      <c r="E182" s="126" t="s">
        <v>140</v>
      </c>
      <c r="F182" s="126" t="s">
        <v>918</v>
      </c>
      <c r="G182" s="44">
        <v>2370</v>
      </c>
      <c r="H182" s="44">
        <f t="shared" si="119"/>
        <v>237</v>
      </c>
      <c r="I182" s="44">
        <f t="shared" si="120"/>
        <v>2133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>
        <v>0</v>
      </c>
      <c r="W182" s="44"/>
      <c r="X182" s="44"/>
      <c r="Y182" s="44"/>
      <c r="Z182" s="44"/>
      <c r="AA182" s="44"/>
      <c r="AB182" s="44"/>
      <c r="AC182" s="44"/>
      <c r="AD182" s="44"/>
      <c r="AE182" s="44">
        <f>ROUND((H182/5/365*9),2)</f>
        <v>1.17</v>
      </c>
      <c r="AF182" s="44">
        <v>118.04</v>
      </c>
      <c r="AG182" s="44">
        <v>426.58</v>
      </c>
      <c r="AH182" s="44">
        <v>426.58</v>
      </c>
      <c r="AI182" s="44">
        <v>426.58</v>
      </c>
      <c r="AJ182" s="44">
        <v>427.74</v>
      </c>
      <c r="AK182" s="44">
        <v>2133</v>
      </c>
      <c r="AL182" s="44">
        <v>2133</v>
      </c>
      <c r="AM182" s="44">
        <v>2133</v>
      </c>
      <c r="AN182" s="44">
        <v>2133</v>
      </c>
      <c r="AO182" s="44">
        <v>2133</v>
      </c>
    </row>
    <row r="183" spans="2:41" s="17" customFormat="1" ht="165">
      <c r="B183" s="99">
        <v>41173</v>
      </c>
      <c r="C183" s="41" t="s">
        <v>320</v>
      </c>
      <c r="D183" s="331" t="s">
        <v>919</v>
      </c>
      <c r="E183" s="126" t="s">
        <v>307</v>
      </c>
      <c r="F183" s="332" t="s">
        <v>920</v>
      </c>
      <c r="G183" s="44">
        <v>2370</v>
      </c>
      <c r="H183" s="44">
        <f t="shared" si="119"/>
        <v>237</v>
      </c>
      <c r="I183" s="44">
        <f t="shared" si="120"/>
        <v>2133</v>
      </c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>
        <v>0</v>
      </c>
      <c r="W183" s="105"/>
      <c r="X183" s="105"/>
      <c r="Y183" s="105"/>
      <c r="Z183" s="105"/>
      <c r="AA183" s="105"/>
      <c r="AB183" s="105"/>
      <c r="AC183" s="105"/>
      <c r="AD183" s="105"/>
      <c r="AE183" s="105">
        <f>ROUND((H183/5/365*9),2)</f>
        <v>1.17</v>
      </c>
      <c r="AF183" s="105">
        <f>ROUND((H183/5/365*31),2)</f>
        <v>4.03</v>
      </c>
      <c r="AG183" s="105">
        <f>ROUND((H183/5/365*30),2)</f>
        <v>3.9</v>
      </c>
      <c r="AH183" s="105">
        <f>ROUND((H183/5/365*31),2)</f>
        <v>4.03</v>
      </c>
      <c r="AI183" s="105"/>
      <c r="AJ183" s="105">
        <f>ROUND((V183+W183+X183+Y183+Z183+AA183+AB183+AC183+AD183+AE183+AF183+AG183+AH183),2)</f>
        <v>13.13</v>
      </c>
      <c r="AK183" s="44">
        <v>2133</v>
      </c>
      <c r="AL183" s="44">
        <v>2133</v>
      </c>
      <c r="AM183" s="44">
        <v>2133</v>
      </c>
      <c r="AN183" s="44">
        <v>2133</v>
      </c>
      <c r="AO183" s="44">
        <v>2133</v>
      </c>
    </row>
    <row r="184" spans="2:41" s="17" customFormat="1" ht="165">
      <c r="B184" s="288">
        <v>41173</v>
      </c>
      <c r="C184" s="41" t="s">
        <v>320</v>
      </c>
      <c r="D184" s="331" t="s">
        <v>921</v>
      </c>
      <c r="E184" s="126" t="s">
        <v>410</v>
      </c>
      <c r="F184" s="333" t="s">
        <v>922</v>
      </c>
      <c r="G184" s="44">
        <v>2370</v>
      </c>
      <c r="H184" s="44">
        <f t="shared" si="119"/>
        <v>237</v>
      </c>
      <c r="I184" s="44">
        <f t="shared" si="120"/>
        <v>2133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>
        <v>0</v>
      </c>
      <c r="W184" s="44"/>
      <c r="X184" s="44"/>
      <c r="Y184" s="44"/>
      <c r="Z184" s="44"/>
      <c r="AA184" s="44"/>
      <c r="AB184" s="44"/>
      <c r="AC184" s="44"/>
      <c r="AD184" s="44"/>
      <c r="AE184" s="44">
        <f>ROUND((H184/5/365*9),2)</f>
        <v>1.17</v>
      </c>
      <c r="AF184" s="44">
        <f>ROUND((H184/5/365*31),2)</f>
        <v>4.03</v>
      </c>
      <c r="AG184" s="44">
        <f>ROUND((H184/5/365*30),2)</f>
        <v>3.9</v>
      </c>
      <c r="AH184" s="44">
        <f>ROUND((H184/5/365*31),2)</f>
        <v>4.03</v>
      </c>
      <c r="AI184" s="44">
        <f>SUM(W184:AH184)</f>
        <v>13.129999999999999</v>
      </c>
      <c r="AJ184" s="44">
        <f>ROUND((V184+W184+X184+Y184+Z184+AA184+AB184+AC184+AD184+AE184+AF184+AG184+AH184),2)</f>
        <v>13.13</v>
      </c>
      <c r="AK184" s="44">
        <v>2133</v>
      </c>
      <c r="AL184" s="44">
        <v>2133</v>
      </c>
      <c r="AM184" s="44">
        <v>2133</v>
      </c>
      <c r="AN184" s="44">
        <v>2133</v>
      </c>
      <c r="AO184" s="44">
        <v>2133</v>
      </c>
    </row>
    <row r="185" spans="2:41" s="17" customFormat="1" ht="165">
      <c r="B185" s="288">
        <v>41173</v>
      </c>
      <c r="C185" s="41" t="s">
        <v>320</v>
      </c>
      <c r="D185" s="331" t="s">
        <v>923</v>
      </c>
      <c r="E185" s="126" t="s">
        <v>103</v>
      </c>
      <c r="F185" s="333" t="s">
        <v>924</v>
      </c>
      <c r="G185" s="44">
        <v>2370</v>
      </c>
      <c r="H185" s="44">
        <f t="shared" si="119"/>
        <v>237</v>
      </c>
      <c r="I185" s="44">
        <f t="shared" si="120"/>
        <v>2133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>
        <v>0</v>
      </c>
      <c r="W185" s="44"/>
      <c r="X185" s="44"/>
      <c r="Y185" s="44"/>
      <c r="Z185" s="44"/>
      <c r="AA185" s="44"/>
      <c r="AB185" s="44"/>
      <c r="AC185" s="44"/>
      <c r="AD185" s="44"/>
      <c r="AE185" s="44">
        <f>ROUND((H185/5/365*9),2)</f>
        <v>1.17</v>
      </c>
      <c r="AF185" s="44">
        <f>ROUND((H185/5/365*31),2)</f>
        <v>4.03</v>
      </c>
      <c r="AG185" s="44">
        <f>ROUND((H185/5/365*30),2)</f>
        <v>3.9</v>
      </c>
      <c r="AH185" s="44">
        <f>ROUND((H185/5/365*31),2)</f>
        <v>4.03</v>
      </c>
      <c r="AI185" s="44">
        <f>SUM(W185:AH185)</f>
        <v>13.129999999999999</v>
      </c>
      <c r="AJ185" s="44">
        <f>ROUND((V185+W185+X185+Y185+Z185+AA185+AB185+AC185+AD185+AE185+AF185+AG185+AH185),2)</f>
        <v>13.13</v>
      </c>
      <c r="AK185" s="44">
        <v>2133</v>
      </c>
      <c r="AL185" s="44">
        <v>2133</v>
      </c>
      <c r="AM185" s="44">
        <v>2133</v>
      </c>
      <c r="AN185" s="44">
        <v>2133</v>
      </c>
      <c r="AO185" s="44">
        <v>2133</v>
      </c>
    </row>
    <row r="186" spans="2:41" s="17" customFormat="1" ht="33">
      <c r="B186" s="99">
        <v>41261</v>
      </c>
      <c r="C186" s="100" t="s">
        <v>250</v>
      </c>
      <c r="D186" s="100" t="s">
        <v>925</v>
      </c>
      <c r="E186" s="125" t="s">
        <v>176</v>
      </c>
      <c r="F186" s="100" t="s">
        <v>926</v>
      </c>
      <c r="G186" s="44">
        <v>1155</v>
      </c>
      <c r="H186" s="44">
        <f t="shared" si="119"/>
        <v>115.5</v>
      </c>
      <c r="I186" s="44">
        <f t="shared" si="120"/>
        <v>1039.5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>
        <f t="shared" ref="W186:W192" si="126">O186+P186+Q186+R186+S186+T186+U186+V186</f>
        <v>0</v>
      </c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>
        <f t="shared" ref="AI186:AI191" si="127">ROUND((I186/5/365*13),2)</f>
        <v>7.4</v>
      </c>
      <c r="AJ186" s="44">
        <f t="shared" ref="AJ186:AJ198" si="128">SUM(X186:AI186)</f>
        <v>7.4</v>
      </c>
      <c r="AK186" s="44">
        <v>1039.5</v>
      </c>
      <c r="AL186" s="44">
        <v>1039.5</v>
      </c>
      <c r="AM186" s="44">
        <v>1039.5</v>
      </c>
      <c r="AN186" s="44">
        <v>1039.5</v>
      </c>
      <c r="AO186" s="44">
        <v>1039.5</v>
      </c>
    </row>
    <row r="187" spans="2:41" s="17" customFormat="1" ht="33">
      <c r="B187" s="99">
        <v>41261</v>
      </c>
      <c r="C187" s="100" t="s">
        <v>250</v>
      </c>
      <c r="D187" s="100" t="s">
        <v>927</v>
      </c>
      <c r="E187" s="125" t="s">
        <v>151</v>
      </c>
      <c r="F187" s="100" t="s">
        <v>928</v>
      </c>
      <c r="G187" s="44">
        <v>1155</v>
      </c>
      <c r="H187" s="44">
        <f t="shared" si="119"/>
        <v>115.5</v>
      </c>
      <c r="I187" s="44">
        <f t="shared" si="120"/>
        <v>1039.5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>
        <f t="shared" si="126"/>
        <v>0</v>
      </c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>
        <f t="shared" si="127"/>
        <v>7.4</v>
      </c>
      <c r="AJ187" s="44">
        <f t="shared" si="128"/>
        <v>7.4</v>
      </c>
      <c r="AK187" s="44">
        <v>1039.5</v>
      </c>
      <c r="AL187" s="44">
        <v>1039.5</v>
      </c>
      <c r="AM187" s="44">
        <v>1039.5</v>
      </c>
      <c r="AN187" s="44">
        <v>1039.5</v>
      </c>
      <c r="AO187" s="44">
        <v>1039.5</v>
      </c>
    </row>
    <row r="188" spans="2:41" s="17" customFormat="1" ht="33">
      <c r="B188" s="99">
        <v>41261</v>
      </c>
      <c r="C188" s="100" t="s">
        <v>250</v>
      </c>
      <c r="D188" s="100" t="s">
        <v>929</v>
      </c>
      <c r="E188" s="125" t="s">
        <v>628</v>
      </c>
      <c r="F188" s="100" t="s">
        <v>930</v>
      </c>
      <c r="G188" s="44">
        <v>1155</v>
      </c>
      <c r="H188" s="44">
        <f t="shared" si="119"/>
        <v>115.5</v>
      </c>
      <c r="I188" s="44">
        <f t="shared" si="120"/>
        <v>1039.5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>
        <f t="shared" si="126"/>
        <v>0</v>
      </c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>
        <f t="shared" si="127"/>
        <v>7.4</v>
      </c>
      <c r="AJ188" s="44">
        <f t="shared" si="128"/>
        <v>7.4</v>
      </c>
      <c r="AK188" s="44">
        <v>1039.5</v>
      </c>
      <c r="AL188" s="44">
        <v>1039.5</v>
      </c>
      <c r="AM188" s="44">
        <v>1039.5</v>
      </c>
      <c r="AN188" s="44">
        <v>1039.5</v>
      </c>
      <c r="AO188" s="44">
        <v>1039.5</v>
      </c>
    </row>
    <row r="189" spans="2:41" s="17" customFormat="1" ht="33">
      <c r="B189" s="99">
        <v>41261</v>
      </c>
      <c r="C189" s="100" t="s">
        <v>250</v>
      </c>
      <c r="D189" s="100" t="s">
        <v>931</v>
      </c>
      <c r="E189" s="125" t="s">
        <v>186</v>
      </c>
      <c r="F189" s="100" t="s">
        <v>932</v>
      </c>
      <c r="G189" s="44">
        <v>1155</v>
      </c>
      <c r="H189" s="44">
        <f t="shared" si="119"/>
        <v>115.5</v>
      </c>
      <c r="I189" s="44">
        <f t="shared" si="120"/>
        <v>1039.5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>
        <f t="shared" si="126"/>
        <v>0</v>
      </c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>
        <f t="shared" si="127"/>
        <v>7.4</v>
      </c>
      <c r="AJ189" s="44">
        <f t="shared" si="128"/>
        <v>7.4</v>
      </c>
      <c r="AK189" s="44">
        <v>1039.5</v>
      </c>
      <c r="AL189" s="44">
        <v>1039.5</v>
      </c>
      <c r="AM189" s="44">
        <v>1039.5</v>
      </c>
      <c r="AN189" s="44">
        <v>1039.5</v>
      </c>
      <c r="AO189" s="44">
        <v>1039.5</v>
      </c>
    </row>
    <row r="190" spans="2:41" s="17" customFormat="1" ht="33">
      <c r="B190" s="99">
        <v>41261</v>
      </c>
      <c r="C190" s="100" t="s">
        <v>250</v>
      </c>
      <c r="D190" s="100" t="s">
        <v>933</v>
      </c>
      <c r="E190" s="125" t="s">
        <v>233</v>
      </c>
      <c r="F190" s="100" t="s">
        <v>934</v>
      </c>
      <c r="G190" s="44">
        <v>1155</v>
      </c>
      <c r="H190" s="44">
        <f t="shared" si="119"/>
        <v>115.5</v>
      </c>
      <c r="I190" s="44">
        <f t="shared" si="120"/>
        <v>1039.5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>
        <f t="shared" si="126"/>
        <v>0</v>
      </c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>
        <f t="shared" si="127"/>
        <v>7.4</v>
      </c>
      <c r="AJ190" s="44">
        <f t="shared" si="128"/>
        <v>7.4</v>
      </c>
      <c r="AK190" s="44">
        <v>1039.5</v>
      </c>
      <c r="AL190" s="44">
        <v>1039.5</v>
      </c>
      <c r="AM190" s="44">
        <v>1039.5</v>
      </c>
      <c r="AN190" s="44">
        <v>1039.5</v>
      </c>
      <c r="AO190" s="44">
        <v>1039.5</v>
      </c>
    </row>
    <row r="191" spans="2:41" s="17" customFormat="1" ht="11.25">
      <c r="B191" s="99">
        <v>41261</v>
      </c>
      <c r="C191" s="100" t="s">
        <v>935</v>
      </c>
      <c r="D191" s="125" t="s">
        <v>936</v>
      </c>
      <c r="E191" s="125" t="s">
        <v>547</v>
      </c>
      <c r="F191" s="125" t="s">
        <v>937</v>
      </c>
      <c r="G191" s="44">
        <v>642</v>
      </c>
      <c r="H191" s="44">
        <f t="shared" si="119"/>
        <v>64.2</v>
      </c>
      <c r="I191" s="44">
        <f t="shared" si="120"/>
        <v>577.80000000000007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>
        <f t="shared" si="126"/>
        <v>0</v>
      </c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>
        <f t="shared" si="127"/>
        <v>4.12</v>
      </c>
      <c r="AJ191" s="44">
        <f t="shared" si="128"/>
        <v>4.12</v>
      </c>
      <c r="AK191" s="44">
        <v>577.79999999999995</v>
      </c>
      <c r="AL191" s="44">
        <v>577.79999999999995</v>
      </c>
      <c r="AM191" s="44">
        <v>577.79999999999995</v>
      </c>
      <c r="AN191" s="44">
        <v>577.79999999999995</v>
      </c>
      <c r="AO191" s="44">
        <v>577.79999999999995</v>
      </c>
    </row>
    <row r="192" spans="2:41" s="17" customFormat="1" ht="16.5">
      <c r="B192" s="99">
        <v>41264</v>
      </c>
      <c r="C192" s="125" t="s">
        <v>938</v>
      </c>
      <c r="D192" s="125" t="s">
        <v>939</v>
      </c>
      <c r="E192" s="125" t="s">
        <v>233</v>
      </c>
      <c r="F192" s="100" t="s">
        <v>940</v>
      </c>
      <c r="G192" s="44">
        <v>10900</v>
      </c>
      <c r="H192" s="44">
        <f t="shared" si="119"/>
        <v>1090</v>
      </c>
      <c r="I192" s="44">
        <f t="shared" si="120"/>
        <v>9810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>
        <f t="shared" si="126"/>
        <v>0</v>
      </c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>
        <f>ROUND((I192/5/365*10),2)</f>
        <v>53.75</v>
      </c>
      <c r="AJ192" s="44">
        <f t="shared" si="128"/>
        <v>53.75</v>
      </c>
      <c r="AK192" s="44">
        <v>9810</v>
      </c>
      <c r="AL192" s="44">
        <v>9810</v>
      </c>
      <c r="AM192" s="44">
        <v>9810</v>
      </c>
      <c r="AN192" s="44">
        <v>9810</v>
      </c>
      <c r="AO192" s="44">
        <v>9810</v>
      </c>
    </row>
    <row r="193" spans="2:135" s="17" customFormat="1" ht="11.25">
      <c r="B193" s="99">
        <v>41534</v>
      </c>
      <c r="C193" s="100" t="s">
        <v>941</v>
      </c>
      <c r="D193" s="125" t="s">
        <v>942</v>
      </c>
      <c r="E193" s="125" t="s">
        <v>233</v>
      </c>
      <c r="F193" s="100" t="s">
        <v>943</v>
      </c>
      <c r="G193" s="44">
        <v>1132.69</v>
      </c>
      <c r="H193" s="44">
        <f t="shared" si="119"/>
        <v>113.26900000000001</v>
      </c>
      <c r="I193" s="44">
        <f t="shared" si="120"/>
        <v>1019.421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>
        <f t="shared" si="128"/>
        <v>0</v>
      </c>
      <c r="AK193" s="44">
        <v>0</v>
      </c>
      <c r="AL193" s="44"/>
      <c r="AM193" s="44">
        <v>1019.42</v>
      </c>
      <c r="AN193" s="44">
        <v>1019.42</v>
      </c>
      <c r="AO193" s="44">
        <v>1019.42</v>
      </c>
    </row>
    <row r="194" spans="2:135" s="17" customFormat="1" ht="11.25">
      <c r="B194" s="99">
        <v>41534</v>
      </c>
      <c r="C194" s="100" t="s">
        <v>941</v>
      </c>
      <c r="D194" s="125" t="s">
        <v>944</v>
      </c>
      <c r="E194" s="125" t="s">
        <v>233</v>
      </c>
      <c r="F194" s="100" t="s">
        <v>945</v>
      </c>
      <c r="G194" s="44">
        <v>1132.69</v>
      </c>
      <c r="H194" s="44">
        <f t="shared" si="119"/>
        <v>113.26900000000001</v>
      </c>
      <c r="I194" s="44">
        <f t="shared" si="120"/>
        <v>1019.421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>
        <f t="shared" si="128"/>
        <v>0</v>
      </c>
      <c r="AK194" s="44">
        <v>0</v>
      </c>
      <c r="AL194" s="44"/>
      <c r="AM194" s="44">
        <v>1019.42</v>
      </c>
      <c r="AN194" s="44">
        <v>1019.42</v>
      </c>
      <c r="AO194" s="44">
        <v>1019.42</v>
      </c>
    </row>
    <row r="195" spans="2:135" s="17" customFormat="1" ht="11.25">
      <c r="B195" s="99">
        <v>41534</v>
      </c>
      <c r="C195" s="100" t="s">
        <v>941</v>
      </c>
      <c r="D195" s="125" t="s">
        <v>946</v>
      </c>
      <c r="E195" s="125" t="s">
        <v>233</v>
      </c>
      <c r="F195" s="100" t="s">
        <v>947</v>
      </c>
      <c r="G195" s="44">
        <v>1132.69</v>
      </c>
      <c r="H195" s="44">
        <f t="shared" si="119"/>
        <v>113.26900000000001</v>
      </c>
      <c r="I195" s="44">
        <f t="shared" si="120"/>
        <v>1019.421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>
        <f t="shared" si="128"/>
        <v>0</v>
      </c>
      <c r="AK195" s="44">
        <v>0</v>
      </c>
      <c r="AL195" s="44"/>
      <c r="AM195" s="44">
        <v>1019.42</v>
      </c>
      <c r="AN195" s="44">
        <v>1019.42</v>
      </c>
      <c r="AO195" s="44">
        <v>1019.42</v>
      </c>
    </row>
    <row r="196" spans="2:135" s="17" customFormat="1" ht="16.5">
      <c r="B196" s="99">
        <v>41534</v>
      </c>
      <c r="C196" s="100" t="s">
        <v>948</v>
      </c>
      <c r="D196" s="125" t="s">
        <v>949</v>
      </c>
      <c r="E196" s="125" t="s">
        <v>233</v>
      </c>
      <c r="F196" s="100" t="s">
        <v>950</v>
      </c>
      <c r="G196" s="44">
        <v>2558.08</v>
      </c>
      <c r="H196" s="44">
        <f t="shared" si="119"/>
        <v>255.80799999999999</v>
      </c>
      <c r="I196" s="44">
        <f t="shared" si="120"/>
        <v>2302.2719999999999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>
        <f t="shared" si="128"/>
        <v>0</v>
      </c>
      <c r="AK196" s="44">
        <v>0</v>
      </c>
      <c r="AL196" s="44"/>
      <c r="AM196" s="44">
        <v>2302.27</v>
      </c>
      <c r="AN196" s="44">
        <v>2302.27</v>
      </c>
      <c r="AO196" s="44">
        <v>2302.27</v>
      </c>
    </row>
    <row r="197" spans="2:135" s="17" customFormat="1" ht="115.5">
      <c r="B197" s="99">
        <v>41547</v>
      </c>
      <c r="C197" s="100" t="s">
        <v>250</v>
      </c>
      <c r="D197" s="125" t="s">
        <v>951</v>
      </c>
      <c r="E197" s="125" t="s">
        <v>193</v>
      </c>
      <c r="F197" s="100" t="s">
        <v>952</v>
      </c>
      <c r="G197" s="44">
        <v>1398</v>
      </c>
      <c r="H197" s="44">
        <f t="shared" si="119"/>
        <v>139.80000000000001</v>
      </c>
      <c r="I197" s="44">
        <f t="shared" si="120"/>
        <v>1258.2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>
        <f t="shared" si="128"/>
        <v>0</v>
      </c>
      <c r="AK197" s="44">
        <v>0</v>
      </c>
      <c r="AL197" s="44"/>
      <c r="AM197" s="44">
        <v>1258.2</v>
      </c>
      <c r="AN197" s="44">
        <v>1258.2</v>
      </c>
      <c r="AO197" s="44">
        <v>1258.2</v>
      </c>
    </row>
    <row r="198" spans="2:135" s="17" customFormat="1" ht="123.75">
      <c r="B198" s="291">
        <v>41547</v>
      </c>
      <c r="C198" s="109" t="s">
        <v>250</v>
      </c>
      <c r="D198" s="292" t="s">
        <v>953</v>
      </c>
      <c r="E198" s="292" t="s">
        <v>186</v>
      </c>
      <c r="F198" s="109" t="s">
        <v>954</v>
      </c>
      <c r="G198" s="62">
        <v>1398</v>
      </c>
      <c r="H198" s="62">
        <f t="shared" si="119"/>
        <v>139.80000000000001</v>
      </c>
      <c r="I198" s="62">
        <f t="shared" si="120"/>
        <v>1258.2</v>
      </c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>
        <f t="shared" si="128"/>
        <v>0</v>
      </c>
      <c r="AK198" s="62">
        <v>0</v>
      </c>
      <c r="AL198" s="62"/>
      <c r="AM198" s="62">
        <v>1258.2</v>
      </c>
      <c r="AN198" s="62">
        <v>1258.2</v>
      </c>
      <c r="AO198" s="62">
        <v>1258.2</v>
      </c>
    </row>
    <row r="199" spans="2:135" s="17" customFormat="1" ht="11.25">
      <c r="B199" s="99">
        <v>41628</v>
      </c>
      <c r="C199" s="100" t="s">
        <v>955</v>
      </c>
      <c r="D199" s="125" t="s">
        <v>956</v>
      </c>
      <c r="E199" s="125" t="s">
        <v>233</v>
      </c>
      <c r="F199" s="100" t="s">
        <v>957</v>
      </c>
      <c r="G199" s="44">
        <v>37488</v>
      </c>
      <c r="H199" s="44">
        <f t="shared" si="119"/>
        <v>3748.8</v>
      </c>
      <c r="I199" s="44">
        <f t="shared" si="120"/>
        <v>33739.200000000004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>
        <v>0</v>
      </c>
      <c r="AL199" s="44"/>
      <c r="AM199" s="62">
        <v>33739.199999999997</v>
      </c>
      <c r="AN199" s="44">
        <v>33739.199999999997</v>
      </c>
      <c r="AO199" s="44">
        <v>33739.199999999997</v>
      </c>
    </row>
    <row r="200" spans="2:135" s="17" customFormat="1" ht="11.25">
      <c r="B200" s="99">
        <v>41628</v>
      </c>
      <c r="C200" s="100" t="s">
        <v>955</v>
      </c>
      <c r="D200" s="125" t="s">
        <v>958</v>
      </c>
      <c r="E200" s="125" t="s">
        <v>233</v>
      </c>
      <c r="F200" s="100" t="s">
        <v>959</v>
      </c>
      <c r="G200" s="44">
        <v>37488</v>
      </c>
      <c r="H200" s="44">
        <f t="shared" si="119"/>
        <v>3748.8</v>
      </c>
      <c r="I200" s="44">
        <f t="shared" si="120"/>
        <v>33739.200000000004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>
        <v>0</v>
      </c>
      <c r="AL200" s="44"/>
      <c r="AM200" s="62">
        <v>33739.199999999997</v>
      </c>
      <c r="AN200" s="44">
        <v>33739.199999999997</v>
      </c>
      <c r="AO200" s="44">
        <v>33739.199999999997</v>
      </c>
    </row>
    <row r="201" spans="2:135" s="17" customFormat="1" ht="16.5">
      <c r="B201" s="99">
        <v>41628</v>
      </c>
      <c r="C201" s="100" t="s">
        <v>960</v>
      </c>
      <c r="D201" s="125" t="s">
        <v>961</v>
      </c>
      <c r="E201" s="125" t="s">
        <v>233</v>
      </c>
      <c r="F201" s="100" t="s">
        <v>962</v>
      </c>
      <c r="G201" s="44">
        <v>21715</v>
      </c>
      <c r="H201" s="44">
        <f t="shared" si="119"/>
        <v>2171.5</v>
      </c>
      <c r="I201" s="44">
        <f t="shared" si="120"/>
        <v>19543.5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>
        <v>0</v>
      </c>
      <c r="AL201" s="44"/>
      <c r="AM201" s="62">
        <v>19543.5</v>
      </c>
      <c r="AN201" s="44">
        <v>19543.5</v>
      </c>
      <c r="AO201" s="44">
        <v>19543.5</v>
      </c>
    </row>
    <row r="202" spans="2:135" s="17" customFormat="1" ht="11.25">
      <c r="B202" s="99">
        <v>41628</v>
      </c>
      <c r="C202" s="100" t="s">
        <v>963</v>
      </c>
      <c r="D202" s="125" t="s">
        <v>963</v>
      </c>
      <c r="E202" s="125" t="s">
        <v>233</v>
      </c>
      <c r="F202" s="100" t="s">
        <v>964</v>
      </c>
      <c r="G202" s="44">
        <v>15354</v>
      </c>
      <c r="H202" s="44">
        <f t="shared" si="119"/>
        <v>1535.4</v>
      </c>
      <c r="I202" s="44">
        <f t="shared" si="120"/>
        <v>13818.6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>
        <v>0</v>
      </c>
      <c r="AL202" s="44"/>
      <c r="AM202" s="62">
        <v>13818.6</v>
      </c>
      <c r="AN202" s="44">
        <v>13818.6</v>
      </c>
      <c r="AO202" s="44">
        <v>13818.6</v>
      </c>
    </row>
    <row r="203" spans="2:135" s="17" customFormat="1" ht="11.25">
      <c r="B203" s="99">
        <v>41628</v>
      </c>
      <c r="C203" s="125" t="s">
        <v>965</v>
      </c>
      <c r="D203" s="125" t="s">
        <v>965</v>
      </c>
      <c r="E203" s="125" t="s">
        <v>233</v>
      </c>
      <c r="F203" s="100" t="s">
        <v>966</v>
      </c>
      <c r="G203" s="44">
        <v>1702</v>
      </c>
      <c r="H203" s="44">
        <f t="shared" si="119"/>
        <v>170.20000000000002</v>
      </c>
      <c r="I203" s="44">
        <f t="shared" si="120"/>
        <v>1531.8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>
        <v>0</v>
      </c>
      <c r="AL203" s="44"/>
      <c r="AM203" s="62">
        <v>1531.8</v>
      </c>
      <c r="AN203" s="44">
        <v>1531.8</v>
      </c>
      <c r="AO203" s="44">
        <v>1531.8</v>
      </c>
    </row>
    <row r="204" spans="2:135" s="17" customFormat="1" ht="11.25">
      <c r="B204" s="99">
        <v>41725</v>
      </c>
      <c r="C204" s="334" t="s">
        <v>967</v>
      </c>
      <c r="D204" s="334" t="s">
        <v>968</v>
      </c>
      <c r="E204" s="334" t="s">
        <v>117</v>
      </c>
      <c r="F204" s="334" t="s">
        <v>969</v>
      </c>
      <c r="G204" s="44">
        <v>750</v>
      </c>
      <c r="H204" s="44">
        <f t="shared" si="119"/>
        <v>75</v>
      </c>
      <c r="I204" s="44">
        <f t="shared" si="120"/>
        <v>675</v>
      </c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44">
        <v>675</v>
      </c>
      <c r="AN204" s="44">
        <v>675</v>
      </c>
      <c r="AO204" s="44">
        <v>675</v>
      </c>
    </row>
    <row r="205" spans="2:135" s="10" customFormat="1" ht="41.25">
      <c r="B205" s="99">
        <v>41732</v>
      </c>
      <c r="C205" s="334" t="s">
        <v>297</v>
      </c>
      <c r="D205" s="334" t="s">
        <v>970</v>
      </c>
      <c r="E205" s="99" t="s">
        <v>233</v>
      </c>
      <c r="F205" s="99" t="s">
        <v>971</v>
      </c>
      <c r="G205" s="44">
        <v>600.03</v>
      </c>
      <c r="H205" s="44">
        <f t="shared" si="119"/>
        <v>60.003</v>
      </c>
      <c r="I205" s="44">
        <f t="shared" si="120"/>
        <v>540.02700000000004</v>
      </c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44">
        <v>540.03</v>
      </c>
      <c r="AN205" s="46">
        <v>540.03</v>
      </c>
      <c r="AO205" s="44">
        <v>540.03</v>
      </c>
    </row>
    <row r="206" spans="2:135" s="10" customFormat="1" ht="41.25">
      <c r="B206" s="90">
        <v>41949</v>
      </c>
      <c r="C206" s="335" t="s">
        <v>250</v>
      </c>
      <c r="D206" s="335" t="s">
        <v>972</v>
      </c>
      <c r="E206" s="90" t="s">
        <v>193</v>
      </c>
      <c r="F206" s="90" t="s">
        <v>973</v>
      </c>
      <c r="G206" s="93">
        <v>1180</v>
      </c>
      <c r="H206" s="93">
        <f t="shared" si="119"/>
        <v>118</v>
      </c>
      <c r="I206" s="93">
        <f t="shared" si="120"/>
        <v>1062</v>
      </c>
      <c r="J206" s="336"/>
      <c r="K206" s="337"/>
      <c r="L206" s="337"/>
      <c r="M206" s="337"/>
      <c r="N206" s="336"/>
      <c r="O206" s="336"/>
      <c r="P206" s="336"/>
      <c r="Q206" s="336"/>
      <c r="R206" s="336"/>
      <c r="S206" s="336"/>
      <c r="T206" s="336"/>
      <c r="U206" s="336"/>
      <c r="V206" s="336"/>
      <c r="W206" s="336"/>
      <c r="X206" s="336"/>
      <c r="Y206" s="336"/>
      <c r="Z206" s="336"/>
      <c r="AA206" s="336"/>
      <c r="AB206" s="336"/>
      <c r="AC206" s="336"/>
      <c r="AD206" s="336"/>
      <c r="AE206" s="336"/>
      <c r="AF206" s="336"/>
      <c r="AG206" s="336"/>
      <c r="AH206" s="336"/>
      <c r="AI206" s="336"/>
      <c r="AJ206" s="336"/>
      <c r="AK206" s="336"/>
      <c r="AL206" s="336"/>
      <c r="AM206" s="44">
        <v>1062</v>
      </c>
      <c r="AN206" s="93">
        <v>1062</v>
      </c>
      <c r="AO206" s="93">
        <v>1062</v>
      </c>
    </row>
    <row r="207" spans="2:135" s="10" customFormat="1" ht="16.5">
      <c r="B207" s="291">
        <v>41955</v>
      </c>
      <c r="C207" s="292" t="s">
        <v>974</v>
      </c>
      <c r="D207" s="109" t="s">
        <v>975</v>
      </c>
      <c r="E207" s="291" t="s">
        <v>186</v>
      </c>
      <c r="F207" s="314" t="s">
        <v>976</v>
      </c>
      <c r="G207" s="62">
        <v>1921</v>
      </c>
      <c r="H207" s="62">
        <f t="shared" si="119"/>
        <v>192.10000000000002</v>
      </c>
      <c r="I207" s="62">
        <f t="shared" si="120"/>
        <v>1728.9</v>
      </c>
      <c r="J207" s="112"/>
      <c r="K207" s="142"/>
      <c r="L207" s="142"/>
      <c r="M207" s="14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2"/>
      <c r="AK207" s="112"/>
      <c r="AL207" s="112"/>
      <c r="AM207" s="44">
        <v>1728.9</v>
      </c>
      <c r="AN207" s="62">
        <v>1728.9</v>
      </c>
      <c r="AO207" s="62">
        <v>1728.9</v>
      </c>
    </row>
    <row r="208" spans="2:135" s="9" customFormat="1" ht="9">
      <c r="B208" s="99">
        <v>41978</v>
      </c>
      <c r="C208" s="100" t="s">
        <v>283</v>
      </c>
      <c r="D208" s="100" t="s">
        <v>977</v>
      </c>
      <c r="E208" s="99" t="s">
        <v>258</v>
      </c>
      <c r="F208" s="127" t="s">
        <v>978</v>
      </c>
      <c r="G208" s="44">
        <v>847.5</v>
      </c>
      <c r="H208" s="44">
        <f t="shared" si="119"/>
        <v>84.75</v>
      </c>
      <c r="I208" s="44">
        <f t="shared" si="120"/>
        <v>762.75</v>
      </c>
      <c r="J208" s="105"/>
      <c r="K208" s="126"/>
      <c r="L208" s="126"/>
      <c r="M208" s="126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44">
        <v>762.75</v>
      </c>
      <c r="AN208" s="44">
        <v>762.75</v>
      </c>
      <c r="AO208" s="44">
        <v>762.75</v>
      </c>
      <c r="AP208" s="315"/>
      <c r="AQ208" s="315"/>
      <c r="AR208" s="315"/>
      <c r="AS208" s="315"/>
      <c r="AT208" s="315"/>
      <c r="AU208" s="315"/>
      <c r="AV208" s="315"/>
      <c r="AW208" s="315"/>
      <c r="AX208" s="315"/>
      <c r="AY208" s="316"/>
      <c r="AZ208" s="315"/>
      <c r="BA208" s="315"/>
      <c r="BB208" s="316"/>
      <c r="BC208" s="316"/>
      <c r="BD208" s="316"/>
      <c r="BE208" s="316"/>
      <c r="BF208" s="316"/>
      <c r="BG208" s="316"/>
      <c r="BH208" s="316"/>
      <c r="BI208" s="316"/>
      <c r="BJ208" s="316"/>
      <c r="BK208" s="316">
        <f t="shared" ref="BK208:BK213" si="129">ROUND((I208/5/365*26),2)</f>
        <v>10.87</v>
      </c>
      <c r="BL208" s="316">
        <f t="shared" ref="BL208:BL213" si="130">SUM(AZ208:BK208)</f>
        <v>10.87</v>
      </c>
      <c r="BM208" s="316">
        <f t="shared" ref="BM208:BM213" si="131">ROUND((AY208+BL208),2)</f>
        <v>10.87</v>
      </c>
      <c r="BN208" s="316">
        <f t="shared" ref="BN208:BN213" si="132">ROUND((I208/5/365*31),2)</f>
        <v>12.96</v>
      </c>
      <c r="BO208" s="316">
        <f t="shared" ref="BO208:BO213" si="133">ROUND((I208/5/365*28),2)</f>
        <v>11.7</v>
      </c>
      <c r="BP208" s="316">
        <f t="shared" ref="BP208:BP213" si="134">ROUND((I208/5/365*31),2)</f>
        <v>12.96</v>
      </c>
      <c r="BQ208" s="316">
        <f t="shared" ref="BQ208:BQ213" si="135">ROUND((I208/5/365*30),2)</f>
        <v>12.54</v>
      </c>
      <c r="BR208" s="316">
        <f t="shared" ref="BR208:BR213" si="136">ROUND((I208/5/365*31),2)</f>
        <v>12.96</v>
      </c>
      <c r="BS208" s="316">
        <f t="shared" ref="BS208:BS213" si="137">ROUND((I208/5/365*30),2)</f>
        <v>12.54</v>
      </c>
      <c r="BT208" s="316">
        <f t="shared" ref="BT208:BT213" si="138">ROUND((I208/5/365*31),2)</f>
        <v>12.96</v>
      </c>
      <c r="BU208" s="316">
        <f t="shared" ref="BU208:BU213" si="139">ROUND((I208/5/365*31),2)</f>
        <v>12.96</v>
      </c>
      <c r="BV208" s="316">
        <f t="shared" ref="BV208:BV213" si="140">ROUND((I208/5/365*30),2)</f>
        <v>12.54</v>
      </c>
      <c r="BW208" s="316">
        <f t="shared" ref="BW208:BW213" si="141">ROUND((I208/5/365*31),2)</f>
        <v>12.96</v>
      </c>
      <c r="BX208" s="316">
        <f t="shared" ref="BX208:BX213" si="142">ROUND((I208/5/365*30),2)</f>
        <v>12.54</v>
      </c>
      <c r="BY208" s="316">
        <f t="shared" ref="BY208:BY213" si="143">ROUND((I208/5/365*31),2)</f>
        <v>12.96</v>
      </c>
      <c r="BZ208" s="316">
        <f t="shared" ref="BZ208:BZ213" si="144">SUM(BN208:BY208)</f>
        <v>152.58000000000001</v>
      </c>
      <c r="CA208" s="316">
        <f t="shared" ref="CA208:CA213" si="145">ROUND((BM208+BZ208),2)</f>
        <v>163.44999999999999</v>
      </c>
      <c r="CB208" s="316">
        <f t="shared" ref="CB208:CB213" si="146">ROUND((I208/5/365*31),2)</f>
        <v>12.96</v>
      </c>
      <c r="CC208" s="316">
        <f t="shared" ref="CC208:CC213" si="147">ROUND((I208/5/365*29),2)</f>
        <v>12.12</v>
      </c>
      <c r="CD208" s="316">
        <f t="shared" ref="CD208:CD213" si="148">ROUND((I208/5/365*31),2)</f>
        <v>12.96</v>
      </c>
      <c r="CE208" s="316">
        <f t="shared" ref="CE208:CE213" si="149">ROUND((I208/5/365*30),2)</f>
        <v>12.54</v>
      </c>
      <c r="CF208" s="316">
        <f t="shared" ref="CF208:CF213" si="150">ROUND((I208/5/365*31),2)</f>
        <v>12.96</v>
      </c>
      <c r="CG208" s="316">
        <f t="shared" ref="CG208:CG213" si="151">ROUND((I208/5/365*30),2)</f>
        <v>12.54</v>
      </c>
      <c r="CH208" s="316">
        <f t="shared" ref="CH208:CH213" si="152">ROUND((I208/5/365*31),2)</f>
        <v>12.96</v>
      </c>
      <c r="CI208" s="316">
        <f t="shared" ref="CI208:CI213" si="153">ROUND((I208/5/365*31),2)</f>
        <v>12.96</v>
      </c>
      <c r="CJ208" s="316">
        <f t="shared" ref="CJ208:CJ213" si="154">ROUND((I208/5/365*30),2)</f>
        <v>12.54</v>
      </c>
      <c r="CK208" s="316">
        <f t="shared" ref="CK208:CK213" si="155">ROUND((I208/5/365*31),2)</f>
        <v>12.96</v>
      </c>
      <c r="CL208" s="316">
        <f t="shared" ref="CL208:CL213" si="156">ROUND((I208/5/365*30),2)</f>
        <v>12.54</v>
      </c>
      <c r="CM208" s="316">
        <f t="shared" ref="CM208:CM213" si="157">ROUND((I208/5/365*31),2)</f>
        <v>12.96</v>
      </c>
      <c r="CN208" s="316">
        <f t="shared" ref="CN208:CN213" si="158">SUM(CB208:CM208)</f>
        <v>153</v>
      </c>
      <c r="CO208" s="51">
        <f t="shared" ref="CO208:CO213" si="159">ROUND((CA208+CN208),2)</f>
        <v>316.45</v>
      </c>
      <c r="CP208" s="316">
        <f t="shared" ref="CP208:CP213" si="160">ROUND((I208/5/365*31),2)</f>
        <v>12.96</v>
      </c>
      <c r="CQ208" s="316">
        <f t="shared" ref="CQ208:CQ213" si="161">ROUND((I208/5/365*28),2)</f>
        <v>11.7</v>
      </c>
      <c r="CR208" s="316">
        <f t="shared" ref="CR208:CR213" si="162">ROUND((I208/5/365*31),2)</f>
        <v>12.96</v>
      </c>
      <c r="CS208" s="316">
        <f t="shared" ref="CS208:CS213" si="163">ROUND((I208/5/365*30),2)</f>
        <v>12.54</v>
      </c>
      <c r="CT208" s="317">
        <f t="shared" ref="CT208:CT213" si="164">ROUND((I208/5/365*31),2)</f>
        <v>12.96</v>
      </c>
      <c r="CU208" s="316">
        <f t="shared" ref="CU208:CU213" si="165">ROUND((I208/5/365*30),2)</f>
        <v>12.54</v>
      </c>
      <c r="CV208" s="316">
        <f t="shared" ref="CV208:CV213" si="166">ROUND((I208/5/365*31),2)</f>
        <v>12.96</v>
      </c>
      <c r="CW208" s="316">
        <f t="shared" ref="CW208:CW213" si="167">ROUND((I208/5/365*31),2)</f>
        <v>12.96</v>
      </c>
      <c r="CX208" s="316">
        <f t="shared" ref="CX208:CX213" si="168">ROUND((I208/5/365*30),2)</f>
        <v>12.54</v>
      </c>
      <c r="CY208" s="316">
        <f t="shared" ref="CY208:CY213" si="169">ROUND((I208/5/365*31),2)</f>
        <v>12.96</v>
      </c>
      <c r="CZ208" s="316">
        <f t="shared" ref="CZ208:CZ213" si="170">ROUND((I208/5/365*30),2)</f>
        <v>12.54</v>
      </c>
      <c r="DA208" s="316">
        <f t="shared" ref="DA208:DA213" si="171">ROUND((I208/5/365*31),2)</f>
        <v>12.96</v>
      </c>
      <c r="DB208" s="51">
        <f t="shared" ref="DB208:DB213" si="172">SUM(CP208:DA208)</f>
        <v>152.58000000000001</v>
      </c>
      <c r="DC208" s="51">
        <f t="shared" ref="DC208:DC213" si="173">ROUND((CO208+DB208),2)</f>
        <v>469.03</v>
      </c>
      <c r="DD208" s="316">
        <f t="shared" ref="DD208:DD213" si="174">ROUND((I208/5/365*31),2)</f>
        <v>12.96</v>
      </c>
      <c r="DE208" s="316">
        <f t="shared" ref="DE208:DE213" si="175">ROUND((I208/5/365*28),2)</f>
        <v>11.7</v>
      </c>
      <c r="DF208" s="316">
        <f t="shared" ref="DF208:DF213" si="176">ROUND((I208/5/365*31),2)</f>
        <v>12.96</v>
      </c>
      <c r="DG208" s="316">
        <f t="shared" ref="DG208:DG213" si="177">ROUND((I208/5/365*30),2)</f>
        <v>12.54</v>
      </c>
      <c r="DH208" s="316">
        <f t="shared" ref="DH208:DH213" si="178">ROUND((I208/5/365*31),2)</f>
        <v>12.96</v>
      </c>
      <c r="DI208" s="316">
        <f t="shared" ref="DI208:DI213" si="179">ROUND((I208/5/365*30),2)</f>
        <v>12.54</v>
      </c>
      <c r="DJ208" s="316">
        <f t="shared" ref="DJ208:DJ213" si="180">ROUND((I208/5/365*31),2)</f>
        <v>12.96</v>
      </c>
      <c r="DK208" s="316">
        <f t="shared" ref="DK208:DK213" si="181">ROUND((I208/5/365*31),2)</f>
        <v>12.96</v>
      </c>
      <c r="DL208" s="316">
        <f t="shared" ref="DL208:DL213" si="182">ROUND((I208/5/365*30),2)</f>
        <v>12.54</v>
      </c>
      <c r="DM208" s="316">
        <f t="shared" ref="DM208:DM213" si="183">ROUND((I208/5/365*31),2)</f>
        <v>12.96</v>
      </c>
      <c r="DN208" s="316">
        <f t="shared" ref="DN208:DN213" si="184">ROUND((I208/5/365*30),2)</f>
        <v>12.54</v>
      </c>
      <c r="DO208" s="316">
        <f t="shared" ref="DO208:DO213" si="185">ROUND((I208/5/365*31),2)</f>
        <v>12.96</v>
      </c>
      <c r="DP208" s="51">
        <f t="shared" ref="DP208:DP213" si="186">SUM(DD208:DO208)</f>
        <v>152.58000000000001</v>
      </c>
      <c r="DQ208" s="51">
        <f t="shared" ref="DQ208:DQ213" si="187">ROUND((DC208+DP208),2)</f>
        <v>621.61</v>
      </c>
      <c r="DR208" s="316">
        <f t="shared" ref="DR208:DR213" si="188">ROUND((I208/5/365*31),2)</f>
        <v>12.96</v>
      </c>
      <c r="DS208" s="316">
        <f t="shared" ref="DS208:DS213" si="189">ROUND((I208/5/365*28),2)</f>
        <v>11.7</v>
      </c>
      <c r="DT208" s="316">
        <f t="shared" ref="DT208:DT213" si="190">ROUND((I208/5/365*31),2)</f>
        <v>12.96</v>
      </c>
      <c r="DU208" s="316">
        <f t="shared" ref="DU208:DU213" si="191">ROUND((I208/5/365*30),2)</f>
        <v>12.54</v>
      </c>
      <c r="DV208" s="318">
        <f t="shared" ref="DV208:DV213" si="192">ROUND((I208/5/365*31),2)</f>
        <v>12.96</v>
      </c>
      <c r="DW208" s="318">
        <f t="shared" ref="DW208:DW213" si="193">ROUND((I208/5/365*30),2)</f>
        <v>12.54</v>
      </c>
      <c r="DX208" s="319">
        <f t="shared" ref="DX208:DX213" si="194">ROUND((I208/5/365*31),2)</f>
        <v>12.96</v>
      </c>
      <c r="DY208" s="319">
        <f t="shared" ref="DY208:DY213" si="195">ROUND((I208/5/365*31),2)</f>
        <v>12.96</v>
      </c>
      <c r="DZ208" s="316">
        <f t="shared" ref="DZ208:DZ213" si="196">ROUND((I208/5/365*30),2)</f>
        <v>12.54</v>
      </c>
      <c r="EA208" s="316">
        <f t="shared" ref="EA208:EA213" si="197">ROUND((I208/5/365*31),2)</f>
        <v>12.96</v>
      </c>
      <c r="EB208" s="316">
        <f t="shared" ref="EB208:EB213" si="198">ROUND((I208/5/365*30),2)</f>
        <v>12.54</v>
      </c>
      <c r="EC208" s="316">
        <v>1.52</v>
      </c>
      <c r="ED208" s="320">
        <f t="shared" ref="ED208:ED213" si="199">SUM(DR208:EC208)</f>
        <v>141.14000000000001</v>
      </c>
      <c r="EE208" s="51">
        <f t="shared" ref="EE208:EE213" si="200">ROUND((DQ208+ED208),2)</f>
        <v>762.75</v>
      </c>
    </row>
    <row r="209" spans="2:140" s="9" customFormat="1" ht="12.75" customHeight="1">
      <c r="B209" s="99">
        <v>41978</v>
      </c>
      <c r="C209" s="100" t="s">
        <v>283</v>
      </c>
      <c r="D209" s="100" t="s">
        <v>979</v>
      </c>
      <c r="E209" s="99" t="s">
        <v>219</v>
      </c>
      <c r="F209" s="127" t="s">
        <v>980</v>
      </c>
      <c r="G209" s="44">
        <v>847.5</v>
      </c>
      <c r="H209" s="44">
        <f t="shared" si="119"/>
        <v>84.75</v>
      </c>
      <c r="I209" s="44">
        <f t="shared" si="120"/>
        <v>762.75</v>
      </c>
      <c r="J209" s="105"/>
      <c r="K209" s="126"/>
      <c r="L209" s="126"/>
      <c r="M209" s="126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44">
        <v>762.75</v>
      </c>
      <c r="AN209" s="44">
        <v>762.75</v>
      </c>
      <c r="AO209" s="44">
        <v>762.75</v>
      </c>
      <c r="AP209" s="315"/>
      <c r="AQ209" s="315"/>
      <c r="AR209" s="315"/>
      <c r="AS209" s="315"/>
      <c r="AT209" s="315"/>
      <c r="AU209" s="315"/>
      <c r="AV209" s="315"/>
      <c r="AW209" s="315"/>
      <c r="AX209" s="315"/>
      <c r="AY209" s="316"/>
      <c r="AZ209" s="315"/>
      <c r="BA209" s="315"/>
      <c r="BB209" s="316"/>
      <c r="BC209" s="316"/>
      <c r="BD209" s="316"/>
      <c r="BE209" s="316"/>
      <c r="BF209" s="316"/>
      <c r="BG209" s="316"/>
      <c r="BH209" s="316"/>
      <c r="BI209" s="316"/>
      <c r="BJ209" s="316"/>
      <c r="BK209" s="316">
        <f t="shared" si="129"/>
        <v>10.87</v>
      </c>
      <c r="BL209" s="316">
        <f t="shared" si="130"/>
        <v>10.87</v>
      </c>
      <c r="BM209" s="316">
        <f t="shared" si="131"/>
        <v>10.87</v>
      </c>
      <c r="BN209" s="316">
        <f t="shared" si="132"/>
        <v>12.96</v>
      </c>
      <c r="BO209" s="316">
        <f t="shared" si="133"/>
        <v>11.7</v>
      </c>
      <c r="BP209" s="316">
        <f t="shared" si="134"/>
        <v>12.96</v>
      </c>
      <c r="BQ209" s="316">
        <f t="shared" si="135"/>
        <v>12.54</v>
      </c>
      <c r="BR209" s="316">
        <f t="shared" si="136"/>
        <v>12.96</v>
      </c>
      <c r="BS209" s="316">
        <f t="shared" si="137"/>
        <v>12.54</v>
      </c>
      <c r="BT209" s="316">
        <f t="shared" si="138"/>
        <v>12.96</v>
      </c>
      <c r="BU209" s="316">
        <f t="shared" si="139"/>
        <v>12.96</v>
      </c>
      <c r="BV209" s="316">
        <f t="shared" si="140"/>
        <v>12.54</v>
      </c>
      <c r="BW209" s="316">
        <f t="shared" si="141"/>
        <v>12.96</v>
      </c>
      <c r="BX209" s="316">
        <f t="shared" si="142"/>
        <v>12.54</v>
      </c>
      <c r="BY209" s="316">
        <f t="shared" si="143"/>
        <v>12.96</v>
      </c>
      <c r="BZ209" s="316">
        <f t="shared" si="144"/>
        <v>152.58000000000001</v>
      </c>
      <c r="CA209" s="316">
        <f t="shared" si="145"/>
        <v>163.44999999999999</v>
      </c>
      <c r="CB209" s="316">
        <f t="shared" si="146"/>
        <v>12.96</v>
      </c>
      <c r="CC209" s="316">
        <f t="shared" si="147"/>
        <v>12.12</v>
      </c>
      <c r="CD209" s="316">
        <f t="shared" si="148"/>
        <v>12.96</v>
      </c>
      <c r="CE209" s="316">
        <f t="shared" si="149"/>
        <v>12.54</v>
      </c>
      <c r="CF209" s="316">
        <f t="shared" si="150"/>
        <v>12.96</v>
      </c>
      <c r="CG209" s="316">
        <f t="shared" si="151"/>
        <v>12.54</v>
      </c>
      <c r="CH209" s="316">
        <f t="shared" si="152"/>
        <v>12.96</v>
      </c>
      <c r="CI209" s="316">
        <f t="shared" si="153"/>
        <v>12.96</v>
      </c>
      <c r="CJ209" s="316">
        <f t="shared" si="154"/>
        <v>12.54</v>
      </c>
      <c r="CK209" s="316">
        <f t="shared" si="155"/>
        <v>12.96</v>
      </c>
      <c r="CL209" s="316">
        <f t="shared" si="156"/>
        <v>12.54</v>
      </c>
      <c r="CM209" s="316">
        <f t="shared" si="157"/>
        <v>12.96</v>
      </c>
      <c r="CN209" s="316">
        <f t="shared" si="158"/>
        <v>153</v>
      </c>
      <c r="CO209" s="51">
        <f t="shared" si="159"/>
        <v>316.45</v>
      </c>
      <c r="CP209" s="316">
        <f t="shared" si="160"/>
        <v>12.96</v>
      </c>
      <c r="CQ209" s="316">
        <f t="shared" si="161"/>
        <v>11.7</v>
      </c>
      <c r="CR209" s="316">
        <f t="shared" si="162"/>
        <v>12.96</v>
      </c>
      <c r="CS209" s="316">
        <f t="shared" si="163"/>
        <v>12.54</v>
      </c>
      <c r="CT209" s="317">
        <f t="shared" si="164"/>
        <v>12.96</v>
      </c>
      <c r="CU209" s="316">
        <f t="shared" si="165"/>
        <v>12.54</v>
      </c>
      <c r="CV209" s="316">
        <f t="shared" si="166"/>
        <v>12.96</v>
      </c>
      <c r="CW209" s="316">
        <f t="shared" si="167"/>
        <v>12.96</v>
      </c>
      <c r="CX209" s="316">
        <f t="shared" si="168"/>
        <v>12.54</v>
      </c>
      <c r="CY209" s="316">
        <f t="shared" si="169"/>
        <v>12.96</v>
      </c>
      <c r="CZ209" s="316">
        <f t="shared" si="170"/>
        <v>12.54</v>
      </c>
      <c r="DA209" s="316">
        <f t="shared" si="171"/>
        <v>12.96</v>
      </c>
      <c r="DB209" s="51">
        <f t="shared" si="172"/>
        <v>152.58000000000001</v>
      </c>
      <c r="DC209" s="51">
        <f t="shared" si="173"/>
        <v>469.03</v>
      </c>
      <c r="DD209" s="316">
        <f t="shared" si="174"/>
        <v>12.96</v>
      </c>
      <c r="DE209" s="316">
        <f t="shared" si="175"/>
        <v>11.7</v>
      </c>
      <c r="DF209" s="316">
        <f t="shared" si="176"/>
        <v>12.96</v>
      </c>
      <c r="DG209" s="316">
        <f t="shared" si="177"/>
        <v>12.54</v>
      </c>
      <c r="DH209" s="316">
        <f t="shared" si="178"/>
        <v>12.96</v>
      </c>
      <c r="DI209" s="316">
        <f t="shared" si="179"/>
        <v>12.54</v>
      </c>
      <c r="DJ209" s="316">
        <f t="shared" si="180"/>
        <v>12.96</v>
      </c>
      <c r="DK209" s="316">
        <f t="shared" si="181"/>
        <v>12.96</v>
      </c>
      <c r="DL209" s="316">
        <f t="shared" si="182"/>
        <v>12.54</v>
      </c>
      <c r="DM209" s="316">
        <f t="shared" si="183"/>
        <v>12.96</v>
      </c>
      <c r="DN209" s="316">
        <f t="shared" si="184"/>
        <v>12.54</v>
      </c>
      <c r="DO209" s="316">
        <f t="shared" si="185"/>
        <v>12.96</v>
      </c>
      <c r="DP209" s="51">
        <f t="shared" si="186"/>
        <v>152.58000000000001</v>
      </c>
      <c r="DQ209" s="51">
        <f t="shared" si="187"/>
        <v>621.61</v>
      </c>
      <c r="DR209" s="316">
        <f t="shared" si="188"/>
        <v>12.96</v>
      </c>
      <c r="DS209" s="316">
        <f t="shared" si="189"/>
        <v>11.7</v>
      </c>
      <c r="DT209" s="316">
        <f t="shared" si="190"/>
        <v>12.96</v>
      </c>
      <c r="DU209" s="316">
        <f t="shared" si="191"/>
        <v>12.54</v>
      </c>
      <c r="DV209" s="318">
        <f t="shared" si="192"/>
        <v>12.96</v>
      </c>
      <c r="DW209" s="318">
        <f t="shared" si="193"/>
        <v>12.54</v>
      </c>
      <c r="DX209" s="319">
        <f t="shared" si="194"/>
        <v>12.96</v>
      </c>
      <c r="DY209" s="319">
        <f t="shared" si="195"/>
        <v>12.96</v>
      </c>
      <c r="DZ209" s="316">
        <f t="shared" si="196"/>
        <v>12.54</v>
      </c>
      <c r="EA209" s="316">
        <f t="shared" si="197"/>
        <v>12.96</v>
      </c>
      <c r="EB209" s="316">
        <f t="shared" si="198"/>
        <v>12.54</v>
      </c>
      <c r="EC209" s="316">
        <v>1.52</v>
      </c>
      <c r="ED209" s="320">
        <f t="shared" si="199"/>
        <v>141.14000000000001</v>
      </c>
      <c r="EE209" s="51">
        <f t="shared" si="200"/>
        <v>762.75</v>
      </c>
    </row>
    <row r="210" spans="2:140" s="9" customFormat="1" ht="14.25" customHeight="1">
      <c r="B210" s="99">
        <v>41978</v>
      </c>
      <c r="C210" s="100" t="s">
        <v>283</v>
      </c>
      <c r="D210" s="100" t="s">
        <v>981</v>
      </c>
      <c r="E210" s="99" t="s">
        <v>263</v>
      </c>
      <c r="F210" s="127" t="s">
        <v>982</v>
      </c>
      <c r="G210" s="44">
        <v>847.5</v>
      </c>
      <c r="H210" s="44">
        <f t="shared" si="119"/>
        <v>84.75</v>
      </c>
      <c r="I210" s="44">
        <f t="shared" si="120"/>
        <v>762.75</v>
      </c>
      <c r="J210" s="105"/>
      <c r="K210" s="126"/>
      <c r="L210" s="126"/>
      <c r="M210" s="126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44">
        <v>762.75</v>
      </c>
      <c r="AN210" s="44">
        <v>762.75</v>
      </c>
      <c r="AO210" s="44">
        <v>762.75</v>
      </c>
      <c r="AP210" s="315"/>
      <c r="AQ210" s="315"/>
      <c r="AR210" s="315"/>
      <c r="AS210" s="315"/>
      <c r="AT210" s="315"/>
      <c r="AU210" s="315"/>
      <c r="AV210" s="315"/>
      <c r="AW210" s="315"/>
      <c r="AX210" s="315"/>
      <c r="AY210" s="316"/>
      <c r="AZ210" s="315"/>
      <c r="BA210" s="315"/>
      <c r="BB210" s="316"/>
      <c r="BC210" s="316"/>
      <c r="BD210" s="316"/>
      <c r="BE210" s="316"/>
      <c r="BF210" s="316"/>
      <c r="BG210" s="316"/>
      <c r="BH210" s="316"/>
      <c r="BI210" s="316"/>
      <c r="BJ210" s="316"/>
      <c r="BK210" s="316">
        <f t="shared" si="129"/>
        <v>10.87</v>
      </c>
      <c r="BL210" s="316">
        <f t="shared" si="130"/>
        <v>10.87</v>
      </c>
      <c r="BM210" s="316">
        <f t="shared" si="131"/>
        <v>10.87</v>
      </c>
      <c r="BN210" s="316">
        <f t="shared" si="132"/>
        <v>12.96</v>
      </c>
      <c r="BO210" s="316">
        <f t="shared" si="133"/>
        <v>11.7</v>
      </c>
      <c r="BP210" s="316">
        <f t="shared" si="134"/>
        <v>12.96</v>
      </c>
      <c r="BQ210" s="316">
        <f t="shared" si="135"/>
        <v>12.54</v>
      </c>
      <c r="BR210" s="316">
        <f t="shared" si="136"/>
        <v>12.96</v>
      </c>
      <c r="BS210" s="316">
        <f t="shared" si="137"/>
        <v>12.54</v>
      </c>
      <c r="BT210" s="316">
        <f t="shared" si="138"/>
        <v>12.96</v>
      </c>
      <c r="BU210" s="316">
        <f t="shared" si="139"/>
        <v>12.96</v>
      </c>
      <c r="BV210" s="316">
        <f t="shared" si="140"/>
        <v>12.54</v>
      </c>
      <c r="BW210" s="316">
        <f t="shared" si="141"/>
        <v>12.96</v>
      </c>
      <c r="BX210" s="316">
        <f t="shared" si="142"/>
        <v>12.54</v>
      </c>
      <c r="BY210" s="316">
        <f t="shared" si="143"/>
        <v>12.96</v>
      </c>
      <c r="BZ210" s="316">
        <f t="shared" si="144"/>
        <v>152.58000000000001</v>
      </c>
      <c r="CA210" s="316">
        <f t="shared" si="145"/>
        <v>163.44999999999999</v>
      </c>
      <c r="CB210" s="316">
        <f t="shared" si="146"/>
        <v>12.96</v>
      </c>
      <c r="CC210" s="316">
        <f t="shared" si="147"/>
        <v>12.12</v>
      </c>
      <c r="CD210" s="316">
        <f t="shared" si="148"/>
        <v>12.96</v>
      </c>
      <c r="CE210" s="316">
        <f t="shared" si="149"/>
        <v>12.54</v>
      </c>
      <c r="CF210" s="316">
        <f t="shared" si="150"/>
        <v>12.96</v>
      </c>
      <c r="CG210" s="316">
        <f t="shared" si="151"/>
        <v>12.54</v>
      </c>
      <c r="CH210" s="316">
        <f t="shared" si="152"/>
        <v>12.96</v>
      </c>
      <c r="CI210" s="316">
        <f t="shared" si="153"/>
        <v>12.96</v>
      </c>
      <c r="CJ210" s="316">
        <f t="shared" si="154"/>
        <v>12.54</v>
      </c>
      <c r="CK210" s="316">
        <f t="shared" si="155"/>
        <v>12.96</v>
      </c>
      <c r="CL210" s="316">
        <f t="shared" si="156"/>
        <v>12.54</v>
      </c>
      <c r="CM210" s="316">
        <f t="shared" si="157"/>
        <v>12.96</v>
      </c>
      <c r="CN210" s="316">
        <f t="shared" si="158"/>
        <v>153</v>
      </c>
      <c r="CO210" s="51">
        <f t="shared" si="159"/>
        <v>316.45</v>
      </c>
      <c r="CP210" s="316">
        <f t="shared" si="160"/>
        <v>12.96</v>
      </c>
      <c r="CQ210" s="316">
        <f t="shared" si="161"/>
        <v>11.7</v>
      </c>
      <c r="CR210" s="316">
        <f t="shared" si="162"/>
        <v>12.96</v>
      </c>
      <c r="CS210" s="316">
        <f t="shared" si="163"/>
        <v>12.54</v>
      </c>
      <c r="CT210" s="317">
        <f t="shared" si="164"/>
        <v>12.96</v>
      </c>
      <c r="CU210" s="316">
        <f t="shared" si="165"/>
        <v>12.54</v>
      </c>
      <c r="CV210" s="316">
        <f t="shared" si="166"/>
        <v>12.96</v>
      </c>
      <c r="CW210" s="316">
        <f t="shared" si="167"/>
        <v>12.96</v>
      </c>
      <c r="CX210" s="316">
        <f t="shared" si="168"/>
        <v>12.54</v>
      </c>
      <c r="CY210" s="316">
        <f t="shared" si="169"/>
        <v>12.96</v>
      </c>
      <c r="CZ210" s="316">
        <f t="shared" si="170"/>
        <v>12.54</v>
      </c>
      <c r="DA210" s="316">
        <f t="shared" si="171"/>
        <v>12.96</v>
      </c>
      <c r="DB210" s="51">
        <f t="shared" si="172"/>
        <v>152.58000000000001</v>
      </c>
      <c r="DC210" s="51">
        <f t="shared" si="173"/>
        <v>469.03</v>
      </c>
      <c r="DD210" s="316">
        <f t="shared" si="174"/>
        <v>12.96</v>
      </c>
      <c r="DE210" s="316">
        <f t="shared" si="175"/>
        <v>11.7</v>
      </c>
      <c r="DF210" s="316">
        <f t="shared" si="176"/>
        <v>12.96</v>
      </c>
      <c r="DG210" s="316">
        <f t="shared" si="177"/>
        <v>12.54</v>
      </c>
      <c r="DH210" s="316">
        <f t="shared" si="178"/>
        <v>12.96</v>
      </c>
      <c r="DI210" s="316">
        <f t="shared" si="179"/>
        <v>12.54</v>
      </c>
      <c r="DJ210" s="316">
        <f t="shared" si="180"/>
        <v>12.96</v>
      </c>
      <c r="DK210" s="316">
        <f t="shared" si="181"/>
        <v>12.96</v>
      </c>
      <c r="DL210" s="316">
        <f t="shared" si="182"/>
        <v>12.54</v>
      </c>
      <c r="DM210" s="316">
        <f t="shared" si="183"/>
        <v>12.96</v>
      </c>
      <c r="DN210" s="316">
        <f t="shared" si="184"/>
        <v>12.54</v>
      </c>
      <c r="DO210" s="316">
        <f t="shared" si="185"/>
        <v>12.96</v>
      </c>
      <c r="DP210" s="51">
        <f t="shared" si="186"/>
        <v>152.58000000000001</v>
      </c>
      <c r="DQ210" s="51">
        <f t="shared" si="187"/>
        <v>621.61</v>
      </c>
      <c r="DR210" s="316">
        <f t="shared" si="188"/>
        <v>12.96</v>
      </c>
      <c r="DS210" s="316">
        <f t="shared" si="189"/>
        <v>11.7</v>
      </c>
      <c r="DT210" s="316">
        <f t="shared" si="190"/>
        <v>12.96</v>
      </c>
      <c r="DU210" s="316">
        <f t="shared" si="191"/>
        <v>12.54</v>
      </c>
      <c r="DV210" s="318">
        <f t="shared" si="192"/>
        <v>12.96</v>
      </c>
      <c r="DW210" s="318">
        <f t="shared" si="193"/>
        <v>12.54</v>
      </c>
      <c r="DX210" s="319">
        <f t="shared" si="194"/>
        <v>12.96</v>
      </c>
      <c r="DY210" s="319">
        <f t="shared" si="195"/>
        <v>12.96</v>
      </c>
      <c r="DZ210" s="316">
        <f t="shared" si="196"/>
        <v>12.54</v>
      </c>
      <c r="EA210" s="316">
        <f t="shared" si="197"/>
        <v>12.96</v>
      </c>
      <c r="EB210" s="316">
        <f t="shared" si="198"/>
        <v>12.54</v>
      </c>
      <c r="EC210" s="316">
        <v>1.52</v>
      </c>
      <c r="ED210" s="320">
        <f t="shared" si="199"/>
        <v>141.14000000000001</v>
      </c>
      <c r="EE210" s="51">
        <f t="shared" si="200"/>
        <v>762.75</v>
      </c>
    </row>
    <row r="211" spans="2:140" s="9" customFormat="1" ht="14.25" customHeight="1">
      <c r="B211" s="99">
        <v>41978</v>
      </c>
      <c r="C211" s="100" t="s">
        <v>283</v>
      </c>
      <c r="D211" s="100" t="s">
        <v>983</v>
      </c>
      <c r="E211" s="99" t="s">
        <v>203</v>
      </c>
      <c r="F211" s="127" t="s">
        <v>984</v>
      </c>
      <c r="G211" s="44">
        <v>847.5</v>
      </c>
      <c r="H211" s="44">
        <f t="shared" si="119"/>
        <v>84.75</v>
      </c>
      <c r="I211" s="44">
        <f t="shared" si="120"/>
        <v>762.75</v>
      </c>
      <c r="J211" s="105"/>
      <c r="K211" s="126"/>
      <c r="L211" s="126"/>
      <c r="M211" s="126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44">
        <v>762.75</v>
      </c>
      <c r="AN211" s="44">
        <v>762.75</v>
      </c>
      <c r="AO211" s="44">
        <v>762.75</v>
      </c>
      <c r="AP211" s="315"/>
      <c r="AQ211" s="315"/>
      <c r="AR211" s="315"/>
      <c r="AS211" s="315"/>
      <c r="AT211" s="315"/>
      <c r="AU211" s="315"/>
      <c r="AV211" s="315"/>
      <c r="AW211" s="315"/>
      <c r="AX211" s="315"/>
      <c r="AY211" s="316"/>
      <c r="AZ211" s="315"/>
      <c r="BA211" s="315"/>
      <c r="BB211" s="316"/>
      <c r="BC211" s="316"/>
      <c r="BD211" s="316"/>
      <c r="BE211" s="316"/>
      <c r="BF211" s="316"/>
      <c r="BG211" s="316"/>
      <c r="BH211" s="316"/>
      <c r="BI211" s="316"/>
      <c r="BJ211" s="316"/>
      <c r="BK211" s="316">
        <f t="shared" si="129"/>
        <v>10.87</v>
      </c>
      <c r="BL211" s="316">
        <f t="shared" si="130"/>
        <v>10.87</v>
      </c>
      <c r="BM211" s="316">
        <f t="shared" si="131"/>
        <v>10.87</v>
      </c>
      <c r="BN211" s="316">
        <f t="shared" si="132"/>
        <v>12.96</v>
      </c>
      <c r="BO211" s="316">
        <f t="shared" si="133"/>
        <v>11.7</v>
      </c>
      <c r="BP211" s="316">
        <f t="shared" si="134"/>
        <v>12.96</v>
      </c>
      <c r="BQ211" s="316">
        <f t="shared" si="135"/>
        <v>12.54</v>
      </c>
      <c r="BR211" s="316">
        <f t="shared" si="136"/>
        <v>12.96</v>
      </c>
      <c r="BS211" s="316">
        <f t="shared" si="137"/>
        <v>12.54</v>
      </c>
      <c r="BT211" s="316">
        <f t="shared" si="138"/>
        <v>12.96</v>
      </c>
      <c r="BU211" s="316">
        <f t="shared" si="139"/>
        <v>12.96</v>
      </c>
      <c r="BV211" s="316">
        <f t="shared" si="140"/>
        <v>12.54</v>
      </c>
      <c r="BW211" s="316">
        <f t="shared" si="141"/>
        <v>12.96</v>
      </c>
      <c r="BX211" s="316">
        <f t="shared" si="142"/>
        <v>12.54</v>
      </c>
      <c r="BY211" s="316">
        <f t="shared" si="143"/>
        <v>12.96</v>
      </c>
      <c r="BZ211" s="316">
        <f t="shared" si="144"/>
        <v>152.58000000000001</v>
      </c>
      <c r="CA211" s="316">
        <f t="shared" si="145"/>
        <v>163.44999999999999</v>
      </c>
      <c r="CB211" s="316">
        <f t="shared" si="146"/>
        <v>12.96</v>
      </c>
      <c r="CC211" s="316">
        <f t="shared" si="147"/>
        <v>12.12</v>
      </c>
      <c r="CD211" s="316">
        <f t="shared" si="148"/>
        <v>12.96</v>
      </c>
      <c r="CE211" s="316">
        <f t="shared" si="149"/>
        <v>12.54</v>
      </c>
      <c r="CF211" s="316">
        <f t="shared" si="150"/>
        <v>12.96</v>
      </c>
      <c r="CG211" s="316">
        <f t="shared" si="151"/>
        <v>12.54</v>
      </c>
      <c r="CH211" s="316">
        <f t="shared" si="152"/>
        <v>12.96</v>
      </c>
      <c r="CI211" s="316">
        <f t="shared" si="153"/>
        <v>12.96</v>
      </c>
      <c r="CJ211" s="316">
        <f t="shared" si="154"/>
        <v>12.54</v>
      </c>
      <c r="CK211" s="316">
        <f t="shared" si="155"/>
        <v>12.96</v>
      </c>
      <c r="CL211" s="316">
        <f t="shared" si="156"/>
        <v>12.54</v>
      </c>
      <c r="CM211" s="316">
        <f t="shared" si="157"/>
        <v>12.96</v>
      </c>
      <c r="CN211" s="316">
        <f t="shared" si="158"/>
        <v>153</v>
      </c>
      <c r="CO211" s="51">
        <f t="shared" si="159"/>
        <v>316.45</v>
      </c>
      <c r="CP211" s="316">
        <f t="shared" si="160"/>
        <v>12.96</v>
      </c>
      <c r="CQ211" s="316">
        <f t="shared" si="161"/>
        <v>11.7</v>
      </c>
      <c r="CR211" s="316">
        <f t="shared" si="162"/>
        <v>12.96</v>
      </c>
      <c r="CS211" s="316">
        <f t="shared" si="163"/>
        <v>12.54</v>
      </c>
      <c r="CT211" s="317">
        <f t="shared" si="164"/>
        <v>12.96</v>
      </c>
      <c r="CU211" s="316">
        <f t="shared" si="165"/>
        <v>12.54</v>
      </c>
      <c r="CV211" s="316">
        <f t="shared" si="166"/>
        <v>12.96</v>
      </c>
      <c r="CW211" s="316">
        <f t="shared" si="167"/>
        <v>12.96</v>
      </c>
      <c r="CX211" s="316">
        <f t="shared" si="168"/>
        <v>12.54</v>
      </c>
      <c r="CY211" s="316">
        <f t="shared" si="169"/>
        <v>12.96</v>
      </c>
      <c r="CZ211" s="316">
        <f t="shared" si="170"/>
        <v>12.54</v>
      </c>
      <c r="DA211" s="316">
        <f t="shared" si="171"/>
        <v>12.96</v>
      </c>
      <c r="DB211" s="51">
        <f t="shared" si="172"/>
        <v>152.58000000000001</v>
      </c>
      <c r="DC211" s="51">
        <f t="shared" si="173"/>
        <v>469.03</v>
      </c>
      <c r="DD211" s="316">
        <f t="shared" si="174"/>
        <v>12.96</v>
      </c>
      <c r="DE211" s="316">
        <f t="shared" si="175"/>
        <v>11.7</v>
      </c>
      <c r="DF211" s="316">
        <f t="shared" si="176"/>
        <v>12.96</v>
      </c>
      <c r="DG211" s="316">
        <f t="shared" si="177"/>
        <v>12.54</v>
      </c>
      <c r="DH211" s="316">
        <f t="shared" si="178"/>
        <v>12.96</v>
      </c>
      <c r="DI211" s="316">
        <f t="shared" si="179"/>
        <v>12.54</v>
      </c>
      <c r="DJ211" s="316">
        <f t="shared" si="180"/>
        <v>12.96</v>
      </c>
      <c r="DK211" s="316">
        <f t="shared" si="181"/>
        <v>12.96</v>
      </c>
      <c r="DL211" s="316">
        <f t="shared" si="182"/>
        <v>12.54</v>
      </c>
      <c r="DM211" s="316">
        <f t="shared" si="183"/>
        <v>12.96</v>
      </c>
      <c r="DN211" s="316">
        <f t="shared" si="184"/>
        <v>12.54</v>
      </c>
      <c r="DO211" s="316">
        <f t="shared" si="185"/>
        <v>12.96</v>
      </c>
      <c r="DP211" s="51">
        <f t="shared" si="186"/>
        <v>152.58000000000001</v>
      </c>
      <c r="DQ211" s="51">
        <f t="shared" si="187"/>
        <v>621.61</v>
      </c>
      <c r="DR211" s="316">
        <f t="shared" si="188"/>
        <v>12.96</v>
      </c>
      <c r="DS211" s="316">
        <f t="shared" si="189"/>
        <v>11.7</v>
      </c>
      <c r="DT211" s="316">
        <f t="shared" si="190"/>
        <v>12.96</v>
      </c>
      <c r="DU211" s="316">
        <f t="shared" si="191"/>
        <v>12.54</v>
      </c>
      <c r="DV211" s="318">
        <f t="shared" si="192"/>
        <v>12.96</v>
      </c>
      <c r="DW211" s="318">
        <f t="shared" si="193"/>
        <v>12.54</v>
      </c>
      <c r="DX211" s="319">
        <f t="shared" si="194"/>
        <v>12.96</v>
      </c>
      <c r="DY211" s="319">
        <f t="shared" si="195"/>
        <v>12.96</v>
      </c>
      <c r="DZ211" s="316">
        <f t="shared" si="196"/>
        <v>12.54</v>
      </c>
      <c r="EA211" s="316">
        <f t="shared" si="197"/>
        <v>12.96</v>
      </c>
      <c r="EB211" s="316">
        <f t="shared" si="198"/>
        <v>12.54</v>
      </c>
      <c r="EC211" s="316">
        <v>1.52</v>
      </c>
      <c r="ED211" s="320">
        <f t="shared" si="199"/>
        <v>141.14000000000001</v>
      </c>
      <c r="EE211" s="51">
        <f t="shared" si="200"/>
        <v>762.75</v>
      </c>
    </row>
    <row r="212" spans="2:140" s="9" customFormat="1" ht="15.75" customHeight="1">
      <c r="B212" s="99">
        <v>41978</v>
      </c>
      <c r="C212" s="100" t="s">
        <v>283</v>
      </c>
      <c r="D212" s="100" t="s">
        <v>985</v>
      </c>
      <c r="E212" s="99" t="s">
        <v>276</v>
      </c>
      <c r="F212" s="127" t="s">
        <v>986</v>
      </c>
      <c r="G212" s="44">
        <v>847.5</v>
      </c>
      <c r="H212" s="44">
        <f t="shared" si="119"/>
        <v>84.75</v>
      </c>
      <c r="I212" s="44">
        <f t="shared" si="120"/>
        <v>762.75</v>
      </c>
      <c r="J212" s="105"/>
      <c r="K212" s="126"/>
      <c r="L212" s="126"/>
      <c r="M212" s="126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44">
        <v>762.75</v>
      </c>
      <c r="AN212" s="44">
        <v>762.75</v>
      </c>
      <c r="AO212" s="44">
        <v>762.75</v>
      </c>
      <c r="AP212" s="315"/>
      <c r="AQ212" s="315"/>
      <c r="AR212" s="315"/>
      <c r="AS212" s="315"/>
      <c r="AT212" s="315"/>
      <c r="AU212" s="315"/>
      <c r="AV212" s="315"/>
      <c r="AW212" s="315"/>
      <c r="AX212" s="315"/>
      <c r="AY212" s="316"/>
      <c r="AZ212" s="315"/>
      <c r="BA212" s="315"/>
      <c r="BB212" s="316"/>
      <c r="BC212" s="316"/>
      <c r="BD212" s="316"/>
      <c r="BE212" s="316"/>
      <c r="BF212" s="316"/>
      <c r="BG212" s="316"/>
      <c r="BH212" s="316"/>
      <c r="BI212" s="316"/>
      <c r="BJ212" s="316"/>
      <c r="BK212" s="316">
        <f t="shared" si="129"/>
        <v>10.87</v>
      </c>
      <c r="BL212" s="316">
        <f t="shared" si="130"/>
        <v>10.87</v>
      </c>
      <c r="BM212" s="316">
        <f t="shared" si="131"/>
        <v>10.87</v>
      </c>
      <c r="BN212" s="316">
        <f t="shared" si="132"/>
        <v>12.96</v>
      </c>
      <c r="BO212" s="316">
        <f t="shared" si="133"/>
        <v>11.7</v>
      </c>
      <c r="BP212" s="316">
        <f t="shared" si="134"/>
        <v>12.96</v>
      </c>
      <c r="BQ212" s="316">
        <f t="shared" si="135"/>
        <v>12.54</v>
      </c>
      <c r="BR212" s="316">
        <f t="shared" si="136"/>
        <v>12.96</v>
      </c>
      <c r="BS212" s="316">
        <f t="shared" si="137"/>
        <v>12.54</v>
      </c>
      <c r="BT212" s="316">
        <f t="shared" si="138"/>
        <v>12.96</v>
      </c>
      <c r="BU212" s="316">
        <f t="shared" si="139"/>
        <v>12.96</v>
      </c>
      <c r="BV212" s="316">
        <f t="shared" si="140"/>
        <v>12.54</v>
      </c>
      <c r="BW212" s="316">
        <f t="shared" si="141"/>
        <v>12.96</v>
      </c>
      <c r="BX212" s="316">
        <f t="shared" si="142"/>
        <v>12.54</v>
      </c>
      <c r="BY212" s="316">
        <f t="shared" si="143"/>
        <v>12.96</v>
      </c>
      <c r="BZ212" s="316">
        <f t="shared" si="144"/>
        <v>152.58000000000001</v>
      </c>
      <c r="CA212" s="316">
        <f t="shared" si="145"/>
        <v>163.44999999999999</v>
      </c>
      <c r="CB212" s="316">
        <f t="shared" si="146"/>
        <v>12.96</v>
      </c>
      <c r="CC212" s="316">
        <f t="shared" si="147"/>
        <v>12.12</v>
      </c>
      <c r="CD212" s="316">
        <f t="shared" si="148"/>
        <v>12.96</v>
      </c>
      <c r="CE212" s="316">
        <f t="shared" si="149"/>
        <v>12.54</v>
      </c>
      <c r="CF212" s="316">
        <f t="shared" si="150"/>
        <v>12.96</v>
      </c>
      <c r="CG212" s="316">
        <f t="shared" si="151"/>
        <v>12.54</v>
      </c>
      <c r="CH212" s="316">
        <f t="shared" si="152"/>
        <v>12.96</v>
      </c>
      <c r="CI212" s="316">
        <f t="shared" si="153"/>
        <v>12.96</v>
      </c>
      <c r="CJ212" s="316">
        <f t="shared" si="154"/>
        <v>12.54</v>
      </c>
      <c r="CK212" s="316">
        <f t="shared" si="155"/>
        <v>12.96</v>
      </c>
      <c r="CL212" s="316">
        <f t="shared" si="156"/>
        <v>12.54</v>
      </c>
      <c r="CM212" s="316">
        <f t="shared" si="157"/>
        <v>12.96</v>
      </c>
      <c r="CN212" s="316">
        <f t="shared" si="158"/>
        <v>153</v>
      </c>
      <c r="CO212" s="51">
        <f t="shared" si="159"/>
        <v>316.45</v>
      </c>
      <c r="CP212" s="316">
        <f t="shared" si="160"/>
        <v>12.96</v>
      </c>
      <c r="CQ212" s="316">
        <f t="shared" si="161"/>
        <v>11.7</v>
      </c>
      <c r="CR212" s="316">
        <f t="shared" si="162"/>
        <v>12.96</v>
      </c>
      <c r="CS212" s="316">
        <f t="shared" si="163"/>
        <v>12.54</v>
      </c>
      <c r="CT212" s="317">
        <f t="shared" si="164"/>
        <v>12.96</v>
      </c>
      <c r="CU212" s="316">
        <f t="shared" si="165"/>
        <v>12.54</v>
      </c>
      <c r="CV212" s="316">
        <f t="shared" si="166"/>
        <v>12.96</v>
      </c>
      <c r="CW212" s="316">
        <f t="shared" si="167"/>
        <v>12.96</v>
      </c>
      <c r="CX212" s="316">
        <f t="shared" si="168"/>
        <v>12.54</v>
      </c>
      <c r="CY212" s="316">
        <f t="shared" si="169"/>
        <v>12.96</v>
      </c>
      <c r="CZ212" s="316">
        <f t="shared" si="170"/>
        <v>12.54</v>
      </c>
      <c r="DA212" s="316">
        <f t="shared" si="171"/>
        <v>12.96</v>
      </c>
      <c r="DB212" s="51">
        <f t="shared" si="172"/>
        <v>152.58000000000001</v>
      </c>
      <c r="DC212" s="51">
        <f t="shared" si="173"/>
        <v>469.03</v>
      </c>
      <c r="DD212" s="316">
        <f t="shared" si="174"/>
        <v>12.96</v>
      </c>
      <c r="DE212" s="316">
        <f t="shared" si="175"/>
        <v>11.7</v>
      </c>
      <c r="DF212" s="316">
        <f t="shared" si="176"/>
        <v>12.96</v>
      </c>
      <c r="DG212" s="316">
        <f t="shared" si="177"/>
        <v>12.54</v>
      </c>
      <c r="DH212" s="316">
        <f t="shared" si="178"/>
        <v>12.96</v>
      </c>
      <c r="DI212" s="316">
        <f t="shared" si="179"/>
        <v>12.54</v>
      </c>
      <c r="DJ212" s="316">
        <f t="shared" si="180"/>
        <v>12.96</v>
      </c>
      <c r="DK212" s="316">
        <f t="shared" si="181"/>
        <v>12.96</v>
      </c>
      <c r="DL212" s="316">
        <f t="shared" si="182"/>
        <v>12.54</v>
      </c>
      <c r="DM212" s="316">
        <f t="shared" si="183"/>
        <v>12.96</v>
      </c>
      <c r="DN212" s="316">
        <f t="shared" si="184"/>
        <v>12.54</v>
      </c>
      <c r="DO212" s="316">
        <f t="shared" si="185"/>
        <v>12.96</v>
      </c>
      <c r="DP212" s="51">
        <f t="shared" si="186"/>
        <v>152.58000000000001</v>
      </c>
      <c r="DQ212" s="51">
        <f t="shared" si="187"/>
        <v>621.61</v>
      </c>
      <c r="DR212" s="316">
        <f t="shared" si="188"/>
        <v>12.96</v>
      </c>
      <c r="DS212" s="316">
        <f t="shared" si="189"/>
        <v>11.7</v>
      </c>
      <c r="DT212" s="316">
        <f t="shared" si="190"/>
        <v>12.96</v>
      </c>
      <c r="DU212" s="316">
        <f t="shared" si="191"/>
        <v>12.54</v>
      </c>
      <c r="DV212" s="318">
        <f t="shared" si="192"/>
        <v>12.96</v>
      </c>
      <c r="DW212" s="318">
        <f t="shared" si="193"/>
        <v>12.54</v>
      </c>
      <c r="DX212" s="319">
        <f t="shared" si="194"/>
        <v>12.96</v>
      </c>
      <c r="DY212" s="319">
        <f t="shared" si="195"/>
        <v>12.96</v>
      </c>
      <c r="DZ212" s="316">
        <f t="shared" si="196"/>
        <v>12.54</v>
      </c>
      <c r="EA212" s="316">
        <f t="shared" si="197"/>
        <v>12.96</v>
      </c>
      <c r="EB212" s="316">
        <f t="shared" si="198"/>
        <v>12.54</v>
      </c>
      <c r="EC212" s="316">
        <v>1.52</v>
      </c>
      <c r="ED212" s="320">
        <f t="shared" si="199"/>
        <v>141.14000000000001</v>
      </c>
      <c r="EE212" s="51">
        <f t="shared" si="200"/>
        <v>762.75</v>
      </c>
    </row>
    <row r="213" spans="2:140" s="9" customFormat="1" ht="15.75" customHeight="1">
      <c r="B213" s="99">
        <v>41978</v>
      </c>
      <c r="C213" s="100" t="s">
        <v>283</v>
      </c>
      <c r="D213" s="100" t="s">
        <v>987</v>
      </c>
      <c r="E213" s="99" t="s">
        <v>279</v>
      </c>
      <c r="F213" s="127" t="s">
        <v>988</v>
      </c>
      <c r="G213" s="44">
        <v>847.5</v>
      </c>
      <c r="H213" s="44">
        <f t="shared" si="119"/>
        <v>84.75</v>
      </c>
      <c r="I213" s="44">
        <f t="shared" si="120"/>
        <v>762.75</v>
      </c>
      <c r="J213" s="105"/>
      <c r="K213" s="126"/>
      <c r="L213" s="126"/>
      <c r="M213" s="126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44">
        <v>762.75</v>
      </c>
      <c r="AN213" s="44">
        <v>762.75</v>
      </c>
      <c r="AO213" s="44">
        <v>762.75</v>
      </c>
      <c r="AP213" s="315"/>
      <c r="AQ213" s="315"/>
      <c r="AR213" s="315"/>
      <c r="AS213" s="315"/>
      <c r="AT213" s="315"/>
      <c r="AU213" s="315"/>
      <c r="AV213" s="315"/>
      <c r="AW213" s="315"/>
      <c r="AX213" s="315"/>
      <c r="AY213" s="316"/>
      <c r="AZ213" s="315"/>
      <c r="BA213" s="315"/>
      <c r="BB213" s="316"/>
      <c r="BC213" s="316"/>
      <c r="BD213" s="316"/>
      <c r="BE213" s="316"/>
      <c r="BF213" s="316"/>
      <c r="BG213" s="316"/>
      <c r="BH213" s="316"/>
      <c r="BI213" s="316"/>
      <c r="BJ213" s="316"/>
      <c r="BK213" s="316">
        <f t="shared" si="129"/>
        <v>10.87</v>
      </c>
      <c r="BL213" s="316">
        <f t="shared" si="130"/>
        <v>10.87</v>
      </c>
      <c r="BM213" s="316">
        <f t="shared" si="131"/>
        <v>10.87</v>
      </c>
      <c r="BN213" s="316">
        <f t="shared" si="132"/>
        <v>12.96</v>
      </c>
      <c r="BO213" s="316">
        <f t="shared" si="133"/>
        <v>11.7</v>
      </c>
      <c r="BP213" s="316">
        <f t="shared" si="134"/>
        <v>12.96</v>
      </c>
      <c r="BQ213" s="316">
        <f t="shared" si="135"/>
        <v>12.54</v>
      </c>
      <c r="BR213" s="316">
        <f t="shared" si="136"/>
        <v>12.96</v>
      </c>
      <c r="BS213" s="316">
        <f t="shared" si="137"/>
        <v>12.54</v>
      </c>
      <c r="BT213" s="316">
        <f t="shared" si="138"/>
        <v>12.96</v>
      </c>
      <c r="BU213" s="316">
        <f t="shared" si="139"/>
        <v>12.96</v>
      </c>
      <c r="BV213" s="316">
        <f t="shared" si="140"/>
        <v>12.54</v>
      </c>
      <c r="BW213" s="316">
        <f t="shared" si="141"/>
        <v>12.96</v>
      </c>
      <c r="BX213" s="316">
        <f t="shared" si="142"/>
        <v>12.54</v>
      </c>
      <c r="BY213" s="316">
        <f t="shared" si="143"/>
        <v>12.96</v>
      </c>
      <c r="BZ213" s="316">
        <f t="shared" si="144"/>
        <v>152.58000000000001</v>
      </c>
      <c r="CA213" s="316">
        <f t="shared" si="145"/>
        <v>163.44999999999999</v>
      </c>
      <c r="CB213" s="316">
        <f t="shared" si="146"/>
        <v>12.96</v>
      </c>
      <c r="CC213" s="316">
        <f t="shared" si="147"/>
        <v>12.12</v>
      </c>
      <c r="CD213" s="316">
        <f t="shared" si="148"/>
        <v>12.96</v>
      </c>
      <c r="CE213" s="316">
        <f t="shared" si="149"/>
        <v>12.54</v>
      </c>
      <c r="CF213" s="316">
        <f t="shared" si="150"/>
        <v>12.96</v>
      </c>
      <c r="CG213" s="316">
        <f t="shared" si="151"/>
        <v>12.54</v>
      </c>
      <c r="CH213" s="316">
        <f t="shared" si="152"/>
        <v>12.96</v>
      </c>
      <c r="CI213" s="316">
        <f t="shared" si="153"/>
        <v>12.96</v>
      </c>
      <c r="CJ213" s="316">
        <f t="shared" si="154"/>
        <v>12.54</v>
      </c>
      <c r="CK213" s="316">
        <f t="shared" si="155"/>
        <v>12.96</v>
      </c>
      <c r="CL213" s="316">
        <f t="shared" si="156"/>
        <v>12.54</v>
      </c>
      <c r="CM213" s="316">
        <f t="shared" si="157"/>
        <v>12.96</v>
      </c>
      <c r="CN213" s="316">
        <f t="shared" si="158"/>
        <v>153</v>
      </c>
      <c r="CO213" s="51">
        <f t="shared" si="159"/>
        <v>316.45</v>
      </c>
      <c r="CP213" s="316">
        <f t="shared" si="160"/>
        <v>12.96</v>
      </c>
      <c r="CQ213" s="316">
        <f t="shared" si="161"/>
        <v>11.7</v>
      </c>
      <c r="CR213" s="316">
        <f t="shared" si="162"/>
        <v>12.96</v>
      </c>
      <c r="CS213" s="316">
        <f t="shared" si="163"/>
        <v>12.54</v>
      </c>
      <c r="CT213" s="317">
        <f t="shared" si="164"/>
        <v>12.96</v>
      </c>
      <c r="CU213" s="316">
        <f t="shared" si="165"/>
        <v>12.54</v>
      </c>
      <c r="CV213" s="316">
        <f t="shared" si="166"/>
        <v>12.96</v>
      </c>
      <c r="CW213" s="316">
        <f t="shared" si="167"/>
        <v>12.96</v>
      </c>
      <c r="CX213" s="316">
        <f t="shared" si="168"/>
        <v>12.54</v>
      </c>
      <c r="CY213" s="316">
        <f t="shared" si="169"/>
        <v>12.96</v>
      </c>
      <c r="CZ213" s="316">
        <f t="shared" si="170"/>
        <v>12.54</v>
      </c>
      <c r="DA213" s="316">
        <f t="shared" si="171"/>
        <v>12.96</v>
      </c>
      <c r="DB213" s="51">
        <f t="shared" si="172"/>
        <v>152.58000000000001</v>
      </c>
      <c r="DC213" s="51">
        <f t="shared" si="173"/>
        <v>469.03</v>
      </c>
      <c r="DD213" s="316">
        <f t="shared" si="174"/>
        <v>12.96</v>
      </c>
      <c r="DE213" s="316">
        <f t="shared" si="175"/>
        <v>11.7</v>
      </c>
      <c r="DF213" s="316">
        <f t="shared" si="176"/>
        <v>12.96</v>
      </c>
      <c r="DG213" s="316">
        <f t="shared" si="177"/>
        <v>12.54</v>
      </c>
      <c r="DH213" s="316">
        <f t="shared" si="178"/>
        <v>12.96</v>
      </c>
      <c r="DI213" s="316">
        <f t="shared" si="179"/>
        <v>12.54</v>
      </c>
      <c r="DJ213" s="316">
        <f t="shared" si="180"/>
        <v>12.96</v>
      </c>
      <c r="DK213" s="316">
        <f t="shared" si="181"/>
        <v>12.96</v>
      </c>
      <c r="DL213" s="316">
        <f t="shared" si="182"/>
        <v>12.54</v>
      </c>
      <c r="DM213" s="316">
        <f t="shared" si="183"/>
        <v>12.96</v>
      </c>
      <c r="DN213" s="316">
        <f t="shared" si="184"/>
        <v>12.54</v>
      </c>
      <c r="DO213" s="316">
        <f t="shared" si="185"/>
        <v>12.96</v>
      </c>
      <c r="DP213" s="51">
        <f t="shared" si="186"/>
        <v>152.58000000000001</v>
      </c>
      <c r="DQ213" s="51">
        <f t="shared" si="187"/>
        <v>621.61</v>
      </c>
      <c r="DR213" s="316">
        <f t="shared" si="188"/>
        <v>12.96</v>
      </c>
      <c r="DS213" s="316">
        <f t="shared" si="189"/>
        <v>11.7</v>
      </c>
      <c r="DT213" s="316">
        <f t="shared" si="190"/>
        <v>12.96</v>
      </c>
      <c r="DU213" s="316">
        <f t="shared" si="191"/>
        <v>12.54</v>
      </c>
      <c r="DV213" s="318">
        <f t="shared" si="192"/>
        <v>12.96</v>
      </c>
      <c r="DW213" s="318">
        <f t="shared" si="193"/>
        <v>12.54</v>
      </c>
      <c r="DX213" s="319">
        <f t="shared" si="194"/>
        <v>12.96</v>
      </c>
      <c r="DY213" s="319">
        <f t="shared" si="195"/>
        <v>12.96</v>
      </c>
      <c r="DZ213" s="316">
        <f t="shared" si="196"/>
        <v>12.54</v>
      </c>
      <c r="EA213" s="316">
        <f t="shared" si="197"/>
        <v>12.96</v>
      </c>
      <c r="EB213" s="316">
        <f t="shared" si="198"/>
        <v>12.54</v>
      </c>
      <c r="EC213" s="316">
        <v>1.52</v>
      </c>
      <c r="ED213" s="320">
        <f t="shared" si="199"/>
        <v>141.14000000000001</v>
      </c>
      <c r="EE213" s="51">
        <f t="shared" si="200"/>
        <v>762.75</v>
      </c>
    </row>
    <row r="214" spans="2:140" s="10" customFormat="1" ht="25.5" customHeight="1">
      <c r="B214" s="99">
        <v>42031</v>
      </c>
      <c r="C214" s="100" t="s">
        <v>989</v>
      </c>
      <c r="D214" s="100" t="s">
        <v>990</v>
      </c>
      <c r="E214" s="99" t="s">
        <v>233</v>
      </c>
      <c r="F214" s="127" t="s">
        <v>991</v>
      </c>
      <c r="G214" s="44">
        <v>11200</v>
      </c>
      <c r="H214" s="44">
        <f t="shared" si="119"/>
        <v>1120</v>
      </c>
      <c r="I214" s="44">
        <f>(G214*0.9)</f>
        <v>10080</v>
      </c>
      <c r="J214" s="105"/>
      <c r="K214" s="126"/>
      <c r="L214" s="126"/>
      <c r="M214" s="126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44">
        <v>10080</v>
      </c>
      <c r="AN214" s="44">
        <v>10080</v>
      </c>
      <c r="AO214" s="44">
        <v>10080</v>
      </c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44"/>
      <c r="AZ214" s="105"/>
      <c r="BA214" s="105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>
        <v>0</v>
      </c>
      <c r="BL214" s="44">
        <v>0</v>
      </c>
      <c r="BM214" s="44">
        <f>ROUND((AY214+BL214),2)</f>
        <v>0</v>
      </c>
      <c r="BN214" s="44">
        <f>ROUND((I214/5/365*4),2)</f>
        <v>22.09</v>
      </c>
      <c r="BO214" s="44">
        <f>ROUND((I214/5/365*28),2)</f>
        <v>154.65</v>
      </c>
      <c r="BP214" s="44">
        <f>ROUND((I214/5/365*31),2)</f>
        <v>171.22</v>
      </c>
      <c r="BQ214" s="44">
        <f>ROUND((I214/5/365*30),2)</f>
        <v>165.7</v>
      </c>
      <c r="BR214" s="44">
        <f>ROUND((I214/5/365*31),2)</f>
        <v>171.22</v>
      </c>
      <c r="BS214" s="44">
        <f>ROUND((I214/5/365*30),2)</f>
        <v>165.7</v>
      </c>
      <c r="BT214" s="44">
        <f>ROUND((I214/5/365*31),2)</f>
        <v>171.22</v>
      </c>
      <c r="BU214" s="44">
        <f>ROUND((I214/5/365*31),2)</f>
        <v>171.22</v>
      </c>
      <c r="BV214" s="44">
        <f>ROUND((I214/5/365*30),2)</f>
        <v>165.7</v>
      </c>
      <c r="BW214" s="44">
        <f>ROUND((I214/5/365*31),2)</f>
        <v>171.22</v>
      </c>
      <c r="BX214" s="44">
        <f>ROUND((I214/5/365*30),2)</f>
        <v>165.7</v>
      </c>
      <c r="BY214" s="44">
        <f>ROUND((I214/5/365*31),2)</f>
        <v>171.22</v>
      </c>
      <c r="BZ214" s="44">
        <f>SUM(BN214:BY214)</f>
        <v>1866.8600000000004</v>
      </c>
      <c r="CA214" s="44">
        <f>ROUND((BM214+BZ214),2)</f>
        <v>1866.86</v>
      </c>
      <c r="CB214" s="44">
        <f>ROUND((I214/5/365*31),2)</f>
        <v>171.22</v>
      </c>
      <c r="CC214" s="44">
        <f>ROUND((I214/5/365*29),2)</f>
        <v>160.18</v>
      </c>
      <c r="CD214" s="44">
        <f>ROUND((I214/5/365*31),2)</f>
        <v>171.22</v>
      </c>
      <c r="CE214" s="44">
        <f>ROUND((I214/5/365*30),2)</f>
        <v>165.7</v>
      </c>
      <c r="CF214" s="44">
        <f>ROUND((I214/5/365*31),2)</f>
        <v>171.22</v>
      </c>
      <c r="CG214" s="44">
        <f>ROUND((I214/5/365*30),2)</f>
        <v>165.7</v>
      </c>
      <c r="CH214" s="44">
        <f>ROUND((I214/5/365*31),2)</f>
        <v>171.22</v>
      </c>
      <c r="CI214" s="44">
        <f>ROUND((I214/5/365*31),2)</f>
        <v>171.22</v>
      </c>
      <c r="CJ214" s="44">
        <f>ROUND((I214/5/365*30),2)</f>
        <v>165.7</v>
      </c>
      <c r="CK214" s="44">
        <f>ROUND((I214/5/365*31),2)</f>
        <v>171.22</v>
      </c>
      <c r="CL214" s="44">
        <f>ROUND((I214/5/365*30),2)</f>
        <v>165.7</v>
      </c>
      <c r="CM214" s="44">
        <f>ROUND((I214/5/365*31),2)</f>
        <v>171.22</v>
      </c>
      <c r="CN214" s="44">
        <f>SUM(CB214:CM214)</f>
        <v>2021.5200000000002</v>
      </c>
      <c r="CO214" s="46">
        <f>ROUND((CA214+CN214),2)</f>
        <v>3888.38</v>
      </c>
      <c r="CP214" s="44">
        <f>ROUND((I214/5/365*31),2)</f>
        <v>171.22</v>
      </c>
      <c r="CQ214" s="44">
        <f>ROUND((I214/5/365*28),2)</f>
        <v>154.65</v>
      </c>
      <c r="CR214" s="44">
        <f>ROUND((I214/5/365*31),2)</f>
        <v>171.22</v>
      </c>
      <c r="CS214" s="44">
        <f>ROUND((I214/5/365*30),2)</f>
        <v>165.7</v>
      </c>
      <c r="CT214" s="47">
        <f>ROUND((I214/5/365*31),2)</f>
        <v>171.22</v>
      </c>
      <c r="CU214" s="44">
        <f>ROUND((I214/5/365*30),2)</f>
        <v>165.7</v>
      </c>
      <c r="CV214" s="44">
        <f>ROUND((I214/5/365*31),2)</f>
        <v>171.22</v>
      </c>
      <c r="CW214" s="44">
        <f>ROUND((I214/5/365*31),2)</f>
        <v>171.22</v>
      </c>
      <c r="CX214" s="44">
        <f>ROUND((I214/5/365*30),2)</f>
        <v>165.7</v>
      </c>
      <c r="CY214" s="44">
        <f>ROUND((I214/5/365*31),2)</f>
        <v>171.22</v>
      </c>
      <c r="CZ214" s="44">
        <f>ROUND((I214/5/365*30),2)</f>
        <v>165.7</v>
      </c>
      <c r="DA214" s="44">
        <f>ROUND((I214/5/365*31),2)</f>
        <v>171.22</v>
      </c>
      <c r="DB214" s="46">
        <f>SUM(CP214:DA214)</f>
        <v>2015.9900000000002</v>
      </c>
      <c r="DC214" s="46">
        <f>ROUND((CO214+DB214),2)</f>
        <v>5904.37</v>
      </c>
      <c r="DD214" s="44">
        <f>ROUND((I214/5/365*31),2)</f>
        <v>171.22</v>
      </c>
      <c r="DE214" s="44">
        <f>ROUND((I214/5/365*28),2)</f>
        <v>154.65</v>
      </c>
      <c r="DF214" s="44">
        <f>ROUND((I214/5/365*31),2)</f>
        <v>171.22</v>
      </c>
      <c r="DG214" s="44">
        <f>ROUND((I214/5/365*30),2)</f>
        <v>165.7</v>
      </c>
      <c r="DH214" s="44">
        <f>ROUND((I214/5/365*31),2)</f>
        <v>171.22</v>
      </c>
      <c r="DI214" s="44">
        <f>ROUND((I214/5/365*30),2)</f>
        <v>165.7</v>
      </c>
      <c r="DJ214" s="44">
        <f>ROUND((I214/5/365*31),2)</f>
        <v>171.22</v>
      </c>
      <c r="DK214" s="44">
        <f>ROUND((I214/5/365*31),2)</f>
        <v>171.22</v>
      </c>
      <c r="DL214" s="44">
        <f>ROUND((I214/5/365*30),2)</f>
        <v>165.7</v>
      </c>
      <c r="DM214" s="44">
        <f>ROUND((I214/5/365*31),2)</f>
        <v>171.22</v>
      </c>
      <c r="DN214" s="44">
        <f>ROUND((I214/5/365*30),2)</f>
        <v>165.7</v>
      </c>
      <c r="DO214" s="44">
        <f>ROUND((I214/5/365*31),2)</f>
        <v>171.22</v>
      </c>
      <c r="DP214" s="46">
        <f>SUM(DD214:DO214)</f>
        <v>2015.9900000000002</v>
      </c>
      <c r="DQ214" s="46">
        <f>ROUND((DC214+DP214),2)</f>
        <v>7920.36</v>
      </c>
      <c r="DR214" s="44">
        <f>ROUND((I214/5/365*31),2)</f>
        <v>171.22</v>
      </c>
      <c r="DS214" s="44">
        <f>ROUND((I214/5/365*28),2)</f>
        <v>154.65</v>
      </c>
      <c r="DT214" s="44">
        <f>ROUND((I214/5/365*31),2)</f>
        <v>171.22</v>
      </c>
      <c r="DU214" s="44">
        <f>ROUND((I214/5/365*30),2)</f>
        <v>165.7</v>
      </c>
      <c r="DV214" s="48">
        <f>ROUND((I214/5/365*31),2)</f>
        <v>171.22</v>
      </c>
      <c r="DW214" s="48">
        <f>ROUND((I214/5/365*30),2)</f>
        <v>165.7</v>
      </c>
      <c r="DX214" s="49">
        <f>ROUND((I214/5/365*31),2)</f>
        <v>171.22</v>
      </c>
      <c r="DY214" s="49">
        <f>ROUND((I214/5/365*31),2)</f>
        <v>171.22</v>
      </c>
      <c r="DZ214" s="44">
        <f>ROUND((I214/5/365*30),2)</f>
        <v>165.7</v>
      </c>
      <c r="EA214" s="44">
        <f>ROUND((I214/5/365*31),2)</f>
        <v>171.22</v>
      </c>
      <c r="EB214" s="44">
        <f>ROUND((I214/5/365*30),2)</f>
        <v>165.7</v>
      </c>
      <c r="EC214" s="44">
        <f>ROUND((I214/5/365*31),2)</f>
        <v>171.22</v>
      </c>
      <c r="ED214" s="50">
        <f>SUM(DR214:EC214)</f>
        <v>2015.9900000000002</v>
      </c>
      <c r="EE214" s="52">
        <f>ROUND((DQ214+ED214),2)</f>
        <v>9936.35</v>
      </c>
      <c r="EF214" s="9"/>
      <c r="EG214" s="9"/>
      <c r="EH214" s="9"/>
      <c r="EI214" s="9"/>
      <c r="EJ214" s="9"/>
    </row>
    <row r="215" spans="2:140" s="10" customFormat="1" ht="19.5" customHeight="1">
      <c r="B215" s="99">
        <v>42051</v>
      </c>
      <c r="C215" s="125" t="s">
        <v>992</v>
      </c>
      <c r="D215" s="100" t="s">
        <v>993</v>
      </c>
      <c r="E215" s="99" t="s">
        <v>994</v>
      </c>
      <c r="F215" s="126" t="s">
        <v>995</v>
      </c>
      <c r="G215" s="44">
        <v>12784</v>
      </c>
      <c r="H215" s="44">
        <f t="shared" si="119"/>
        <v>1278.4000000000001</v>
      </c>
      <c r="I215" s="44">
        <f>(G215*0.9)</f>
        <v>11505.6</v>
      </c>
      <c r="J215" s="105"/>
      <c r="K215" s="126"/>
      <c r="L215" s="126"/>
      <c r="M215" s="126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44">
        <v>11505.6</v>
      </c>
      <c r="AO215" s="44">
        <v>11505.6</v>
      </c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44"/>
      <c r="AZ215" s="105"/>
      <c r="BA215" s="105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>
        <v>0</v>
      </c>
      <c r="BO215" s="44">
        <f>ROUND((I215/5/365*12),2)</f>
        <v>75.650000000000006</v>
      </c>
      <c r="BP215" s="44">
        <f>ROUND((I215/5/365*31),2)</f>
        <v>195.44</v>
      </c>
      <c r="BQ215" s="44">
        <f>ROUND((I215/5/365*30),2)</f>
        <v>189.13</v>
      </c>
      <c r="BR215" s="44">
        <f>ROUND((I215/5/365*31),2)</f>
        <v>195.44</v>
      </c>
      <c r="BS215" s="44">
        <f>ROUND((I215/5/365*30),2)</f>
        <v>189.13</v>
      </c>
      <c r="BT215" s="44">
        <f>ROUND((I215/5/365*31),2)</f>
        <v>195.44</v>
      </c>
      <c r="BU215" s="44">
        <f>ROUND((I215/5/365*31),2)</f>
        <v>195.44</v>
      </c>
      <c r="BV215" s="44">
        <f>ROUND((I215/5/365*30),2)</f>
        <v>189.13</v>
      </c>
      <c r="BW215" s="44">
        <f>ROUND((I215/5/365*31),2)</f>
        <v>195.44</v>
      </c>
      <c r="BX215" s="44">
        <f>ROUND((I215/5/365*30),2)</f>
        <v>189.13</v>
      </c>
      <c r="BY215" s="44">
        <f>ROUND((I215/5/365*31),2)</f>
        <v>195.44</v>
      </c>
      <c r="BZ215" s="44">
        <f>SUM(BN215:BY215)</f>
        <v>2004.8100000000004</v>
      </c>
      <c r="CA215" s="44">
        <f>ROUND((BM215+BZ215),2)</f>
        <v>2004.81</v>
      </c>
      <c r="CB215" s="44">
        <f>ROUND((I215/5/365*31),2)</f>
        <v>195.44</v>
      </c>
      <c r="CC215" s="44">
        <f>ROUND((I215/5/365*29),2)</f>
        <v>182.83</v>
      </c>
      <c r="CD215" s="44">
        <f>ROUND((I215/5/365*31),2)</f>
        <v>195.44</v>
      </c>
      <c r="CE215" s="44">
        <f>ROUND((I215/5/365*30),2)</f>
        <v>189.13</v>
      </c>
      <c r="CF215" s="44">
        <f>ROUND((I215/5/365*31),2)</f>
        <v>195.44</v>
      </c>
      <c r="CG215" s="44">
        <f>ROUND((I215/5/365*30),2)</f>
        <v>189.13</v>
      </c>
      <c r="CH215" s="44">
        <f>ROUND((I215/5/365*31),2)</f>
        <v>195.44</v>
      </c>
      <c r="CI215" s="44">
        <f>ROUND((I215/5/365*31),2)</f>
        <v>195.44</v>
      </c>
      <c r="CJ215" s="44">
        <f>ROUND((I215/5/365*30),2)</f>
        <v>189.13</v>
      </c>
      <c r="CK215" s="44">
        <f>ROUND((I215/5/365*31),2)</f>
        <v>195.44</v>
      </c>
      <c r="CL215" s="44">
        <f>ROUND((I215/5/365*30),2)</f>
        <v>189.13</v>
      </c>
      <c r="CM215" s="44">
        <f>ROUND((I215/5/365*31),2)</f>
        <v>195.44</v>
      </c>
      <c r="CN215" s="44">
        <f>SUM(CB215:CM215)</f>
        <v>2307.4300000000003</v>
      </c>
      <c r="CO215" s="46">
        <f>ROUND((CA215+CN215),2)</f>
        <v>4312.24</v>
      </c>
      <c r="CP215" s="44">
        <f>ROUND((I215/5/365*31),2)</f>
        <v>195.44</v>
      </c>
      <c r="CQ215" s="44">
        <f>ROUND((I215/5/365*28),2)</f>
        <v>176.52</v>
      </c>
      <c r="CR215" s="44">
        <f>ROUND((I215/5/365*31),2)</f>
        <v>195.44</v>
      </c>
      <c r="CS215" s="44">
        <f>ROUND((I215/5/365*30),2)</f>
        <v>189.13</v>
      </c>
      <c r="CT215" s="47">
        <f>ROUND((I215/5/365*31),2)</f>
        <v>195.44</v>
      </c>
      <c r="CU215" s="44">
        <f>ROUND((I215/5/365*30),2)</f>
        <v>189.13</v>
      </c>
      <c r="CV215" s="44">
        <f>ROUND((I215/5/365*31),2)</f>
        <v>195.44</v>
      </c>
      <c r="CW215" s="44">
        <f>ROUND((I215/5/365*31),2)</f>
        <v>195.44</v>
      </c>
      <c r="CX215" s="44">
        <f>ROUND((I215/5/365*30),2)</f>
        <v>189.13</v>
      </c>
      <c r="CY215" s="44">
        <f>ROUND((I215/5/365*31),2)</f>
        <v>195.44</v>
      </c>
      <c r="CZ215" s="44">
        <f>ROUND((I215/5/365*30),2)</f>
        <v>189.13</v>
      </c>
      <c r="DA215" s="44">
        <f>ROUND((I215/5/365*31),2)</f>
        <v>195.44</v>
      </c>
      <c r="DB215" s="46">
        <f>SUM(CP215:DA215)</f>
        <v>2301.1200000000003</v>
      </c>
      <c r="DC215" s="46">
        <f>ROUND((CO215+DB215),2)</f>
        <v>6613.36</v>
      </c>
      <c r="DD215" s="44">
        <f>ROUND((I215/5/365*31),2)</f>
        <v>195.44</v>
      </c>
      <c r="DE215" s="44">
        <f>ROUND((I215/5/365*28),2)</f>
        <v>176.52</v>
      </c>
      <c r="DF215" s="44">
        <f>ROUND((I215/5/365*31),2)</f>
        <v>195.44</v>
      </c>
      <c r="DG215" s="44">
        <f>ROUND((I215/5/365*30),2)</f>
        <v>189.13</v>
      </c>
      <c r="DH215" s="44">
        <f>ROUND((I215/5/365*31),2)</f>
        <v>195.44</v>
      </c>
      <c r="DI215" s="44">
        <f>ROUND((I215/5/365*30),2)</f>
        <v>189.13</v>
      </c>
      <c r="DJ215" s="44">
        <f>ROUND((I215/5/365*31),2)</f>
        <v>195.44</v>
      </c>
      <c r="DK215" s="44">
        <f>ROUND((I215/5/365*31),2)</f>
        <v>195.44</v>
      </c>
      <c r="DL215" s="44">
        <f>ROUND((I215/5/365*30),2)</f>
        <v>189.13</v>
      </c>
      <c r="DM215" s="44">
        <f>ROUND((I215/5/365*31),2)</f>
        <v>195.44</v>
      </c>
      <c r="DN215" s="44">
        <f>ROUND((I215/5/365*30),2)</f>
        <v>189.13</v>
      </c>
      <c r="DO215" s="44">
        <f>ROUND((I215/5/365*31),2)</f>
        <v>195.44</v>
      </c>
      <c r="DP215" s="46">
        <f>SUM(DD215:DO215)</f>
        <v>2301.1200000000003</v>
      </c>
      <c r="DQ215" s="46">
        <f>ROUND((DC215+DP215),2)</f>
        <v>8914.48</v>
      </c>
      <c r="DR215" s="44">
        <f>ROUND((I215/5/365*31),2)</f>
        <v>195.44</v>
      </c>
      <c r="DS215" s="44">
        <f>ROUND((I215/5/365*28),2)</f>
        <v>176.52</v>
      </c>
      <c r="DT215" s="44">
        <f>ROUND((I215/5/365*31),2)</f>
        <v>195.44</v>
      </c>
      <c r="DU215" s="44">
        <f>ROUND((I215/5/365*30),2)</f>
        <v>189.13</v>
      </c>
      <c r="DV215" s="48">
        <f>ROUND((I215/5/365*31),2)</f>
        <v>195.44</v>
      </c>
      <c r="DW215" s="48">
        <f>ROUND((I215/5/365*30),2)</f>
        <v>189.13</v>
      </c>
      <c r="DX215" s="49">
        <f>ROUND((I215/5/365*31),2)</f>
        <v>195.44</v>
      </c>
      <c r="DY215" s="49">
        <f>ROUND((I215/5/365*31),2)</f>
        <v>195.44</v>
      </c>
      <c r="DZ215" s="44">
        <f>ROUND((I215/5/365*30),2)</f>
        <v>189.13</v>
      </c>
      <c r="EA215" s="44">
        <f>ROUND((I215/5/365*31),2)</f>
        <v>195.44</v>
      </c>
      <c r="EB215" s="44">
        <f>ROUND((I215/5/365*30),2)</f>
        <v>189.13</v>
      </c>
      <c r="EC215" s="44">
        <f>ROUND((I215/5/365*31),2)</f>
        <v>195.44</v>
      </c>
      <c r="ED215" s="50">
        <f>SUM(DR215:EC215)</f>
        <v>2301.1200000000003</v>
      </c>
      <c r="EE215" s="52">
        <f>ROUND((DQ215+ED215),2)</f>
        <v>11215.6</v>
      </c>
      <c r="EF215" s="9"/>
      <c r="EG215" s="9"/>
      <c r="EH215" s="9"/>
      <c r="EI215" s="9"/>
      <c r="EJ215" s="9"/>
    </row>
    <row r="216" spans="2:140" s="339" customFormat="1" ht="20.100000000000001" customHeight="1">
      <c r="B216" s="338" t="s">
        <v>530</v>
      </c>
      <c r="C216" s="322"/>
      <c r="D216" s="322"/>
      <c r="E216" s="323"/>
      <c r="F216" s="323"/>
      <c r="G216" s="324">
        <f>SUM(G106:G215)</f>
        <v>352341.41000000003</v>
      </c>
      <c r="H216" s="324">
        <f t="shared" ref="H216:AO216" si="201">SUM(H106:H215)</f>
        <v>35234.141000000018</v>
      </c>
      <c r="I216" s="324">
        <f t="shared" si="201"/>
        <v>317107.26899999985</v>
      </c>
      <c r="J216" s="324">
        <f t="shared" si="201"/>
        <v>0</v>
      </c>
      <c r="K216" s="324">
        <f t="shared" si="201"/>
        <v>0</v>
      </c>
      <c r="L216" s="324">
        <f t="shared" si="201"/>
        <v>0</v>
      </c>
      <c r="M216" s="324">
        <f t="shared" si="201"/>
        <v>0</v>
      </c>
      <c r="N216" s="324">
        <f t="shared" si="201"/>
        <v>0</v>
      </c>
      <c r="O216" s="324">
        <f t="shared" si="201"/>
        <v>0</v>
      </c>
      <c r="P216" s="324">
        <f t="shared" si="201"/>
        <v>0</v>
      </c>
      <c r="Q216" s="324">
        <f t="shared" si="201"/>
        <v>0</v>
      </c>
      <c r="R216" s="324">
        <f t="shared" si="201"/>
        <v>2.42</v>
      </c>
      <c r="S216" s="324">
        <f t="shared" si="201"/>
        <v>2465.14</v>
      </c>
      <c r="T216" s="324">
        <f t="shared" si="201"/>
        <v>4203.49</v>
      </c>
      <c r="U216" s="324">
        <f t="shared" si="201"/>
        <v>6157.0099999999966</v>
      </c>
      <c r="V216" s="324">
        <f t="shared" si="201"/>
        <v>6184.38</v>
      </c>
      <c r="W216" s="324">
        <f t="shared" si="201"/>
        <v>21349.57</v>
      </c>
      <c r="X216" s="324">
        <f t="shared" si="201"/>
        <v>7342.0800000000036</v>
      </c>
      <c r="Y216" s="324">
        <f t="shared" si="201"/>
        <v>9812.3100000000049</v>
      </c>
      <c r="Z216" s="324">
        <f t="shared" si="201"/>
        <v>12266.290000000006</v>
      </c>
      <c r="AA216" s="324">
        <f t="shared" si="201"/>
        <v>14908.270000000004</v>
      </c>
      <c r="AB216" s="324">
        <f t="shared" si="201"/>
        <v>12259.540000000006</v>
      </c>
      <c r="AC216" s="324">
        <f t="shared" si="201"/>
        <v>9151.6300000000101</v>
      </c>
      <c r="AD216" s="324">
        <f t="shared" si="201"/>
        <v>9423.0600000000049</v>
      </c>
      <c r="AE216" s="324">
        <f t="shared" si="201"/>
        <v>7044.2300000000014</v>
      </c>
      <c r="AF216" s="324">
        <f t="shared" si="201"/>
        <v>4641.3899999999985</v>
      </c>
      <c r="AG216" s="324">
        <f t="shared" si="201"/>
        <v>4963.510000000002</v>
      </c>
      <c r="AH216" s="324">
        <f t="shared" si="201"/>
        <v>3591.6900000000032</v>
      </c>
      <c r="AI216" s="324">
        <f t="shared" si="201"/>
        <v>785.24999999999977</v>
      </c>
      <c r="AJ216" s="324">
        <f t="shared" si="201"/>
        <v>561.99999999999989</v>
      </c>
      <c r="AK216" s="324">
        <f t="shared" si="201"/>
        <v>176690.00999999989</v>
      </c>
      <c r="AL216" s="324">
        <f t="shared" si="201"/>
        <v>175688.9499999999</v>
      </c>
      <c r="AM216" s="324">
        <f t="shared" si="201"/>
        <v>305601.67</v>
      </c>
      <c r="AN216" s="324">
        <f t="shared" si="201"/>
        <v>317107.26999999996</v>
      </c>
      <c r="AO216" s="324">
        <f t="shared" si="201"/>
        <v>317107.26999999996</v>
      </c>
    </row>
    <row r="217" spans="2:140" s="201" customFormat="1" ht="16.5">
      <c r="B217" s="340" t="s">
        <v>996</v>
      </c>
      <c r="C217" s="254" t="s">
        <v>997</v>
      </c>
      <c r="D217" s="255" t="s">
        <v>998</v>
      </c>
      <c r="E217" s="256" t="s">
        <v>103</v>
      </c>
      <c r="F217" s="256" t="s">
        <v>999</v>
      </c>
      <c r="G217" s="52">
        <v>3205</v>
      </c>
      <c r="H217" s="52">
        <f>(G217*0.1)</f>
        <v>320.5</v>
      </c>
      <c r="I217" s="52">
        <f>(G217*0.9)</f>
        <v>2884.5</v>
      </c>
      <c r="J217" s="52">
        <v>0</v>
      </c>
      <c r="K217" s="52">
        <v>0</v>
      </c>
      <c r="L217" s="52">
        <v>0</v>
      </c>
      <c r="M217" s="52">
        <v>0</v>
      </c>
      <c r="N217" s="52">
        <v>0</v>
      </c>
      <c r="O217" s="52">
        <v>0</v>
      </c>
      <c r="P217" s="52">
        <v>0</v>
      </c>
      <c r="Q217" s="52">
        <v>0</v>
      </c>
      <c r="R217" s="52">
        <v>0</v>
      </c>
      <c r="S217" s="52">
        <v>0</v>
      </c>
      <c r="T217" s="52">
        <v>0</v>
      </c>
      <c r="U217" s="52">
        <v>0</v>
      </c>
      <c r="V217" s="52">
        <v>0</v>
      </c>
      <c r="W217" s="52">
        <v>0</v>
      </c>
      <c r="X217" s="52">
        <v>0</v>
      </c>
      <c r="Y217" s="52">
        <v>74.28</v>
      </c>
      <c r="Z217" s="52">
        <v>576.91</v>
      </c>
      <c r="AA217" s="52">
        <v>576.94000000000005</v>
      </c>
      <c r="AB217" s="52">
        <v>578.52</v>
      </c>
      <c r="AC217" s="52">
        <v>576.94000000000005</v>
      </c>
      <c r="AD217" s="52">
        <v>500.91</v>
      </c>
      <c r="AE217" s="52">
        <v>0</v>
      </c>
      <c r="AF217" s="93">
        <v>0</v>
      </c>
      <c r="AG217" s="52">
        <v>0</v>
      </c>
      <c r="AH217" s="52"/>
      <c r="AI217" s="52"/>
      <c r="AJ217" s="52"/>
      <c r="AK217" s="52">
        <f t="shared" ref="AK217:AL218" si="202">SUM(Y217:AD217)</f>
        <v>2884.5</v>
      </c>
      <c r="AL217" s="52">
        <f t="shared" si="202"/>
        <v>2810.22</v>
      </c>
      <c r="AM217" s="52">
        <v>2884.5</v>
      </c>
      <c r="AN217" s="52">
        <v>2884.5</v>
      </c>
      <c r="AO217" s="93">
        <v>2884.5</v>
      </c>
    </row>
    <row r="218" spans="2:140" s="201" customFormat="1" ht="14.25" customHeight="1" thickBot="1">
      <c r="B218" s="341" t="s">
        <v>66</v>
      </c>
      <c r="C218" s="270" t="s">
        <v>1000</v>
      </c>
      <c r="D218" s="271" t="s">
        <v>1001</v>
      </c>
      <c r="E218" s="272" t="s">
        <v>103</v>
      </c>
      <c r="F218" s="272" t="s">
        <v>1002</v>
      </c>
      <c r="G218" s="63">
        <v>1130</v>
      </c>
      <c r="H218" s="63">
        <f>(G218*0.1)</f>
        <v>113</v>
      </c>
      <c r="I218" s="63">
        <f>(G218*0.9)</f>
        <v>1017</v>
      </c>
      <c r="J218" s="63">
        <v>0</v>
      </c>
      <c r="K218" s="63">
        <v>0</v>
      </c>
      <c r="L218" s="63">
        <v>0</v>
      </c>
      <c r="M218" s="63">
        <v>0</v>
      </c>
      <c r="N218" s="63">
        <v>0</v>
      </c>
      <c r="O218" s="63">
        <v>0</v>
      </c>
      <c r="P218" s="63">
        <v>0</v>
      </c>
      <c r="Q218" s="63">
        <v>0</v>
      </c>
      <c r="R218" s="63">
        <v>0</v>
      </c>
      <c r="S218" s="63">
        <v>0</v>
      </c>
      <c r="T218" s="63">
        <v>0</v>
      </c>
      <c r="U218" s="63">
        <v>0</v>
      </c>
      <c r="V218" s="63">
        <v>0</v>
      </c>
      <c r="W218" s="63">
        <v>0</v>
      </c>
      <c r="X218" s="63">
        <v>0</v>
      </c>
      <c r="Y218" s="63">
        <v>7.24</v>
      </c>
      <c r="Z218" s="63">
        <v>203.44</v>
      </c>
      <c r="AA218" s="63">
        <v>203.44</v>
      </c>
      <c r="AB218" s="63">
        <v>204</v>
      </c>
      <c r="AC218" s="63">
        <v>203.44</v>
      </c>
      <c r="AD218" s="63">
        <v>195.44</v>
      </c>
      <c r="AE218" s="63">
        <v>0</v>
      </c>
      <c r="AF218" s="62">
        <v>0</v>
      </c>
      <c r="AG218" s="63">
        <v>0</v>
      </c>
      <c r="AH218" s="63"/>
      <c r="AI218" s="63"/>
      <c r="AJ218" s="63"/>
      <c r="AK218" s="63">
        <f t="shared" si="202"/>
        <v>1017</v>
      </c>
      <c r="AL218" s="63">
        <f t="shared" si="202"/>
        <v>1009.76</v>
      </c>
      <c r="AM218" s="63">
        <v>1017</v>
      </c>
      <c r="AN218" s="63">
        <v>1017</v>
      </c>
      <c r="AO218" s="63">
        <v>1017</v>
      </c>
    </row>
    <row r="219" spans="2:140" s="339" customFormat="1" ht="20.100000000000001" customHeight="1">
      <c r="B219" s="342" t="s">
        <v>530</v>
      </c>
      <c r="C219" s="343"/>
      <c r="D219" s="344"/>
      <c r="E219" s="345"/>
      <c r="F219" s="345"/>
      <c r="G219" s="346">
        <f>SUM(G217:G218)</f>
        <v>4335</v>
      </c>
      <c r="H219" s="346">
        <f t="shared" ref="H219:AO219" si="203">SUM(H217:H218)</f>
        <v>433.5</v>
      </c>
      <c r="I219" s="346">
        <f t="shared" si="203"/>
        <v>3901.5</v>
      </c>
      <c r="J219" s="346">
        <f t="shared" si="203"/>
        <v>0</v>
      </c>
      <c r="K219" s="346">
        <f t="shared" si="203"/>
        <v>0</v>
      </c>
      <c r="L219" s="346">
        <f t="shared" si="203"/>
        <v>0</v>
      </c>
      <c r="M219" s="346">
        <f t="shared" si="203"/>
        <v>0</v>
      </c>
      <c r="N219" s="346">
        <f t="shared" si="203"/>
        <v>0</v>
      </c>
      <c r="O219" s="346">
        <f t="shared" si="203"/>
        <v>0</v>
      </c>
      <c r="P219" s="346">
        <f t="shared" si="203"/>
        <v>0</v>
      </c>
      <c r="Q219" s="346">
        <f t="shared" si="203"/>
        <v>0</v>
      </c>
      <c r="R219" s="346">
        <f t="shared" si="203"/>
        <v>0</v>
      </c>
      <c r="S219" s="346">
        <f t="shared" si="203"/>
        <v>0</v>
      </c>
      <c r="T219" s="346">
        <f t="shared" si="203"/>
        <v>0</v>
      </c>
      <c r="U219" s="346">
        <f t="shared" si="203"/>
        <v>0</v>
      </c>
      <c r="V219" s="346">
        <f t="shared" si="203"/>
        <v>0</v>
      </c>
      <c r="W219" s="346">
        <f t="shared" si="203"/>
        <v>0</v>
      </c>
      <c r="X219" s="346">
        <f t="shared" si="203"/>
        <v>0</v>
      </c>
      <c r="Y219" s="346">
        <f t="shared" si="203"/>
        <v>81.52</v>
      </c>
      <c r="Z219" s="346">
        <f t="shared" si="203"/>
        <v>780.34999999999991</v>
      </c>
      <c r="AA219" s="346">
        <f t="shared" si="203"/>
        <v>780.38000000000011</v>
      </c>
      <c r="AB219" s="346">
        <f t="shared" si="203"/>
        <v>782.52</v>
      </c>
      <c r="AC219" s="346">
        <f t="shared" si="203"/>
        <v>780.38000000000011</v>
      </c>
      <c r="AD219" s="346">
        <f t="shared" si="203"/>
        <v>696.35</v>
      </c>
      <c r="AE219" s="346">
        <f t="shared" si="203"/>
        <v>0</v>
      </c>
      <c r="AF219" s="346">
        <f t="shared" si="203"/>
        <v>0</v>
      </c>
      <c r="AG219" s="346">
        <f t="shared" si="203"/>
        <v>0</v>
      </c>
      <c r="AH219" s="346">
        <f t="shared" si="203"/>
        <v>0</v>
      </c>
      <c r="AI219" s="346">
        <f t="shared" si="203"/>
        <v>0</v>
      </c>
      <c r="AJ219" s="346">
        <f t="shared" si="203"/>
        <v>0</v>
      </c>
      <c r="AK219" s="346">
        <f t="shared" si="203"/>
        <v>3901.5</v>
      </c>
      <c r="AL219" s="346">
        <f t="shared" si="203"/>
        <v>3819.9799999999996</v>
      </c>
      <c r="AM219" s="346">
        <f t="shared" si="203"/>
        <v>3901.5</v>
      </c>
      <c r="AN219" s="346">
        <f t="shared" si="203"/>
        <v>3901.5</v>
      </c>
      <c r="AO219" s="346">
        <f t="shared" si="203"/>
        <v>3901.5</v>
      </c>
    </row>
    <row r="220" spans="2:140" s="351" customFormat="1" ht="13.5" thickBot="1">
      <c r="B220" s="347" t="s">
        <v>1003</v>
      </c>
      <c r="C220" s="348"/>
      <c r="D220" s="348"/>
      <c r="E220" s="349"/>
      <c r="F220" s="349"/>
      <c r="G220" s="350">
        <f t="shared" ref="G220:AO220" si="204">ROUND((G23+G37+G104+G216+G219),2)</f>
        <v>702646.66</v>
      </c>
      <c r="H220" s="350">
        <f t="shared" si="204"/>
        <v>70264.67</v>
      </c>
      <c r="I220" s="350">
        <f t="shared" si="204"/>
        <v>632382.88</v>
      </c>
      <c r="J220" s="350">
        <f t="shared" ca="1" si="204"/>
        <v>702646.66</v>
      </c>
      <c r="K220" s="350">
        <f t="shared" ca="1" si="204"/>
        <v>702646.66</v>
      </c>
      <c r="L220" s="350">
        <f t="shared" ca="1" si="204"/>
        <v>702646.66</v>
      </c>
      <c r="M220" s="350">
        <f t="shared" ca="1" si="204"/>
        <v>702646.66</v>
      </c>
      <c r="N220" s="350">
        <f t="shared" ca="1" si="204"/>
        <v>702646.66</v>
      </c>
      <c r="O220" s="350">
        <f t="shared" ca="1" si="204"/>
        <v>702646.66</v>
      </c>
      <c r="P220" s="350">
        <f t="shared" ca="1" si="204"/>
        <v>702646.66</v>
      </c>
      <c r="Q220" s="350">
        <f t="shared" ca="1" si="204"/>
        <v>702646.66</v>
      </c>
      <c r="R220" s="350">
        <f t="shared" ca="1" si="204"/>
        <v>702646.66</v>
      </c>
      <c r="S220" s="350">
        <f t="shared" ca="1" si="204"/>
        <v>702646.66</v>
      </c>
      <c r="T220" s="350">
        <f t="shared" ca="1" si="204"/>
        <v>702646.66</v>
      </c>
      <c r="U220" s="350">
        <f t="shared" ca="1" si="204"/>
        <v>702646.66</v>
      </c>
      <c r="V220" s="350">
        <f t="shared" ca="1" si="204"/>
        <v>702646.66</v>
      </c>
      <c r="W220" s="350">
        <f t="shared" ca="1" si="204"/>
        <v>702646.66</v>
      </c>
      <c r="X220" s="350">
        <f t="shared" ca="1" si="204"/>
        <v>702646.66</v>
      </c>
      <c r="Y220" s="350">
        <f t="shared" ca="1" si="204"/>
        <v>702646.66</v>
      </c>
      <c r="Z220" s="350">
        <f t="shared" ca="1" si="204"/>
        <v>702646.66</v>
      </c>
      <c r="AA220" s="350">
        <f t="shared" ca="1" si="204"/>
        <v>702646.66</v>
      </c>
      <c r="AB220" s="350">
        <f t="shared" ca="1" si="204"/>
        <v>702646.66</v>
      </c>
      <c r="AC220" s="350">
        <f t="shared" ca="1" si="204"/>
        <v>702646.66</v>
      </c>
      <c r="AD220" s="350">
        <f t="shared" ca="1" si="204"/>
        <v>702646.66</v>
      </c>
      <c r="AE220" s="350">
        <f t="shared" ca="1" si="204"/>
        <v>702646.66</v>
      </c>
      <c r="AF220" s="350">
        <f t="shared" ca="1" si="204"/>
        <v>702646.66</v>
      </c>
      <c r="AG220" s="350">
        <f t="shared" ca="1" si="204"/>
        <v>702646.66</v>
      </c>
      <c r="AH220" s="350">
        <f t="shared" ca="1" si="204"/>
        <v>702646.66</v>
      </c>
      <c r="AI220" s="350">
        <f t="shared" ca="1" si="204"/>
        <v>702646.66</v>
      </c>
      <c r="AJ220" s="350">
        <f t="shared" ca="1" si="204"/>
        <v>702646.66</v>
      </c>
      <c r="AK220" s="350">
        <f t="shared" ca="1" si="204"/>
        <v>702646.66</v>
      </c>
      <c r="AL220" s="350">
        <f t="shared" ca="1" si="204"/>
        <v>702646.66</v>
      </c>
      <c r="AM220" s="350">
        <f t="shared" si="204"/>
        <v>620877.31000000006</v>
      </c>
      <c r="AN220" s="350">
        <f t="shared" si="204"/>
        <v>632382.16</v>
      </c>
      <c r="AO220" s="350">
        <f t="shared" si="204"/>
        <v>632382.16</v>
      </c>
    </row>
    <row r="221" spans="2:140" ht="9">
      <c r="B221" s="352"/>
      <c r="C221" s="353"/>
      <c r="D221" s="354"/>
      <c r="E221" s="355"/>
      <c r="F221" s="355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316"/>
      <c r="AG221" s="51"/>
      <c r="AH221" s="51"/>
      <c r="AI221" s="51"/>
      <c r="AJ221" s="51"/>
      <c r="AK221" s="51"/>
      <c r="AL221" s="51"/>
      <c r="AM221" s="51"/>
      <c r="AN221" s="51"/>
      <c r="AO221" s="51"/>
    </row>
    <row r="222" spans="2:140" ht="9">
      <c r="B222" s="352"/>
      <c r="C222" s="353"/>
      <c r="D222" s="354"/>
      <c r="E222" s="355"/>
      <c r="F222" s="355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316"/>
      <c r="AG222" s="51"/>
      <c r="AH222" s="51"/>
      <c r="AI222" s="51"/>
      <c r="AJ222" s="51"/>
      <c r="AK222" s="51"/>
      <c r="AL222" s="51"/>
      <c r="AM222" s="51"/>
      <c r="AN222" s="51"/>
      <c r="AO222" s="51"/>
    </row>
    <row r="223" spans="2:140" ht="9">
      <c r="B223" s="352"/>
      <c r="C223" s="353"/>
      <c r="D223" s="354"/>
      <c r="E223" s="355"/>
      <c r="F223" s="355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316"/>
      <c r="AG223" s="51"/>
      <c r="AH223" s="51"/>
      <c r="AI223" s="51"/>
      <c r="AJ223" s="51"/>
      <c r="AK223" s="51"/>
      <c r="AL223" s="51"/>
      <c r="AM223" s="51"/>
      <c r="AN223" s="51"/>
      <c r="AO223" s="51"/>
    </row>
    <row r="224" spans="2:140" ht="9">
      <c r="B224" s="352"/>
      <c r="C224" s="353"/>
      <c r="D224" s="354"/>
      <c r="E224" s="355"/>
      <c r="F224" s="355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316"/>
      <c r="AG224" s="51"/>
      <c r="AH224" s="51"/>
      <c r="AI224" s="51"/>
      <c r="AJ224" s="51"/>
      <c r="AK224" s="51"/>
      <c r="AL224" s="51"/>
      <c r="AM224" s="51"/>
      <c r="AN224" s="51"/>
      <c r="AO224" s="51"/>
    </row>
    <row r="225" spans="2:41" ht="9">
      <c r="B225" s="356"/>
      <c r="C225" s="357"/>
      <c r="D225" s="358"/>
      <c r="E225" s="359"/>
      <c r="F225" s="359"/>
      <c r="G225" s="360"/>
      <c r="H225" s="360"/>
      <c r="I225" s="360"/>
    </row>
    <row r="226" spans="2:41" ht="9">
      <c r="B226" s="361"/>
      <c r="C226" s="357"/>
      <c r="D226" s="358"/>
      <c r="E226" s="359"/>
      <c r="F226" s="359"/>
      <c r="G226" s="360"/>
      <c r="H226" s="362"/>
      <c r="I226" s="362"/>
      <c r="J226" s="363"/>
      <c r="K226" s="363"/>
      <c r="L226" s="363"/>
      <c r="M226" s="363"/>
      <c r="N226" s="363"/>
      <c r="O226" s="363"/>
      <c r="P226" s="363"/>
      <c r="Q226" s="363"/>
      <c r="R226" s="363"/>
      <c r="S226" s="363"/>
      <c r="T226" s="363"/>
      <c r="U226" s="363"/>
      <c r="V226" s="363"/>
      <c r="W226" s="363"/>
      <c r="X226" s="363"/>
      <c r="Y226" s="363"/>
      <c r="Z226" s="363"/>
      <c r="AA226" s="363"/>
      <c r="AB226" s="363"/>
      <c r="AC226" s="363"/>
      <c r="AD226" s="363"/>
      <c r="AE226" s="363"/>
      <c r="AF226" s="363"/>
      <c r="AG226" s="363"/>
      <c r="AH226" s="363"/>
      <c r="AI226" s="363"/>
      <c r="AJ226" s="363"/>
      <c r="AK226" s="363"/>
      <c r="AL226" s="363"/>
      <c r="AM226" s="363"/>
      <c r="AN226" s="363"/>
      <c r="AO226" s="363"/>
    </row>
    <row r="227" spans="2:41" ht="9">
      <c r="B227" s="364"/>
      <c r="C227" s="364"/>
      <c r="D227" s="365"/>
      <c r="H227" s="366"/>
      <c r="I227" s="363"/>
      <c r="J227" s="363"/>
      <c r="K227" s="363"/>
      <c r="L227" s="363"/>
      <c r="M227" s="363"/>
      <c r="N227" s="363"/>
      <c r="O227" s="363"/>
      <c r="P227" s="363"/>
      <c r="Q227" s="363"/>
      <c r="R227" s="363"/>
      <c r="S227" s="363"/>
      <c r="T227" s="363"/>
      <c r="U227" s="363"/>
      <c r="V227" s="363"/>
      <c r="W227" s="363"/>
      <c r="X227" s="363"/>
      <c r="Y227" s="363"/>
      <c r="Z227" s="363"/>
      <c r="AA227" s="363"/>
      <c r="AB227" s="363"/>
      <c r="AC227" s="363"/>
      <c r="AD227" s="363"/>
      <c r="AE227" s="363"/>
      <c r="AF227" s="363"/>
      <c r="AG227" s="363"/>
      <c r="AH227" s="363"/>
      <c r="AI227" s="363"/>
      <c r="AJ227" s="363"/>
      <c r="AK227" s="363"/>
      <c r="AL227" s="363"/>
      <c r="AM227" s="363"/>
      <c r="AN227" s="363"/>
      <c r="AO227" s="363"/>
    </row>
    <row r="228" spans="2:41" ht="9">
      <c r="B228" s="364"/>
      <c r="C228" s="364"/>
      <c r="D228" s="365"/>
      <c r="E228" s="365"/>
      <c r="F228" s="365"/>
      <c r="G228" s="367"/>
      <c r="H228" s="366"/>
      <c r="I228" s="366"/>
      <c r="J228" s="363"/>
      <c r="K228" s="363"/>
      <c r="L228" s="363"/>
      <c r="M228" s="363"/>
      <c r="N228" s="363"/>
      <c r="O228" s="363"/>
      <c r="P228" s="363"/>
      <c r="Q228" s="363"/>
      <c r="R228" s="363"/>
      <c r="S228" s="363"/>
      <c r="T228" s="363"/>
      <c r="U228" s="363"/>
      <c r="V228" s="363"/>
      <c r="W228" s="363"/>
      <c r="X228" s="363"/>
      <c r="Y228" s="363"/>
      <c r="Z228" s="363"/>
      <c r="AA228" s="363"/>
      <c r="AB228" s="363"/>
      <c r="AC228" s="363"/>
      <c r="AD228" s="363"/>
      <c r="AE228" s="363"/>
      <c r="AF228" s="363"/>
      <c r="AG228" s="363"/>
      <c r="AH228" s="363"/>
      <c r="AI228" s="363"/>
      <c r="AJ228" s="363"/>
      <c r="AK228" s="363"/>
      <c r="AL228" s="363"/>
      <c r="AM228" s="363"/>
      <c r="AN228" s="363"/>
      <c r="AO228" s="363"/>
    </row>
    <row r="229" spans="2:41" ht="9">
      <c r="D229" s="228"/>
    </row>
    <row r="230" spans="2:41" ht="9">
      <c r="D230" s="228"/>
    </row>
    <row r="231" spans="2:41" ht="9"/>
    <row r="232" spans="2:41" ht="9">
      <c r="B232" s="368"/>
    </row>
    <row r="233" spans="2:41" ht="9">
      <c r="C233" s="232"/>
      <c r="D233" s="232"/>
    </row>
    <row r="234" spans="2:41" ht="9">
      <c r="C234" s="232"/>
      <c r="D234" s="232"/>
      <c r="AF234" s="230"/>
    </row>
    <row r="235" spans="2:41" ht="9"/>
    <row r="236" spans="2:41" ht="9">
      <c r="C236" s="232"/>
      <c r="D236" s="232"/>
      <c r="AF236" s="230"/>
    </row>
    <row r="237" spans="2:41" ht="9"/>
    <row r="238" spans="2:41" ht="9">
      <c r="C238" s="232"/>
      <c r="D238" s="232"/>
      <c r="AF238" s="230"/>
    </row>
    <row r="239" spans="2:41" ht="9"/>
    <row r="240" spans="2:41" ht="9"/>
    <row r="241" spans="3:32" ht="9"/>
    <row r="242" spans="3:32" ht="9"/>
    <row r="243" spans="3:32" ht="9"/>
    <row r="244" spans="3:32" ht="9"/>
    <row r="245" spans="3:32" ht="9"/>
    <row r="246" spans="3:32" ht="9"/>
    <row r="247" spans="3:32" ht="9"/>
    <row r="248" spans="3:32" ht="9"/>
    <row r="249" spans="3:32" ht="9"/>
    <row r="250" spans="3:32" ht="9"/>
    <row r="251" spans="3:32" ht="9"/>
    <row r="252" spans="3:32" ht="9"/>
    <row r="253" spans="3:32" ht="9"/>
    <row r="254" spans="3:32" ht="9">
      <c r="C254" s="232"/>
      <c r="D254" s="232"/>
      <c r="AF254" s="230"/>
    </row>
    <row r="255" spans="3:32" ht="9">
      <c r="C255" s="232"/>
      <c r="D255" s="232"/>
      <c r="AF255" s="230"/>
    </row>
    <row r="256" spans="3:32" ht="9">
      <c r="C256" s="232"/>
      <c r="D256" s="232"/>
      <c r="AF256" s="230"/>
    </row>
    <row r="257" spans="3:32" ht="9">
      <c r="C257" s="232"/>
      <c r="D257" s="232"/>
      <c r="AF257" s="230"/>
    </row>
    <row r="258" spans="3:32" ht="9">
      <c r="C258" s="232"/>
      <c r="D258" s="232"/>
      <c r="AF258" s="230"/>
    </row>
    <row r="259" spans="3:32" ht="9">
      <c r="C259" s="232"/>
      <c r="D259" s="232"/>
      <c r="AF259" s="230"/>
    </row>
    <row r="260" spans="3:32" ht="9">
      <c r="C260" s="232"/>
      <c r="D260" s="232"/>
      <c r="AF260" s="230"/>
    </row>
    <row r="261" spans="3:32" ht="9">
      <c r="C261" s="232"/>
      <c r="D261" s="232"/>
      <c r="AF261" s="230"/>
    </row>
    <row r="262" spans="3:32" ht="9">
      <c r="C262" s="232"/>
      <c r="D262" s="232"/>
      <c r="AF262" s="230"/>
    </row>
    <row r="263" spans="3:32" ht="9">
      <c r="C263" s="232"/>
      <c r="D263" s="232"/>
      <c r="AF263" s="230"/>
    </row>
  </sheetData>
  <mergeCells count="11">
    <mergeCell ref="H226:AO226"/>
    <mergeCell ref="B227:C227"/>
    <mergeCell ref="H227:AO227"/>
    <mergeCell ref="B228:C228"/>
    <mergeCell ref="H228:AO228"/>
    <mergeCell ref="B2:C2"/>
    <mergeCell ref="B3:AO3"/>
    <mergeCell ref="B6:AO6"/>
    <mergeCell ref="B24:AO24"/>
    <mergeCell ref="B38:AO38"/>
    <mergeCell ref="B105:AO10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2020</vt:lpstr>
      <vt:lpstr>ya depreciados junio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 M3</dc:creator>
  <cp:lastModifiedBy>Cecy M3</cp:lastModifiedBy>
  <dcterms:created xsi:type="dcterms:W3CDTF">2020-08-13T21:42:23Z</dcterms:created>
  <dcterms:modified xsi:type="dcterms:W3CDTF">2020-08-13T21:45:04Z</dcterms:modified>
</cp:coreProperties>
</file>