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Oficina de  Info  y  Respuesta\INFORMACION OFICIOSA\INVENTARIO\"/>
    </mc:Choice>
  </mc:AlternateContent>
  <bookViews>
    <workbookView xWindow="0" yWindow="0" windowWidth="19200" windowHeight="11595" activeTab="1"/>
  </bookViews>
  <sheets>
    <sheet name="Ya depreciados JULIO 2019" sheetId="1" r:id="rId1"/>
    <sheet name="JULIO 2019" sheetId="2" r:id="rId2"/>
    <sheet name="Bienes en comodato JULIO 2019" sheetId="3" r:id="rId3"/>
    <sheet name="Bienes mayores JULIO de $20,000" sheetId="4" r:id="rId4"/>
  </sheets>
  <definedNames>
    <definedName name="_xlnm.Print_Area" localSheetId="3">'Bienes mayores JULIO de $20,000'!$B$2:$J$14</definedName>
    <definedName name="_xlnm.Print_Titles" localSheetId="3">'Bienes mayores JULIO de $20,000'!$5:$5</definedName>
  </definedNames>
  <calcPr calcId="152511"/>
</workbook>
</file>

<file path=xl/calcChain.xml><?xml version="1.0" encoding="utf-8"?>
<calcChain xmlns="http://schemas.openxmlformats.org/spreadsheetml/2006/main">
  <c r="DQ10" i="3" l="1"/>
  <c r="BG10" i="3"/>
  <c r="BF10" i="3"/>
  <c r="BE10" i="3"/>
  <c r="BD10" i="3"/>
  <c r="BC10" i="3"/>
  <c r="BB10" i="3"/>
  <c r="BA10" i="3"/>
  <c r="AZ10" i="3"/>
  <c r="AY10" i="3"/>
  <c r="AX10" i="3"/>
  <c r="AW10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G10" i="3"/>
  <c r="BH9" i="3"/>
  <c r="I9" i="3"/>
  <c r="DX9" i="3" s="1"/>
  <c r="H9" i="3"/>
  <c r="I8" i="3"/>
  <c r="DV8" i="3" s="1"/>
  <c r="H8" i="3"/>
  <c r="I7" i="3"/>
  <c r="I10" i="3" s="1"/>
  <c r="H7" i="3"/>
  <c r="H10" i="3" s="1"/>
  <c r="AP225" i="1"/>
  <c r="AO225" i="1"/>
  <c r="AN225" i="1"/>
  <c r="AH225" i="1"/>
  <c r="AG225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N225" i="1"/>
  <c r="M225" i="1"/>
  <c r="L225" i="1"/>
  <c r="K225" i="1"/>
  <c r="H225" i="1"/>
  <c r="AM224" i="1"/>
  <c r="AL224" i="1"/>
  <c r="J224" i="1"/>
  <c r="I224" i="1"/>
  <c r="AM223" i="1"/>
  <c r="AM225" i="1" s="1"/>
  <c r="AL223" i="1"/>
  <c r="AL225" i="1" s="1"/>
  <c r="J223" i="1"/>
  <c r="J225" i="1" s="1"/>
  <c r="I223" i="1"/>
  <c r="I225" i="1" s="1"/>
  <c r="AO222" i="1"/>
  <c r="AN222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AZ221" i="1"/>
  <c r="AQ221" i="1"/>
  <c r="J221" i="1"/>
  <c r="DS221" i="1" s="1"/>
  <c r="I221" i="1"/>
  <c r="J220" i="1"/>
  <c r="I220" i="1"/>
  <c r="DM219" i="1"/>
  <c r="CW219" i="1"/>
  <c r="CC219" i="1"/>
  <c r="BT219" i="1"/>
  <c r="BJ219" i="1"/>
  <c r="BB219" i="1"/>
  <c r="J219" i="1"/>
  <c r="I219" i="1"/>
  <c r="J218" i="1"/>
  <c r="DN218" i="1" s="1"/>
  <c r="I218" i="1"/>
  <c r="DN217" i="1"/>
  <c r="DF217" i="1"/>
  <c r="CV217" i="1"/>
  <c r="CL217" i="1"/>
  <c r="CD217" i="1"/>
  <c r="BT217" i="1"/>
  <c r="BJ217" i="1"/>
  <c r="BB217" i="1"/>
  <c r="J217" i="1"/>
  <c r="I217" i="1"/>
  <c r="J216" i="1"/>
  <c r="DN216" i="1" s="1"/>
  <c r="I216" i="1"/>
  <c r="J215" i="1"/>
  <c r="I215" i="1"/>
  <c r="J214" i="1"/>
  <c r="I214" i="1"/>
  <c r="J213" i="1"/>
  <c r="DN213" i="1" s="1"/>
  <c r="I213" i="1"/>
  <c r="AK212" i="1"/>
  <c r="J212" i="1"/>
  <c r="DM212" i="1" s="1"/>
  <c r="I212" i="1"/>
  <c r="AK211" i="1"/>
  <c r="J211" i="1"/>
  <c r="DM211" i="1" s="1"/>
  <c r="I211" i="1"/>
  <c r="AK210" i="1"/>
  <c r="J210" i="1"/>
  <c r="DM210" i="1" s="1"/>
  <c r="I210" i="1"/>
  <c r="AK209" i="1"/>
  <c r="J209" i="1"/>
  <c r="BY209" i="1" s="1"/>
  <c r="I209" i="1"/>
  <c r="AK208" i="1"/>
  <c r="J208" i="1"/>
  <c r="DL208" i="1" s="1"/>
  <c r="I208" i="1"/>
  <c r="AK207" i="1"/>
  <c r="J207" i="1"/>
  <c r="DL207" i="1" s="1"/>
  <c r="I207" i="1"/>
  <c r="DT206" i="1"/>
  <c r="X206" i="1"/>
  <c r="J206" i="1"/>
  <c r="DC206" i="1" s="1"/>
  <c r="I206" i="1"/>
  <c r="DT205" i="1"/>
  <c r="X205" i="1"/>
  <c r="J205" i="1"/>
  <c r="DC205" i="1" s="1"/>
  <c r="I205" i="1"/>
  <c r="DT204" i="1"/>
  <c r="X204" i="1"/>
  <c r="J204" i="1"/>
  <c r="DC204" i="1" s="1"/>
  <c r="I204" i="1"/>
  <c r="DT203" i="1"/>
  <c r="X203" i="1"/>
  <c r="J203" i="1"/>
  <c r="DC203" i="1" s="1"/>
  <c r="I203" i="1"/>
  <c r="DT202" i="1"/>
  <c r="X202" i="1"/>
  <c r="J202" i="1"/>
  <c r="DC202" i="1" s="1"/>
  <c r="I202" i="1"/>
  <c r="DT201" i="1"/>
  <c r="X201" i="1"/>
  <c r="J201" i="1"/>
  <c r="DC201" i="1" s="1"/>
  <c r="I201" i="1"/>
  <c r="DT200" i="1"/>
  <c r="X200" i="1"/>
  <c r="J200" i="1"/>
  <c r="I200" i="1"/>
  <c r="J199" i="1"/>
  <c r="I199" i="1"/>
  <c r="CY199" i="1" s="1"/>
  <c r="J198" i="1"/>
  <c r="I198" i="1"/>
  <c r="CZ198" i="1" s="1"/>
  <c r="J197" i="1"/>
  <c r="I197" i="1"/>
  <c r="CY197" i="1" s="1"/>
  <c r="J196" i="1"/>
  <c r="I196" i="1"/>
  <c r="CY196" i="1" s="1"/>
  <c r="AF195" i="1"/>
  <c r="J195" i="1"/>
  <c r="CZ195" i="1" s="1"/>
  <c r="I195" i="1"/>
  <c r="J194" i="1"/>
  <c r="DA194" i="1" s="1"/>
  <c r="I194" i="1"/>
  <c r="J193" i="1"/>
  <c r="CZ193" i="1" s="1"/>
  <c r="I193" i="1"/>
  <c r="J192" i="1"/>
  <c r="DA192" i="1" s="1"/>
  <c r="I192" i="1"/>
  <c r="J191" i="1"/>
  <c r="CZ191" i="1" s="1"/>
  <c r="I191" i="1"/>
  <c r="BB190" i="1"/>
  <c r="AX190" i="1"/>
  <c r="AT190" i="1"/>
  <c r="AJ190" i="1"/>
  <c r="AF190" i="1"/>
  <c r="J190" i="1"/>
  <c r="BF190" i="1" s="1"/>
  <c r="I190" i="1"/>
  <c r="J189" i="1"/>
  <c r="DA189" i="1" s="1"/>
  <c r="I189" i="1"/>
  <c r="CX188" i="1"/>
  <c r="CR188" i="1"/>
  <c r="CN188" i="1"/>
  <c r="CJ188" i="1"/>
  <c r="CD188" i="1"/>
  <c r="BZ188" i="1"/>
  <c r="BV188" i="1"/>
  <c r="BP188" i="1"/>
  <c r="BL188" i="1"/>
  <c r="BH188" i="1"/>
  <c r="BB188" i="1"/>
  <c r="AX188" i="1"/>
  <c r="AT188" i="1"/>
  <c r="AJ188" i="1"/>
  <c r="AF188" i="1"/>
  <c r="J188" i="1"/>
  <c r="DA188" i="1" s="1"/>
  <c r="I188" i="1"/>
  <c r="X187" i="1"/>
  <c r="J187" i="1"/>
  <c r="AI187" i="1" s="1"/>
  <c r="I187" i="1"/>
  <c r="AJ186" i="1"/>
  <c r="AF186" i="1"/>
  <c r="AB186" i="1"/>
  <c r="X186" i="1"/>
  <c r="J186" i="1"/>
  <c r="AI186" i="1" s="1"/>
  <c r="I186" i="1"/>
  <c r="X185" i="1"/>
  <c r="J185" i="1"/>
  <c r="AI185" i="1" s="1"/>
  <c r="I185" i="1"/>
  <c r="J184" i="1"/>
  <c r="I184" i="1"/>
  <c r="J183" i="1"/>
  <c r="I183" i="1"/>
  <c r="J182" i="1"/>
  <c r="I182" i="1"/>
  <c r="J181" i="1"/>
  <c r="I181" i="1"/>
  <c r="J180" i="1"/>
  <c r="I180" i="1"/>
  <c r="AP179" i="1"/>
  <c r="J179" i="1"/>
  <c r="I179" i="1"/>
  <c r="J178" i="1"/>
  <c r="AP178" i="1" s="1"/>
  <c r="I178" i="1"/>
  <c r="X177" i="1"/>
  <c r="J177" i="1"/>
  <c r="AI177" i="1" s="1"/>
  <c r="I177" i="1"/>
  <c r="X176" i="1"/>
  <c r="J176" i="1"/>
  <c r="AI176" i="1" s="1"/>
  <c r="I176" i="1"/>
  <c r="X175" i="1"/>
  <c r="J175" i="1"/>
  <c r="AI175" i="1" s="1"/>
  <c r="I175" i="1"/>
  <c r="X174" i="1"/>
  <c r="J174" i="1"/>
  <c r="AI174" i="1" s="1"/>
  <c r="I174" i="1"/>
  <c r="X173" i="1"/>
  <c r="J173" i="1"/>
  <c r="AI173" i="1" s="1"/>
  <c r="I173" i="1"/>
  <c r="X172" i="1"/>
  <c r="J172" i="1"/>
  <c r="AI172" i="1" s="1"/>
  <c r="I172" i="1"/>
  <c r="X171" i="1"/>
  <c r="J171" i="1"/>
  <c r="AI171" i="1" s="1"/>
  <c r="I171" i="1"/>
  <c r="X170" i="1"/>
  <c r="J170" i="1"/>
  <c r="AI170" i="1" s="1"/>
  <c r="I170" i="1"/>
  <c r="X169" i="1"/>
  <c r="J169" i="1"/>
  <c r="AI169" i="1" s="1"/>
  <c r="I169" i="1"/>
  <c r="X168" i="1"/>
  <c r="J168" i="1"/>
  <c r="AI168" i="1" s="1"/>
  <c r="I168" i="1"/>
  <c r="X167" i="1"/>
  <c r="J167" i="1"/>
  <c r="AI167" i="1" s="1"/>
  <c r="I167" i="1"/>
  <c r="AM166" i="1"/>
  <c r="AL166" i="1"/>
  <c r="AP166" i="1" s="1"/>
  <c r="J166" i="1"/>
  <c r="I166" i="1"/>
  <c r="AM165" i="1"/>
  <c r="AL165" i="1"/>
  <c r="AP165" i="1" s="1"/>
  <c r="J165" i="1"/>
  <c r="I165" i="1"/>
  <c r="AP164" i="1"/>
  <c r="J164" i="1"/>
  <c r="I164" i="1"/>
  <c r="AP163" i="1"/>
  <c r="J163" i="1"/>
  <c r="I163" i="1"/>
  <c r="AP162" i="1"/>
  <c r="J162" i="1"/>
  <c r="I162" i="1"/>
  <c r="AP161" i="1"/>
  <c r="X161" i="1"/>
  <c r="J161" i="1"/>
  <c r="I161" i="1"/>
  <c r="AP160" i="1"/>
  <c r="AF160" i="1"/>
  <c r="AB160" i="1"/>
  <c r="X160" i="1"/>
  <c r="J160" i="1"/>
  <c r="AG160" i="1" s="1"/>
  <c r="I160" i="1"/>
  <c r="AP159" i="1"/>
  <c r="X159" i="1"/>
  <c r="J159" i="1"/>
  <c r="AG159" i="1" s="1"/>
  <c r="I159" i="1"/>
  <c r="AP158" i="1"/>
  <c r="AF158" i="1"/>
  <c r="AB158" i="1"/>
  <c r="X158" i="1"/>
  <c r="J158" i="1"/>
  <c r="AG158" i="1" s="1"/>
  <c r="I158" i="1"/>
  <c r="AP157" i="1"/>
  <c r="X157" i="1"/>
  <c r="J157" i="1"/>
  <c r="AG157" i="1" s="1"/>
  <c r="I157" i="1"/>
  <c r="AP156" i="1"/>
  <c r="AF156" i="1"/>
  <c r="AB156" i="1"/>
  <c r="X156" i="1"/>
  <c r="J156" i="1"/>
  <c r="AG156" i="1" s="1"/>
  <c r="I156" i="1"/>
  <c r="AP155" i="1"/>
  <c r="X155" i="1"/>
  <c r="J155" i="1"/>
  <c r="AG155" i="1" s="1"/>
  <c r="I155" i="1"/>
  <c r="AP154" i="1"/>
  <c r="AF154" i="1"/>
  <c r="AB154" i="1"/>
  <c r="X154" i="1"/>
  <c r="J154" i="1"/>
  <c r="AG154" i="1" s="1"/>
  <c r="I154" i="1"/>
  <c r="AP153" i="1"/>
  <c r="X153" i="1"/>
  <c r="J153" i="1"/>
  <c r="AG153" i="1" s="1"/>
  <c r="I153" i="1"/>
  <c r="AP152" i="1"/>
  <c r="AF152" i="1"/>
  <c r="AB152" i="1"/>
  <c r="X152" i="1"/>
  <c r="J152" i="1"/>
  <c r="AG152" i="1" s="1"/>
  <c r="I152" i="1"/>
  <c r="AP151" i="1"/>
  <c r="X151" i="1"/>
  <c r="J151" i="1"/>
  <c r="AG151" i="1" s="1"/>
  <c r="I151" i="1"/>
  <c r="AP150" i="1"/>
  <c r="AF150" i="1"/>
  <c r="AB150" i="1"/>
  <c r="X150" i="1"/>
  <c r="J150" i="1"/>
  <c r="AG150" i="1" s="1"/>
  <c r="I150" i="1"/>
  <c r="AP149" i="1"/>
  <c r="X149" i="1"/>
  <c r="J149" i="1"/>
  <c r="AG149" i="1" s="1"/>
  <c r="I149" i="1"/>
  <c r="AP148" i="1"/>
  <c r="AF148" i="1"/>
  <c r="AB148" i="1"/>
  <c r="X148" i="1"/>
  <c r="J148" i="1"/>
  <c r="AG148" i="1" s="1"/>
  <c r="I148" i="1"/>
  <c r="AP147" i="1"/>
  <c r="X147" i="1"/>
  <c r="J147" i="1"/>
  <c r="AG147" i="1" s="1"/>
  <c r="I147" i="1"/>
  <c r="AP146" i="1"/>
  <c r="J146" i="1"/>
  <c r="I146" i="1"/>
  <c r="AM145" i="1"/>
  <c r="AL145" i="1"/>
  <c r="AP145" i="1" s="1"/>
  <c r="J145" i="1"/>
  <c r="I145" i="1"/>
  <c r="AM144" i="1"/>
  <c r="AL144" i="1"/>
  <c r="AP144" i="1" s="1"/>
  <c r="J144" i="1"/>
  <c r="I144" i="1"/>
  <c r="AM143" i="1"/>
  <c r="AL143" i="1"/>
  <c r="AL222" i="1" s="1"/>
  <c r="J143" i="1"/>
  <c r="I143" i="1"/>
  <c r="AP142" i="1"/>
  <c r="J142" i="1"/>
  <c r="I142" i="1"/>
  <c r="AP141" i="1"/>
  <c r="J141" i="1"/>
  <c r="I141" i="1"/>
  <c r="AP140" i="1"/>
  <c r="J140" i="1"/>
  <c r="I140" i="1"/>
  <c r="AP139" i="1"/>
  <c r="J139" i="1"/>
  <c r="I139" i="1"/>
  <c r="AP138" i="1"/>
  <c r="J138" i="1"/>
  <c r="I138" i="1"/>
  <c r="AP137" i="1"/>
  <c r="J137" i="1"/>
  <c r="I137" i="1"/>
  <c r="AP136" i="1"/>
  <c r="J136" i="1"/>
  <c r="I136" i="1"/>
  <c r="AP135" i="1"/>
  <c r="J135" i="1"/>
  <c r="I135" i="1"/>
  <c r="AP134" i="1"/>
  <c r="J134" i="1"/>
  <c r="I134" i="1"/>
  <c r="AP133" i="1"/>
  <c r="J133" i="1"/>
  <c r="I133" i="1"/>
  <c r="AP132" i="1"/>
  <c r="J132" i="1"/>
  <c r="I132" i="1"/>
  <c r="AP131" i="1"/>
  <c r="J131" i="1"/>
  <c r="I131" i="1"/>
  <c r="AP130" i="1"/>
  <c r="J130" i="1"/>
  <c r="I130" i="1"/>
  <c r="AP129" i="1"/>
  <c r="J129" i="1"/>
  <c r="I129" i="1"/>
  <c r="AP128" i="1"/>
  <c r="J128" i="1"/>
  <c r="I128" i="1"/>
  <c r="AP127" i="1"/>
  <c r="J127" i="1"/>
  <c r="I127" i="1"/>
  <c r="AP126" i="1"/>
  <c r="J126" i="1"/>
  <c r="I126" i="1"/>
  <c r="AP125" i="1"/>
  <c r="J125" i="1"/>
  <c r="I125" i="1"/>
  <c r="AP124" i="1"/>
  <c r="J124" i="1"/>
  <c r="I124" i="1"/>
  <c r="AP123" i="1"/>
  <c r="J123" i="1"/>
  <c r="I123" i="1"/>
  <c r="AP122" i="1"/>
  <c r="J122" i="1"/>
  <c r="I122" i="1"/>
  <c r="AP121" i="1"/>
  <c r="J121" i="1"/>
  <c r="I121" i="1"/>
  <c r="AP120" i="1"/>
  <c r="J120" i="1"/>
  <c r="I120" i="1"/>
  <c r="AP119" i="1"/>
  <c r="J119" i="1"/>
  <c r="I119" i="1"/>
  <c r="AP118" i="1"/>
  <c r="J118" i="1"/>
  <c r="I118" i="1"/>
  <c r="AP117" i="1"/>
  <c r="J117" i="1"/>
  <c r="I117" i="1"/>
  <c r="AP116" i="1"/>
  <c r="J116" i="1"/>
  <c r="I116" i="1"/>
  <c r="AP115" i="1"/>
  <c r="J115" i="1"/>
  <c r="I115" i="1"/>
  <c r="AP114" i="1"/>
  <c r="J114" i="1"/>
  <c r="I114" i="1"/>
  <c r="AP113" i="1"/>
  <c r="J113" i="1"/>
  <c r="I113" i="1"/>
  <c r="AP112" i="1"/>
  <c r="J112" i="1"/>
  <c r="I112" i="1"/>
  <c r="AP111" i="1"/>
  <c r="J111" i="1"/>
  <c r="I111" i="1"/>
  <c r="AP110" i="1"/>
  <c r="J110" i="1"/>
  <c r="I110" i="1"/>
  <c r="AP109" i="1"/>
  <c r="J109" i="1"/>
  <c r="I109" i="1"/>
  <c r="AP108" i="1"/>
  <c r="J108" i="1"/>
  <c r="I108" i="1"/>
  <c r="AP107" i="1"/>
  <c r="J107" i="1"/>
  <c r="I107" i="1"/>
  <c r="AP106" i="1"/>
  <c r="J106" i="1"/>
  <c r="I106" i="1"/>
  <c r="AP105" i="1"/>
  <c r="J105" i="1"/>
  <c r="I105" i="1"/>
  <c r="AP104" i="1"/>
  <c r="J104" i="1"/>
  <c r="I104" i="1"/>
  <c r="AP103" i="1"/>
  <c r="H103" i="1"/>
  <c r="H222" i="1" s="1"/>
  <c r="AO101" i="1"/>
  <c r="AN101" i="1"/>
  <c r="W101" i="1"/>
  <c r="V101" i="1"/>
  <c r="U101" i="1"/>
  <c r="T101" i="1"/>
  <c r="S101" i="1"/>
  <c r="R101" i="1"/>
  <c r="K101" i="1"/>
  <c r="AZ100" i="1"/>
  <c r="J100" i="1"/>
  <c r="DU100" i="1" s="1"/>
  <c r="I100" i="1"/>
  <c r="AZ99" i="1"/>
  <c r="J99" i="1"/>
  <c r="DU99" i="1" s="1"/>
  <c r="I99" i="1"/>
  <c r="AZ98" i="1"/>
  <c r="J98" i="1"/>
  <c r="DU98" i="1" s="1"/>
  <c r="I98" i="1"/>
  <c r="BH97" i="1"/>
  <c r="AZ97" i="1"/>
  <c r="J97" i="1"/>
  <c r="DU97" i="1" s="1"/>
  <c r="I97" i="1"/>
  <c r="AZ96" i="1"/>
  <c r="J96" i="1"/>
  <c r="DU96" i="1" s="1"/>
  <c r="I96" i="1"/>
  <c r="J95" i="1"/>
  <c r="I95" i="1"/>
  <c r="AL94" i="1"/>
  <c r="J94" i="1"/>
  <c r="DN94" i="1" s="1"/>
  <c r="I94" i="1"/>
  <c r="AL93" i="1"/>
  <c r="J93" i="1"/>
  <c r="DN93" i="1" s="1"/>
  <c r="I93" i="1"/>
  <c r="AK92" i="1"/>
  <c r="J92" i="1"/>
  <c r="I92" i="1"/>
  <c r="AK91" i="1"/>
  <c r="J91" i="1"/>
  <c r="I91" i="1"/>
  <c r="AK90" i="1"/>
  <c r="J90" i="1"/>
  <c r="I90" i="1"/>
  <c r="AK89" i="1"/>
  <c r="J89" i="1"/>
  <c r="I89" i="1"/>
  <c r="X88" i="1"/>
  <c r="J88" i="1"/>
  <c r="AJ88" i="1" s="1"/>
  <c r="AK88" i="1" s="1"/>
  <c r="I88" i="1"/>
  <c r="X87" i="1"/>
  <c r="J87" i="1"/>
  <c r="DC87" i="1" s="1"/>
  <c r="I87" i="1"/>
  <c r="AT86" i="1"/>
  <c r="X86" i="1"/>
  <c r="J86" i="1"/>
  <c r="I86" i="1"/>
  <c r="X85" i="1"/>
  <c r="J85" i="1"/>
  <c r="I85" i="1"/>
  <c r="X84" i="1"/>
  <c r="J84" i="1"/>
  <c r="DC84" i="1" s="1"/>
  <c r="I84" i="1"/>
  <c r="X83" i="1"/>
  <c r="J83" i="1"/>
  <c r="DD83" i="1" s="1"/>
  <c r="I83" i="1"/>
  <c r="X82" i="1"/>
  <c r="J82" i="1"/>
  <c r="I82" i="1"/>
  <c r="X81" i="1"/>
  <c r="J81" i="1"/>
  <c r="DC81" i="1" s="1"/>
  <c r="I81" i="1"/>
  <c r="X80" i="1"/>
  <c r="J80" i="1"/>
  <c r="DD80" i="1" s="1"/>
  <c r="I80" i="1"/>
  <c r="X79" i="1"/>
  <c r="J79" i="1"/>
  <c r="DC79" i="1" s="1"/>
  <c r="I79" i="1"/>
  <c r="X78" i="1"/>
  <c r="J78" i="1"/>
  <c r="DD78" i="1" s="1"/>
  <c r="I78" i="1"/>
  <c r="X77" i="1"/>
  <c r="J77" i="1"/>
  <c r="DC77" i="1" s="1"/>
  <c r="I77" i="1"/>
  <c r="X76" i="1"/>
  <c r="J76" i="1"/>
  <c r="DD76" i="1" s="1"/>
  <c r="I76" i="1"/>
  <c r="X75" i="1"/>
  <c r="J75" i="1"/>
  <c r="DC75" i="1" s="1"/>
  <c r="I75" i="1"/>
  <c r="X74" i="1"/>
  <c r="J74" i="1"/>
  <c r="DD74" i="1" s="1"/>
  <c r="I74" i="1"/>
  <c r="X73" i="1"/>
  <c r="J73" i="1"/>
  <c r="DC73" i="1" s="1"/>
  <c r="I73" i="1"/>
  <c r="X72" i="1"/>
  <c r="J72" i="1"/>
  <c r="DD72" i="1" s="1"/>
  <c r="I72" i="1"/>
  <c r="X71" i="1"/>
  <c r="J71" i="1"/>
  <c r="AI71" i="1" s="1"/>
  <c r="I71" i="1"/>
  <c r="J70" i="1"/>
  <c r="AP70" i="1" s="1"/>
  <c r="I70" i="1"/>
  <c r="X69" i="1"/>
  <c r="J69" i="1"/>
  <c r="AI69" i="1" s="1"/>
  <c r="I69" i="1"/>
  <c r="X68" i="1"/>
  <c r="J68" i="1"/>
  <c r="AJ68" i="1" s="1"/>
  <c r="I68" i="1"/>
  <c r="J67" i="1"/>
  <c r="AP67" i="1" s="1"/>
  <c r="I67" i="1"/>
  <c r="J66" i="1"/>
  <c r="AP66" i="1" s="1"/>
  <c r="I66" i="1"/>
  <c r="AM65" i="1"/>
  <c r="AL65" i="1"/>
  <c r="AP65" i="1" s="1"/>
  <c r="J65" i="1"/>
  <c r="I65" i="1"/>
  <c r="AM64" i="1"/>
  <c r="AL64" i="1"/>
  <c r="AP64" i="1" s="1"/>
  <c r="J64" i="1"/>
  <c r="I64" i="1"/>
  <c r="AM63" i="1"/>
  <c r="AL63" i="1"/>
  <c r="AP63" i="1" s="1"/>
  <c r="J63" i="1"/>
  <c r="I63" i="1"/>
  <c r="AP62" i="1"/>
  <c r="J62" i="1"/>
  <c r="I62" i="1"/>
  <c r="AP61" i="1"/>
  <c r="J61" i="1"/>
  <c r="I61" i="1"/>
  <c r="AP60" i="1"/>
  <c r="J60" i="1"/>
  <c r="I60" i="1"/>
  <c r="AP59" i="1"/>
  <c r="J59" i="1"/>
  <c r="I59" i="1"/>
  <c r="AP58" i="1"/>
  <c r="J58" i="1"/>
  <c r="I58" i="1"/>
  <c r="X57" i="1"/>
  <c r="X101" i="1" s="1"/>
  <c r="J57" i="1"/>
  <c r="AG57" i="1" s="1"/>
  <c r="I57" i="1"/>
  <c r="AM56" i="1"/>
  <c r="AL56" i="1"/>
  <c r="AP56" i="1" s="1"/>
  <c r="J56" i="1"/>
  <c r="I56" i="1"/>
  <c r="AM55" i="1"/>
  <c r="AL55" i="1"/>
  <c r="AP55" i="1" s="1"/>
  <c r="J55" i="1"/>
  <c r="I55" i="1"/>
  <c r="AM54" i="1"/>
  <c r="AL54" i="1"/>
  <c r="J54" i="1"/>
  <c r="I54" i="1"/>
  <c r="AM53" i="1"/>
  <c r="AL53" i="1"/>
  <c r="AP53" i="1" s="1"/>
  <c r="J53" i="1"/>
  <c r="I53" i="1"/>
  <c r="AM52" i="1"/>
  <c r="AL52" i="1"/>
  <c r="AP52" i="1" s="1"/>
  <c r="J52" i="1"/>
  <c r="I52" i="1"/>
  <c r="AM51" i="1"/>
  <c r="AL51" i="1"/>
  <c r="AP51" i="1" s="1"/>
  <c r="J51" i="1"/>
  <c r="I51" i="1"/>
  <c r="AM50" i="1"/>
  <c r="AL50" i="1"/>
  <c r="AL101" i="1" s="1"/>
  <c r="J50" i="1"/>
  <c r="I50" i="1"/>
  <c r="AP49" i="1"/>
  <c r="J49" i="1"/>
  <c r="I49" i="1"/>
  <c r="AP48" i="1"/>
  <c r="J48" i="1"/>
  <c r="I48" i="1"/>
  <c r="AP47" i="1"/>
  <c r="J47" i="1"/>
  <c r="I47" i="1"/>
  <c r="AP46" i="1"/>
  <c r="J46" i="1"/>
  <c r="I46" i="1"/>
  <c r="AP45" i="1"/>
  <c r="J45" i="1"/>
  <c r="I45" i="1"/>
  <c r="AP44" i="1"/>
  <c r="H44" i="1"/>
  <c r="I44" i="1" s="1"/>
  <c r="AP43" i="1"/>
  <c r="H43" i="1"/>
  <c r="I43" i="1" s="1"/>
  <c r="AP42" i="1"/>
  <c r="H42" i="1"/>
  <c r="J42" i="1" s="1"/>
  <c r="AP41" i="1"/>
  <c r="I41" i="1"/>
  <c r="H41" i="1"/>
  <c r="J41" i="1" s="1"/>
  <c r="AP40" i="1"/>
  <c r="H40" i="1"/>
  <c r="J40" i="1" s="1"/>
  <c r="AP39" i="1"/>
  <c r="H39" i="1"/>
  <c r="H101" i="1" s="1"/>
  <c r="AO37" i="1"/>
  <c r="AK36" i="1"/>
  <c r="J36" i="1"/>
  <c r="I36" i="1"/>
  <c r="J35" i="1"/>
  <c r="AP35" i="1" s="1"/>
  <c r="I35" i="1"/>
  <c r="X34" i="1"/>
  <c r="J34" i="1"/>
  <c r="AH34" i="1" s="1"/>
  <c r="I34" i="1"/>
  <c r="X33" i="1"/>
  <c r="J33" i="1"/>
  <c r="AH33" i="1" s="1"/>
  <c r="I33" i="1"/>
  <c r="AM32" i="1"/>
  <c r="AL32" i="1"/>
  <c r="J32" i="1"/>
  <c r="I32" i="1"/>
  <c r="AP31" i="1"/>
  <c r="J31" i="1"/>
  <c r="I31" i="1"/>
  <c r="AP30" i="1"/>
  <c r="H30" i="1"/>
  <c r="I30" i="1" s="1"/>
  <c r="AP29" i="1"/>
  <c r="H29" i="1"/>
  <c r="J29" i="1" s="1"/>
  <c r="Q29" i="1" s="1"/>
  <c r="AP28" i="1"/>
  <c r="H28" i="1"/>
  <c r="I28" i="1" s="1"/>
  <c r="AP27" i="1"/>
  <c r="H27" i="1"/>
  <c r="I27" i="1" s="1"/>
  <c r="AP26" i="1"/>
  <c r="I26" i="1"/>
  <c r="H26" i="1"/>
  <c r="J26" i="1" s="1"/>
  <c r="Q26" i="1" s="1"/>
  <c r="AP25" i="1"/>
  <c r="H25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AJ22" i="1"/>
  <c r="J22" i="1"/>
  <c r="I22" i="1"/>
  <c r="AJ21" i="1"/>
  <c r="J21" i="1"/>
  <c r="I21" i="1"/>
  <c r="J20" i="1"/>
  <c r="I20" i="1"/>
  <c r="AM19" i="1"/>
  <c r="AL19" i="1"/>
  <c r="AP19" i="1" s="1"/>
  <c r="J19" i="1"/>
  <c r="I19" i="1"/>
  <c r="AM18" i="1"/>
  <c r="AL18" i="1"/>
  <c r="AP18" i="1" s="1"/>
  <c r="J18" i="1"/>
  <c r="I18" i="1"/>
  <c r="AM17" i="1"/>
  <c r="AL17" i="1"/>
  <c r="AP17" i="1" s="1"/>
  <c r="J17" i="1"/>
  <c r="I17" i="1"/>
  <c r="AM16" i="1"/>
  <c r="AL16" i="1"/>
  <c r="AP16" i="1" s="1"/>
  <c r="J16" i="1"/>
  <c r="I16" i="1"/>
  <c r="AN15" i="1"/>
  <c r="AM15" i="1"/>
  <c r="AL15" i="1"/>
  <c r="J15" i="1"/>
  <c r="I15" i="1"/>
  <c r="AM14" i="1"/>
  <c r="AL14" i="1"/>
  <c r="AP14" i="1" s="1"/>
  <c r="J14" i="1"/>
  <c r="I14" i="1"/>
  <c r="AO13" i="1"/>
  <c r="AO23" i="1" s="1"/>
  <c r="AO226" i="1" s="1"/>
  <c r="AN13" i="1"/>
  <c r="AN23" i="1" s="1"/>
  <c r="AM13" i="1"/>
  <c r="AM23" i="1" s="1"/>
  <c r="AL13" i="1"/>
  <c r="AL23" i="1" s="1"/>
  <c r="H13" i="1"/>
  <c r="I13" i="1" s="1"/>
  <c r="AP12" i="1"/>
  <c r="H12" i="1"/>
  <c r="I12" i="1" s="1"/>
  <c r="AP11" i="1"/>
  <c r="H11" i="1"/>
  <c r="I11" i="1" s="1"/>
  <c r="AP10" i="1"/>
  <c r="H10" i="1"/>
  <c r="I10" i="1" s="1"/>
  <c r="AP9" i="1"/>
  <c r="H9" i="1"/>
  <c r="I9" i="1" s="1"/>
  <c r="AP8" i="1"/>
  <c r="H8" i="1"/>
  <c r="I8" i="1" s="1"/>
  <c r="AP7" i="1"/>
  <c r="H7" i="1"/>
  <c r="I7" i="1" s="1"/>
  <c r="I23" i="1" s="1"/>
  <c r="AJ83" i="1" l="1"/>
  <c r="AS83" i="1"/>
  <c r="AW83" i="1"/>
  <c r="BA83" i="1"/>
  <c r="BG83" i="1"/>
  <c r="BK83" i="1"/>
  <c r="BO83" i="1"/>
  <c r="BU83" i="1"/>
  <c r="BY83" i="1"/>
  <c r="CC83" i="1"/>
  <c r="CI83" i="1"/>
  <c r="CM83" i="1"/>
  <c r="CQ83" i="1"/>
  <c r="CW83" i="1"/>
  <c r="DA83" i="1"/>
  <c r="AT84" i="1"/>
  <c r="AX84" i="1"/>
  <c r="BD84" i="1"/>
  <c r="BH84" i="1"/>
  <c r="BL84" i="1"/>
  <c r="BR84" i="1"/>
  <c r="BV84" i="1"/>
  <c r="BZ84" i="1"/>
  <c r="CF84" i="1"/>
  <c r="CJ84" i="1"/>
  <c r="CN84" i="1"/>
  <c r="CT84" i="1"/>
  <c r="CX84" i="1"/>
  <c r="DB84" i="1"/>
  <c r="DC86" i="1"/>
  <c r="DD86" i="1"/>
  <c r="CZ86" i="1"/>
  <c r="CV86" i="1"/>
  <c r="DB86" i="1"/>
  <c r="CX86" i="1"/>
  <c r="CT86" i="1"/>
  <c r="AR86" i="1"/>
  <c r="AV86" i="1"/>
  <c r="AZ86" i="1"/>
  <c r="BF86" i="1"/>
  <c r="BJ86" i="1"/>
  <c r="BN86" i="1"/>
  <c r="BT86" i="1"/>
  <c r="BX86" i="1"/>
  <c r="CB86" i="1"/>
  <c r="CH86" i="1"/>
  <c r="CL86" i="1"/>
  <c r="CP86" i="1"/>
  <c r="H37" i="1"/>
  <c r="I29" i="1"/>
  <c r="I40" i="1"/>
  <c r="I42" i="1"/>
  <c r="Z57" i="1"/>
  <c r="AQ83" i="1"/>
  <c r="AU83" i="1"/>
  <c r="AY83" i="1"/>
  <c r="BE83" i="1"/>
  <c r="BI83" i="1"/>
  <c r="BM83" i="1"/>
  <c r="BS83" i="1"/>
  <c r="BW83" i="1"/>
  <c r="CA83" i="1"/>
  <c r="CG83" i="1"/>
  <c r="CK83" i="1"/>
  <c r="CO83" i="1"/>
  <c r="CU83" i="1"/>
  <c r="CY83" i="1"/>
  <c r="DC83" i="1"/>
  <c r="AR84" i="1"/>
  <c r="AV84" i="1"/>
  <c r="AZ84" i="1"/>
  <c r="BF84" i="1"/>
  <c r="BJ84" i="1"/>
  <c r="BN84" i="1"/>
  <c r="BT84" i="1"/>
  <c r="BX84" i="1"/>
  <c r="CB84" i="1"/>
  <c r="CH84" i="1"/>
  <c r="CL84" i="1"/>
  <c r="CP84" i="1"/>
  <c r="CV84" i="1"/>
  <c r="CZ84" i="1"/>
  <c r="DD84" i="1"/>
  <c r="AX86" i="1"/>
  <c r="BD86" i="1"/>
  <c r="BH86" i="1"/>
  <c r="BL86" i="1"/>
  <c r="BR86" i="1"/>
  <c r="BV86" i="1"/>
  <c r="BZ86" i="1"/>
  <c r="CF86" i="1"/>
  <c r="CJ86" i="1"/>
  <c r="CN86" i="1"/>
  <c r="BF97" i="1"/>
  <c r="BJ97" i="1"/>
  <c r="BP97" i="1"/>
  <c r="BT97" i="1"/>
  <c r="BX97" i="1"/>
  <c r="CD97" i="1"/>
  <c r="CH97" i="1"/>
  <c r="CL97" i="1"/>
  <c r="CR97" i="1"/>
  <c r="CV97" i="1"/>
  <c r="CZ97" i="1"/>
  <c r="DF97" i="1"/>
  <c r="DJ97" i="1"/>
  <c r="DN97" i="1"/>
  <c r="DT97" i="1"/>
  <c r="BF99" i="1"/>
  <c r="BJ99" i="1"/>
  <c r="BP99" i="1"/>
  <c r="BT99" i="1"/>
  <c r="BX99" i="1"/>
  <c r="CD99" i="1"/>
  <c r="CH99" i="1"/>
  <c r="CL99" i="1"/>
  <c r="CR99" i="1"/>
  <c r="CV99" i="1"/>
  <c r="CZ99" i="1"/>
  <c r="DF99" i="1"/>
  <c r="DJ99" i="1"/>
  <c r="DN99" i="1"/>
  <c r="DT99" i="1"/>
  <c r="Z147" i="1"/>
  <c r="AD147" i="1"/>
  <c r="AH147" i="1"/>
  <c r="Z149" i="1"/>
  <c r="AD149" i="1"/>
  <c r="AH149" i="1"/>
  <c r="Z151" i="1"/>
  <c r="AD151" i="1"/>
  <c r="AH151" i="1"/>
  <c r="Z153" i="1"/>
  <c r="AD153" i="1"/>
  <c r="AH153" i="1"/>
  <c r="Z155" i="1"/>
  <c r="AD155" i="1"/>
  <c r="AH155" i="1"/>
  <c r="Z157" i="1"/>
  <c r="AD157" i="1"/>
  <c r="AH157" i="1"/>
  <c r="Z159" i="1"/>
  <c r="AD159" i="1"/>
  <c r="AH159" i="1"/>
  <c r="AG161" i="1"/>
  <c r="AF161" i="1"/>
  <c r="AB161" i="1"/>
  <c r="Z161" i="1"/>
  <c r="AH161" i="1"/>
  <c r="BB216" i="1"/>
  <c r="BJ216" i="1"/>
  <c r="BT216" i="1"/>
  <c r="CD216" i="1"/>
  <c r="CL216" i="1"/>
  <c r="CV216" i="1"/>
  <c r="DF216" i="1"/>
  <c r="DO217" i="1"/>
  <c r="DL217" i="1"/>
  <c r="DH217" i="1"/>
  <c r="DB217" i="1"/>
  <c r="CX217" i="1"/>
  <c r="CT217" i="1"/>
  <c r="CN217" i="1"/>
  <c r="CJ217" i="1"/>
  <c r="CF217" i="1"/>
  <c r="BZ217" i="1"/>
  <c r="BV217" i="1"/>
  <c r="BR217" i="1"/>
  <c r="BL217" i="1"/>
  <c r="BH217" i="1"/>
  <c r="BD217" i="1"/>
  <c r="AX217" i="1"/>
  <c r="AY217" i="1" s="1"/>
  <c r="BF217" i="1"/>
  <c r="BP217" i="1"/>
  <c r="BX217" i="1"/>
  <c r="CH217" i="1"/>
  <c r="CR217" i="1"/>
  <c r="CZ217" i="1"/>
  <c r="DJ217" i="1"/>
  <c r="BB218" i="1"/>
  <c r="BJ218" i="1"/>
  <c r="BT218" i="1"/>
  <c r="CD218" i="1"/>
  <c r="CL218" i="1"/>
  <c r="CV218" i="1"/>
  <c r="DF218" i="1"/>
  <c r="DI219" i="1"/>
  <c r="DA219" i="1"/>
  <c r="CS219" i="1"/>
  <c r="CG219" i="1"/>
  <c r="BZ219" i="1"/>
  <c r="BV219" i="1"/>
  <c r="BR219" i="1"/>
  <c r="BL219" i="1"/>
  <c r="BH219" i="1"/>
  <c r="BD219" i="1"/>
  <c r="AX219" i="1"/>
  <c r="AY219" i="1" s="1"/>
  <c r="BF219" i="1"/>
  <c r="BP219" i="1"/>
  <c r="BX219" i="1"/>
  <c r="CK219" i="1"/>
  <c r="DE219" i="1"/>
  <c r="BL97" i="1"/>
  <c r="BR97" i="1"/>
  <c r="BV97" i="1"/>
  <c r="BZ97" i="1"/>
  <c r="CF97" i="1"/>
  <c r="CJ97" i="1"/>
  <c r="CN97" i="1"/>
  <c r="CT97" i="1"/>
  <c r="CX97" i="1"/>
  <c r="DB97" i="1"/>
  <c r="DH97" i="1"/>
  <c r="DL97" i="1"/>
  <c r="DP97" i="1"/>
  <c r="DV97" i="1"/>
  <c r="BH99" i="1"/>
  <c r="BL99" i="1"/>
  <c r="BR99" i="1"/>
  <c r="BV99" i="1"/>
  <c r="BZ99" i="1"/>
  <c r="CF99" i="1"/>
  <c r="CJ99" i="1"/>
  <c r="CN99" i="1"/>
  <c r="CT99" i="1"/>
  <c r="CX99" i="1"/>
  <c r="DB99" i="1"/>
  <c r="DH99" i="1"/>
  <c r="DL99" i="1"/>
  <c r="DP99" i="1"/>
  <c r="DV99" i="1"/>
  <c r="I103" i="1"/>
  <c r="I222" i="1" s="1"/>
  <c r="X222" i="1"/>
  <c r="AB147" i="1"/>
  <c r="AF147" i="1"/>
  <c r="Z148" i="1"/>
  <c r="AD148" i="1"/>
  <c r="AH148" i="1"/>
  <c r="AB149" i="1"/>
  <c r="AF149" i="1"/>
  <c r="Z150" i="1"/>
  <c r="AD150" i="1"/>
  <c r="AH150" i="1"/>
  <c r="AB151" i="1"/>
  <c r="AF151" i="1"/>
  <c r="Z152" i="1"/>
  <c r="AD152" i="1"/>
  <c r="AH152" i="1"/>
  <c r="AB153" i="1"/>
  <c r="AF153" i="1"/>
  <c r="Z154" i="1"/>
  <c r="AD154" i="1"/>
  <c r="AH154" i="1"/>
  <c r="AB155" i="1"/>
  <c r="AF155" i="1"/>
  <c r="Z156" i="1"/>
  <c r="AD156" i="1"/>
  <c r="AH156" i="1"/>
  <c r="AB157" i="1"/>
  <c r="AF157" i="1"/>
  <c r="Z158" i="1"/>
  <c r="AD158" i="1"/>
  <c r="AH158" i="1"/>
  <c r="AB159" i="1"/>
  <c r="AF159" i="1"/>
  <c r="Z160" i="1"/>
  <c r="AD160" i="1"/>
  <c r="AH160" i="1"/>
  <c r="AD161" i="1"/>
  <c r="DO216" i="1"/>
  <c r="DL216" i="1"/>
  <c r="DH216" i="1"/>
  <c r="DB216" i="1"/>
  <c r="CX216" i="1"/>
  <c r="CT216" i="1"/>
  <c r="CN216" i="1"/>
  <c r="CJ216" i="1"/>
  <c r="CF216" i="1"/>
  <c r="BZ216" i="1"/>
  <c r="BV216" i="1"/>
  <c r="BR216" i="1"/>
  <c r="BL216" i="1"/>
  <c r="BH216" i="1"/>
  <c r="BD216" i="1"/>
  <c r="AX216" i="1"/>
  <c r="AY216" i="1" s="1"/>
  <c r="BF216" i="1"/>
  <c r="BP216" i="1"/>
  <c r="BX216" i="1"/>
  <c r="CH216" i="1"/>
  <c r="CR216" i="1"/>
  <c r="CZ216" i="1"/>
  <c r="DJ216" i="1"/>
  <c r="DO218" i="1"/>
  <c r="DL218" i="1"/>
  <c r="DH218" i="1"/>
  <c r="DB218" i="1"/>
  <c r="CX218" i="1"/>
  <c r="CT218" i="1"/>
  <c r="CN218" i="1"/>
  <c r="CJ218" i="1"/>
  <c r="CF218" i="1"/>
  <c r="BZ218" i="1"/>
  <c r="BV218" i="1"/>
  <c r="BR218" i="1"/>
  <c r="BL218" i="1"/>
  <c r="BH218" i="1"/>
  <c r="BD218" i="1"/>
  <c r="AX218" i="1"/>
  <c r="AY218" i="1" s="1"/>
  <c r="BF218" i="1"/>
  <c r="BP218" i="1"/>
  <c r="BX218" i="1"/>
  <c r="CH218" i="1"/>
  <c r="CR218" i="1"/>
  <c r="CZ218" i="1"/>
  <c r="DJ218" i="1"/>
  <c r="BH8" i="3"/>
  <c r="BN8" i="3"/>
  <c r="Z186" i="1"/>
  <c r="AD186" i="1"/>
  <c r="AH186" i="1"/>
  <c r="AH188" i="1"/>
  <c r="AR188" i="1"/>
  <c r="AV188" i="1"/>
  <c r="AZ188" i="1"/>
  <c r="BF188" i="1"/>
  <c r="BJ188" i="1"/>
  <c r="BN188" i="1"/>
  <c r="BT188" i="1"/>
  <c r="BX188" i="1"/>
  <c r="CB188" i="1"/>
  <c r="CH188" i="1"/>
  <c r="CL188" i="1"/>
  <c r="CP188" i="1"/>
  <c r="CV188" i="1"/>
  <c r="CZ188" i="1"/>
  <c r="AH190" i="1"/>
  <c r="AR190" i="1"/>
  <c r="AV190" i="1"/>
  <c r="AZ190" i="1"/>
  <c r="BJ8" i="3"/>
  <c r="BP8" i="3"/>
  <c r="BJ9" i="3"/>
  <c r="BI7" i="3"/>
  <c r="BK7" i="3"/>
  <c r="BO7" i="3"/>
  <c r="BQ7" i="3"/>
  <c r="BS7" i="3"/>
  <c r="BU7" i="3"/>
  <c r="BW7" i="3"/>
  <c r="BY7" i="3"/>
  <c r="CC7" i="3"/>
  <c r="CE7" i="3"/>
  <c r="CG7" i="3"/>
  <c r="CI7" i="3"/>
  <c r="CK7" i="3"/>
  <c r="CM7" i="3"/>
  <c r="CQ7" i="3"/>
  <c r="CS7" i="3"/>
  <c r="CU7" i="3"/>
  <c r="CW7" i="3"/>
  <c r="CY7" i="3"/>
  <c r="DA7" i="3"/>
  <c r="DE7" i="3"/>
  <c r="DG7" i="3"/>
  <c r="DI7" i="3"/>
  <c r="DK7" i="3"/>
  <c r="DM7" i="3"/>
  <c r="DO7" i="3"/>
  <c r="DR7" i="3"/>
  <c r="DT7" i="3"/>
  <c r="DV7" i="3"/>
  <c r="DX7" i="3"/>
  <c r="BR8" i="3"/>
  <c r="BT8" i="3"/>
  <c r="BV8" i="3"/>
  <c r="BX8" i="3"/>
  <c r="CB8" i="3"/>
  <c r="CD8" i="3"/>
  <c r="CF8" i="3"/>
  <c r="CH8" i="3"/>
  <c r="CJ8" i="3"/>
  <c r="CL8" i="3"/>
  <c r="CP8" i="3"/>
  <c r="CR8" i="3"/>
  <c r="CT8" i="3"/>
  <c r="CV8" i="3"/>
  <c r="CX8" i="3"/>
  <c r="DA8" i="3"/>
  <c r="DE8" i="3"/>
  <c r="DI8" i="3"/>
  <c r="DM8" i="3"/>
  <c r="DR8" i="3"/>
  <c r="BH7" i="3"/>
  <c r="BJ7" i="3"/>
  <c r="BJ10" i="3" s="1"/>
  <c r="BN7" i="3"/>
  <c r="BP7" i="3"/>
  <c r="BR7" i="3"/>
  <c r="BT7" i="3"/>
  <c r="BV7" i="3"/>
  <c r="BX7" i="3"/>
  <c r="CB7" i="3"/>
  <c r="CD7" i="3"/>
  <c r="CF7" i="3"/>
  <c r="CH7" i="3"/>
  <c r="CJ7" i="3"/>
  <c r="CL7" i="3"/>
  <c r="CP7" i="3"/>
  <c r="CR7" i="3"/>
  <c r="CT7" i="3"/>
  <c r="CV7" i="3"/>
  <c r="CX7" i="3"/>
  <c r="CZ7" i="3"/>
  <c r="DD7" i="3"/>
  <c r="DF7" i="3"/>
  <c r="DH7" i="3"/>
  <c r="DJ7" i="3"/>
  <c r="DL7" i="3"/>
  <c r="DN7" i="3"/>
  <c r="DS7" i="3"/>
  <c r="DU7" i="3"/>
  <c r="DW7" i="3"/>
  <c r="DW8" i="3"/>
  <c r="DU8" i="3"/>
  <c r="DS8" i="3"/>
  <c r="DN8" i="3"/>
  <c r="DL8" i="3"/>
  <c r="DJ8" i="3"/>
  <c r="DH8" i="3"/>
  <c r="DF8" i="3"/>
  <c r="DD8" i="3"/>
  <c r="CZ8" i="3"/>
  <c r="BI8" i="3"/>
  <c r="BK8" i="3"/>
  <c r="BO8" i="3"/>
  <c r="BQ8" i="3"/>
  <c r="BS8" i="3"/>
  <c r="BU8" i="3"/>
  <c r="BW8" i="3"/>
  <c r="BY8" i="3"/>
  <c r="CC8" i="3"/>
  <c r="CE8" i="3"/>
  <c r="CG8" i="3"/>
  <c r="CI8" i="3"/>
  <c r="CK8" i="3"/>
  <c r="CM8" i="3"/>
  <c r="CQ8" i="3"/>
  <c r="CS8" i="3"/>
  <c r="CU8" i="3"/>
  <c r="CW8" i="3"/>
  <c r="CY8" i="3"/>
  <c r="DG8" i="3"/>
  <c r="DK8" i="3"/>
  <c r="DO8" i="3"/>
  <c r="DT8" i="3"/>
  <c r="DX8" i="3"/>
  <c r="BN9" i="3"/>
  <c r="BP9" i="3"/>
  <c r="BR9" i="3"/>
  <c r="BT9" i="3"/>
  <c r="BV9" i="3"/>
  <c r="BX9" i="3"/>
  <c r="CB9" i="3"/>
  <c r="CD9" i="3"/>
  <c r="CF9" i="3"/>
  <c r="CH9" i="3"/>
  <c r="CJ9" i="3"/>
  <c r="CL9" i="3"/>
  <c r="CP9" i="3"/>
  <c r="CR9" i="3"/>
  <c r="CT9" i="3"/>
  <c r="CV9" i="3"/>
  <c r="CX9" i="3"/>
  <c r="CZ9" i="3"/>
  <c r="DD9" i="3"/>
  <c r="DF9" i="3"/>
  <c r="DH9" i="3"/>
  <c r="DJ9" i="3"/>
  <c r="DL9" i="3"/>
  <c r="DN9" i="3"/>
  <c r="DS9" i="3"/>
  <c r="DU9" i="3"/>
  <c r="DW9" i="3"/>
  <c r="BI9" i="3"/>
  <c r="BL9" i="3" s="1"/>
  <c r="BM9" i="3" s="1"/>
  <c r="BK9" i="3"/>
  <c r="BO9" i="3"/>
  <c r="BQ9" i="3"/>
  <c r="BS9" i="3"/>
  <c r="BU9" i="3"/>
  <c r="BW9" i="3"/>
  <c r="BY9" i="3"/>
  <c r="CC9" i="3"/>
  <c r="CE9" i="3"/>
  <c r="CG9" i="3"/>
  <c r="CI9" i="3"/>
  <c r="CK9" i="3"/>
  <c r="CM9" i="3"/>
  <c r="CQ9" i="3"/>
  <c r="CS9" i="3"/>
  <c r="CU9" i="3"/>
  <c r="CW9" i="3"/>
  <c r="CY9" i="3"/>
  <c r="DA9" i="3"/>
  <c r="DE9" i="3"/>
  <c r="DG9" i="3"/>
  <c r="DI9" i="3"/>
  <c r="DK9" i="3"/>
  <c r="DM9" i="3"/>
  <c r="DO9" i="3"/>
  <c r="DR9" i="3"/>
  <c r="DT9" i="3"/>
  <c r="DV9" i="3"/>
  <c r="Q41" i="1"/>
  <c r="O41" i="1"/>
  <c r="M41" i="1"/>
  <c r="P41" i="1"/>
  <c r="N41" i="1"/>
  <c r="L41" i="1"/>
  <c r="P40" i="1"/>
  <c r="N40" i="1"/>
  <c r="O40" i="1"/>
  <c r="M40" i="1"/>
  <c r="P42" i="1"/>
  <c r="N42" i="1"/>
  <c r="Q42" i="1"/>
  <c r="O42" i="1"/>
  <c r="M42" i="1"/>
  <c r="J7" i="1"/>
  <c r="J8" i="1"/>
  <c r="J9" i="1"/>
  <c r="J10" i="1"/>
  <c r="J11" i="1"/>
  <c r="J12" i="1"/>
  <c r="J13" i="1"/>
  <c r="H23" i="1"/>
  <c r="H226" i="1" s="1"/>
  <c r="J25" i="1"/>
  <c r="J27" i="1"/>
  <c r="J28" i="1"/>
  <c r="Q28" i="1" s="1"/>
  <c r="J30" i="1"/>
  <c r="Q30" i="1" s="1"/>
  <c r="AP32" i="1"/>
  <c r="AP37" i="1" s="1"/>
  <c r="Y33" i="1"/>
  <c r="AA33" i="1"/>
  <c r="AC33" i="1"/>
  <c r="AE33" i="1"/>
  <c r="AG33" i="1"/>
  <c r="AI33" i="1"/>
  <c r="Y34" i="1"/>
  <c r="AA34" i="1"/>
  <c r="AC34" i="1"/>
  <c r="AE34" i="1"/>
  <c r="AG34" i="1"/>
  <c r="AI34" i="1"/>
  <c r="Z35" i="1"/>
  <c r="AB35" i="1"/>
  <c r="AD35" i="1"/>
  <c r="AF35" i="1"/>
  <c r="AH35" i="1"/>
  <c r="AJ35" i="1"/>
  <c r="J39" i="1"/>
  <c r="J43" i="1"/>
  <c r="J44" i="1"/>
  <c r="P44" i="1" s="1"/>
  <c r="AP50" i="1"/>
  <c r="AP101" i="1" s="1"/>
  <c r="AB57" i="1"/>
  <c r="AD57" i="1"/>
  <c r="AF57" i="1"/>
  <c r="AH57" i="1"/>
  <c r="Y68" i="1"/>
  <c r="AA68" i="1"/>
  <c r="AC68" i="1"/>
  <c r="AE68" i="1"/>
  <c r="AG68" i="1"/>
  <c r="AI68" i="1"/>
  <c r="Z69" i="1"/>
  <c r="AB69" i="1"/>
  <c r="AD69" i="1"/>
  <c r="AF69" i="1"/>
  <c r="AH69" i="1"/>
  <c r="AJ69" i="1"/>
  <c r="Z71" i="1"/>
  <c r="AB71" i="1"/>
  <c r="AD71" i="1"/>
  <c r="AF71" i="1"/>
  <c r="AH71" i="1"/>
  <c r="AJ71" i="1"/>
  <c r="AJ72" i="1"/>
  <c r="AK72" i="1" s="1"/>
  <c r="AQ72" i="1"/>
  <c r="AS72" i="1"/>
  <c r="AU72" i="1"/>
  <c r="AW72" i="1"/>
  <c r="AY72" i="1"/>
  <c r="BA72" i="1"/>
  <c r="BE72" i="1"/>
  <c r="BG72" i="1"/>
  <c r="BI72" i="1"/>
  <c r="BK72" i="1"/>
  <c r="BM72" i="1"/>
  <c r="BO72" i="1"/>
  <c r="BS72" i="1"/>
  <c r="BU72" i="1"/>
  <c r="BW72" i="1"/>
  <c r="BY72" i="1"/>
  <c r="CA72" i="1"/>
  <c r="CC72" i="1"/>
  <c r="CG72" i="1"/>
  <c r="CI72" i="1"/>
  <c r="CK72" i="1"/>
  <c r="CM72" i="1"/>
  <c r="CO72" i="1"/>
  <c r="CQ72" i="1"/>
  <c r="CU72" i="1"/>
  <c r="CW72" i="1"/>
  <c r="CY72" i="1"/>
  <c r="DA72" i="1"/>
  <c r="DC72" i="1"/>
  <c r="AR73" i="1"/>
  <c r="AT73" i="1"/>
  <c r="AV73" i="1"/>
  <c r="AX73" i="1"/>
  <c r="AZ73" i="1"/>
  <c r="BD73" i="1"/>
  <c r="BF73" i="1"/>
  <c r="BH73" i="1"/>
  <c r="BJ73" i="1"/>
  <c r="BL73" i="1"/>
  <c r="BN73" i="1"/>
  <c r="BR73" i="1"/>
  <c r="BT73" i="1"/>
  <c r="BV73" i="1"/>
  <c r="BX73" i="1"/>
  <c r="BZ73" i="1"/>
  <c r="CB73" i="1"/>
  <c r="CF73" i="1"/>
  <c r="CH73" i="1"/>
  <c r="CJ73" i="1"/>
  <c r="CL73" i="1"/>
  <c r="CN73" i="1"/>
  <c r="CP73" i="1"/>
  <c r="CT73" i="1"/>
  <c r="CV73" i="1"/>
  <c r="CX73" i="1"/>
  <c r="CZ73" i="1"/>
  <c r="DB73" i="1"/>
  <c r="DD73" i="1"/>
  <c r="AJ74" i="1"/>
  <c r="AK74" i="1" s="1"/>
  <c r="AQ74" i="1"/>
  <c r="AS74" i="1"/>
  <c r="AU74" i="1"/>
  <c r="AW74" i="1"/>
  <c r="AY74" i="1"/>
  <c r="BA74" i="1"/>
  <c r="BE74" i="1"/>
  <c r="BG74" i="1"/>
  <c r="BI74" i="1"/>
  <c r="BK74" i="1"/>
  <c r="BM74" i="1"/>
  <c r="BO74" i="1"/>
  <c r="BS74" i="1"/>
  <c r="BU74" i="1"/>
  <c r="BW74" i="1"/>
  <c r="BY74" i="1"/>
  <c r="CA74" i="1"/>
  <c r="CC74" i="1"/>
  <c r="CG74" i="1"/>
  <c r="CI74" i="1"/>
  <c r="CK74" i="1"/>
  <c r="CM74" i="1"/>
  <c r="CO74" i="1"/>
  <c r="CQ74" i="1"/>
  <c r="CU74" i="1"/>
  <c r="CW74" i="1"/>
  <c r="CY74" i="1"/>
  <c r="DA74" i="1"/>
  <c r="DC74" i="1"/>
  <c r="AR75" i="1"/>
  <c r="AT75" i="1"/>
  <c r="AV75" i="1"/>
  <c r="AX75" i="1"/>
  <c r="AZ75" i="1"/>
  <c r="BD75" i="1"/>
  <c r="BF75" i="1"/>
  <c r="BH75" i="1"/>
  <c r="BJ75" i="1"/>
  <c r="BL75" i="1"/>
  <c r="BN75" i="1"/>
  <c r="BR75" i="1"/>
  <c r="BT75" i="1"/>
  <c r="BV75" i="1"/>
  <c r="BX75" i="1"/>
  <c r="BZ75" i="1"/>
  <c r="CB75" i="1"/>
  <c r="CF75" i="1"/>
  <c r="CH75" i="1"/>
  <c r="CJ75" i="1"/>
  <c r="CL75" i="1"/>
  <c r="CN75" i="1"/>
  <c r="CP75" i="1"/>
  <c r="CT75" i="1"/>
  <c r="CV75" i="1"/>
  <c r="CX75" i="1"/>
  <c r="CZ75" i="1"/>
  <c r="DB75" i="1"/>
  <c r="DD75" i="1"/>
  <c r="AJ76" i="1"/>
  <c r="AK76" i="1" s="1"/>
  <c r="AQ76" i="1"/>
  <c r="AS76" i="1"/>
  <c r="AU76" i="1"/>
  <c r="AW76" i="1"/>
  <c r="AY76" i="1"/>
  <c r="BA76" i="1"/>
  <c r="BE76" i="1"/>
  <c r="BG76" i="1"/>
  <c r="BI76" i="1"/>
  <c r="BK76" i="1"/>
  <c r="BM76" i="1"/>
  <c r="BO76" i="1"/>
  <c r="BS76" i="1"/>
  <c r="BU76" i="1"/>
  <c r="BW76" i="1"/>
  <c r="BY76" i="1"/>
  <c r="CA76" i="1"/>
  <c r="CC76" i="1"/>
  <c r="CG76" i="1"/>
  <c r="CI76" i="1"/>
  <c r="CK76" i="1"/>
  <c r="CM76" i="1"/>
  <c r="CO76" i="1"/>
  <c r="CQ76" i="1"/>
  <c r="CU76" i="1"/>
  <c r="CW76" i="1"/>
  <c r="CY76" i="1"/>
  <c r="DA76" i="1"/>
  <c r="DC76" i="1"/>
  <c r="AR77" i="1"/>
  <c r="AT77" i="1"/>
  <c r="AV77" i="1"/>
  <c r="AX77" i="1"/>
  <c r="AZ77" i="1"/>
  <c r="BD77" i="1"/>
  <c r="BF77" i="1"/>
  <c r="BH77" i="1"/>
  <c r="BJ77" i="1"/>
  <c r="BL77" i="1"/>
  <c r="BN77" i="1"/>
  <c r="BR77" i="1"/>
  <c r="BT77" i="1"/>
  <c r="BV77" i="1"/>
  <c r="BX77" i="1"/>
  <c r="BZ77" i="1"/>
  <c r="CB77" i="1"/>
  <c r="CF77" i="1"/>
  <c r="CH77" i="1"/>
  <c r="CJ77" i="1"/>
  <c r="CL77" i="1"/>
  <c r="CN77" i="1"/>
  <c r="CP77" i="1"/>
  <c r="CT77" i="1"/>
  <c r="CV77" i="1"/>
  <c r="CX77" i="1"/>
  <c r="CZ77" i="1"/>
  <c r="DB77" i="1"/>
  <c r="DD77" i="1"/>
  <c r="AJ78" i="1"/>
  <c r="AK78" i="1" s="1"/>
  <c r="AQ78" i="1"/>
  <c r="AS78" i="1"/>
  <c r="AU78" i="1"/>
  <c r="AW78" i="1"/>
  <c r="AY78" i="1"/>
  <c r="BA78" i="1"/>
  <c r="BE78" i="1"/>
  <c r="BG78" i="1"/>
  <c r="BI78" i="1"/>
  <c r="BK78" i="1"/>
  <c r="BM78" i="1"/>
  <c r="BO78" i="1"/>
  <c r="BS78" i="1"/>
  <c r="BU78" i="1"/>
  <c r="BW78" i="1"/>
  <c r="BY78" i="1"/>
  <c r="CA78" i="1"/>
  <c r="CC78" i="1"/>
  <c r="CG78" i="1"/>
  <c r="CI78" i="1"/>
  <c r="CK78" i="1"/>
  <c r="CM78" i="1"/>
  <c r="CO78" i="1"/>
  <c r="CQ78" i="1"/>
  <c r="CU78" i="1"/>
  <c r="CW78" i="1"/>
  <c r="CY78" i="1"/>
  <c r="DA78" i="1"/>
  <c r="DC78" i="1"/>
  <c r="AR79" i="1"/>
  <c r="AT79" i="1"/>
  <c r="AV79" i="1"/>
  <c r="AX79" i="1"/>
  <c r="AZ79" i="1"/>
  <c r="BD79" i="1"/>
  <c r="BF79" i="1"/>
  <c r="BH79" i="1"/>
  <c r="BJ79" i="1"/>
  <c r="BL79" i="1"/>
  <c r="BN79" i="1"/>
  <c r="BR79" i="1"/>
  <c r="BT79" i="1"/>
  <c r="BV79" i="1"/>
  <c r="BX79" i="1"/>
  <c r="BZ79" i="1"/>
  <c r="CB79" i="1"/>
  <c r="CF79" i="1"/>
  <c r="CH79" i="1"/>
  <c r="CJ79" i="1"/>
  <c r="CL79" i="1"/>
  <c r="CN79" i="1"/>
  <c r="CP79" i="1"/>
  <c r="CT79" i="1"/>
  <c r="CV79" i="1"/>
  <c r="CX79" i="1"/>
  <c r="CZ79" i="1"/>
  <c r="DB79" i="1"/>
  <c r="DD79" i="1"/>
  <c r="AJ80" i="1"/>
  <c r="AK80" i="1" s="1"/>
  <c r="AQ80" i="1"/>
  <c r="AS80" i="1"/>
  <c r="AU80" i="1"/>
  <c r="AW80" i="1"/>
  <c r="AY80" i="1"/>
  <c r="BA80" i="1"/>
  <c r="BE80" i="1"/>
  <c r="BG80" i="1"/>
  <c r="BI80" i="1"/>
  <c r="BK80" i="1"/>
  <c r="BM80" i="1"/>
  <c r="BO80" i="1"/>
  <c r="BS80" i="1"/>
  <c r="BU80" i="1"/>
  <c r="BW80" i="1"/>
  <c r="BY80" i="1"/>
  <c r="CA80" i="1"/>
  <c r="CC80" i="1"/>
  <c r="CG80" i="1"/>
  <c r="CI80" i="1"/>
  <c r="CK80" i="1"/>
  <c r="CM80" i="1"/>
  <c r="CO80" i="1"/>
  <c r="CQ80" i="1"/>
  <c r="CU80" i="1"/>
  <c r="CW80" i="1"/>
  <c r="CY80" i="1"/>
  <c r="DA80" i="1"/>
  <c r="DC80" i="1"/>
  <c r="AR81" i="1"/>
  <c r="AT81" i="1"/>
  <c r="AV81" i="1"/>
  <c r="AX81" i="1"/>
  <c r="AZ81" i="1"/>
  <c r="BD81" i="1"/>
  <c r="BF81" i="1"/>
  <c r="BH81" i="1"/>
  <c r="BJ81" i="1"/>
  <c r="BL81" i="1"/>
  <c r="BN81" i="1"/>
  <c r="BR81" i="1"/>
  <c r="BT81" i="1"/>
  <c r="BV81" i="1"/>
  <c r="BX81" i="1"/>
  <c r="BZ81" i="1"/>
  <c r="CB81" i="1"/>
  <c r="CF81" i="1"/>
  <c r="CH81" i="1"/>
  <c r="CJ81" i="1"/>
  <c r="CL81" i="1"/>
  <c r="CN81" i="1"/>
  <c r="CP81" i="1"/>
  <c r="CT81" i="1"/>
  <c r="CV81" i="1"/>
  <c r="CX81" i="1"/>
  <c r="CZ81" i="1"/>
  <c r="DB81" i="1"/>
  <c r="DD81" i="1"/>
  <c r="DD82" i="1"/>
  <c r="DB82" i="1"/>
  <c r="CZ82" i="1"/>
  <c r="CX82" i="1"/>
  <c r="CV82" i="1"/>
  <c r="AJ82" i="1"/>
  <c r="AK82" i="1" s="1"/>
  <c r="AQ82" i="1"/>
  <c r="AS82" i="1"/>
  <c r="AU82" i="1"/>
  <c r="AW82" i="1"/>
  <c r="AY82" i="1"/>
  <c r="BA82" i="1"/>
  <c r="BE82" i="1"/>
  <c r="BG82" i="1"/>
  <c r="BI82" i="1"/>
  <c r="BK82" i="1"/>
  <c r="BM82" i="1"/>
  <c r="BO82" i="1"/>
  <c r="BS82" i="1"/>
  <c r="BU82" i="1"/>
  <c r="BW82" i="1"/>
  <c r="BY82" i="1"/>
  <c r="CA82" i="1"/>
  <c r="CC82" i="1"/>
  <c r="CG82" i="1"/>
  <c r="CI82" i="1"/>
  <c r="CK82" i="1"/>
  <c r="CM82" i="1"/>
  <c r="CO82" i="1"/>
  <c r="CQ82" i="1"/>
  <c r="CU82" i="1"/>
  <c r="CY82" i="1"/>
  <c r="DC82" i="1"/>
  <c r="DD85" i="1"/>
  <c r="DB85" i="1"/>
  <c r="CZ85" i="1"/>
  <c r="CX85" i="1"/>
  <c r="CV85" i="1"/>
  <c r="CT85" i="1"/>
  <c r="CP85" i="1"/>
  <c r="CN85" i="1"/>
  <c r="CL85" i="1"/>
  <c r="CJ85" i="1"/>
  <c r="CH85" i="1"/>
  <c r="CF85" i="1"/>
  <c r="CB85" i="1"/>
  <c r="BZ85" i="1"/>
  <c r="BX85" i="1"/>
  <c r="BV85" i="1"/>
  <c r="BT85" i="1"/>
  <c r="BR85" i="1"/>
  <c r="BN85" i="1"/>
  <c r="BL85" i="1"/>
  <c r="BJ85" i="1"/>
  <c r="BH85" i="1"/>
  <c r="BF85" i="1"/>
  <c r="BD85" i="1"/>
  <c r="AZ85" i="1"/>
  <c r="AX85" i="1"/>
  <c r="AV85" i="1"/>
  <c r="AT85" i="1"/>
  <c r="AR85" i="1"/>
  <c r="AJ85" i="1"/>
  <c r="AK85" i="1" s="1"/>
  <c r="AS85" i="1"/>
  <c r="AW85" i="1"/>
  <c r="BA85" i="1"/>
  <c r="BE85" i="1"/>
  <c r="BI85" i="1"/>
  <c r="BM85" i="1"/>
  <c r="BU85" i="1"/>
  <c r="BY85" i="1"/>
  <c r="CC85" i="1"/>
  <c r="CG85" i="1"/>
  <c r="CK85" i="1"/>
  <c r="CO85" i="1"/>
  <c r="CW85" i="1"/>
  <c r="DA85" i="1"/>
  <c r="AP13" i="1"/>
  <c r="AP23" i="1" s="1"/>
  <c r="I25" i="1"/>
  <c r="I37" i="1" s="1"/>
  <c r="Z33" i="1"/>
  <c r="AB33" i="1"/>
  <c r="AD33" i="1"/>
  <c r="AF33" i="1"/>
  <c r="Z34" i="1"/>
  <c r="AB34" i="1"/>
  <c r="AD34" i="1"/>
  <c r="AF34" i="1"/>
  <c r="Y35" i="1"/>
  <c r="AA35" i="1"/>
  <c r="AC35" i="1"/>
  <c r="AE35" i="1"/>
  <c r="AG35" i="1"/>
  <c r="AI35" i="1"/>
  <c r="I39" i="1"/>
  <c r="I101" i="1" s="1"/>
  <c r="AM101" i="1"/>
  <c r="Y57" i="1"/>
  <c r="AA57" i="1"/>
  <c r="AC57" i="1"/>
  <c r="AE57" i="1"/>
  <c r="Z68" i="1"/>
  <c r="Z101" i="1" s="1"/>
  <c r="AB68" i="1"/>
  <c r="AD68" i="1"/>
  <c r="AF68" i="1"/>
  <c r="AH68" i="1"/>
  <c r="Y69" i="1"/>
  <c r="AA69" i="1"/>
  <c r="AC69" i="1"/>
  <c r="AE69" i="1"/>
  <c r="AG69" i="1"/>
  <c r="Y71" i="1"/>
  <c r="AA71" i="1"/>
  <c r="AC71" i="1"/>
  <c r="AE71" i="1"/>
  <c r="AG71" i="1"/>
  <c r="AR72" i="1"/>
  <c r="AT72" i="1"/>
  <c r="AV72" i="1"/>
  <c r="AX72" i="1"/>
  <c r="AZ72" i="1"/>
  <c r="BD72" i="1"/>
  <c r="BF72" i="1"/>
  <c r="BH72" i="1"/>
  <c r="BJ72" i="1"/>
  <c r="BL72" i="1"/>
  <c r="BN72" i="1"/>
  <c r="BR72" i="1"/>
  <c r="BT72" i="1"/>
  <c r="BV72" i="1"/>
  <c r="BX72" i="1"/>
  <c r="BZ72" i="1"/>
  <c r="CB72" i="1"/>
  <c r="CF72" i="1"/>
  <c r="CH72" i="1"/>
  <c r="CJ72" i="1"/>
  <c r="CL72" i="1"/>
  <c r="CN72" i="1"/>
  <c r="CP72" i="1"/>
  <c r="CT72" i="1"/>
  <c r="CV72" i="1"/>
  <c r="CX72" i="1"/>
  <c r="CZ72" i="1"/>
  <c r="DB72" i="1"/>
  <c r="AJ73" i="1"/>
  <c r="AK73" i="1" s="1"/>
  <c r="AQ73" i="1"/>
  <c r="AS73" i="1"/>
  <c r="AU73" i="1"/>
  <c r="AW73" i="1"/>
  <c r="AY73" i="1"/>
  <c r="BA73" i="1"/>
  <c r="BE73" i="1"/>
  <c r="BG73" i="1"/>
  <c r="BI73" i="1"/>
  <c r="BK73" i="1"/>
  <c r="BM73" i="1"/>
  <c r="BO73" i="1"/>
  <c r="BS73" i="1"/>
  <c r="BU73" i="1"/>
  <c r="BW73" i="1"/>
  <c r="BY73" i="1"/>
  <c r="CA73" i="1"/>
  <c r="CC73" i="1"/>
  <c r="CG73" i="1"/>
  <c r="CI73" i="1"/>
  <c r="CK73" i="1"/>
  <c r="CM73" i="1"/>
  <c r="CO73" i="1"/>
  <c r="CQ73" i="1"/>
  <c r="CU73" i="1"/>
  <c r="CW73" i="1"/>
  <c r="CY73" i="1"/>
  <c r="DA73" i="1"/>
  <c r="AR74" i="1"/>
  <c r="AT74" i="1"/>
  <c r="AV74" i="1"/>
  <c r="AX74" i="1"/>
  <c r="AZ74" i="1"/>
  <c r="BD74" i="1"/>
  <c r="BF74" i="1"/>
  <c r="BH74" i="1"/>
  <c r="BJ74" i="1"/>
  <c r="BL74" i="1"/>
  <c r="BN74" i="1"/>
  <c r="BR74" i="1"/>
  <c r="BT74" i="1"/>
  <c r="BV74" i="1"/>
  <c r="BX74" i="1"/>
  <c r="BZ74" i="1"/>
  <c r="CB74" i="1"/>
  <c r="CF74" i="1"/>
  <c r="CH74" i="1"/>
  <c r="CJ74" i="1"/>
  <c r="CL74" i="1"/>
  <c r="CN74" i="1"/>
  <c r="CP74" i="1"/>
  <c r="CT74" i="1"/>
  <c r="CV74" i="1"/>
  <c r="CX74" i="1"/>
  <c r="CZ74" i="1"/>
  <c r="DB74" i="1"/>
  <c r="AJ75" i="1"/>
  <c r="AK75" i="1" s="1"/>
  <c r="AQ75" i="1"/>
  <c r="AS75" i="1"/>
  <c r="AU75" i="1"/>
  <c r="AW75" i="1"/>
  <c r="AY75" i="1"/>
  <c r="BA75" i="1"/>
  <c r="BE75" i="1"/>
  <c r="BG75" i="1"/>
  <c r="BI75" i="1"/>
  <c r="BK75" i="1"/>
  <c r="BM75" i="1"/>
  <c r="BO75" i="1"/>
  <c r="BS75" i="1"/>
  <c r="BU75" i="1"/>
  <c r="BW75" i="1"/>
  <c r="BY75" i="1"/>
  <c r="CA75" i="1"/>
  <c r="CC75" i="1"/>
  <c r="CG75" i="1"/>
  <c r="CI75" i="1"/>
  <c r="CK75" i="1"/>
  <c r="CM75" i="1"/>
  <c r="CO75" i="1"/>
  <c r="CQ75" i="1"/>
  <c r="CU75" i="1"/>
  <c r="CW75" i="1"/>
  <c r="CY75" i="1"/>
  <c r="DA75" i="1"/>
  <c r="AR76" i="1"/>
  <c r="AT76" i="1"/>
  <c r="AV76" i="1"/>
  <c r="AX76" i="1"/>
  <c r="AZ76" i="1"/>
  <c r="BD76" i="1"/>
  <c r="BF76" i="1"/>
  <c r="BH76" i="1"/>
  <c r="BJ76" i="1"/>
  <c r="BL76" i="1"/>
  <c r="BN76" i="1"/>
  <c r="BR76" i="1"/>
  <c r="BT76" i="1"/>
  <c r="BV76" i="1"/>
  <c r="BX76" i="1"/>
  <c r="BZ76" i="1"/>
  <c r="CB76" i="1"/>
  <c r="CF76" i="1"/>
  <c r="CH76" i="1"/>
  <c r="CJ76" i="1"/>
  <c r="CL76" i="1"/>
  <c r="CN76" i="1"/>
  <c r="CP76" i="1"/>
  <c r="CT76" i="1"/>
  <c r="CV76" i="1"/>
  <c r="CX76" i="1"/>
  <c r="CZ76" i="1"/>
  <c r="DB76" i="1"/>
  <c r="AJ77" i="1"/>
  <c r="AK77" i="1" s="1"/>
  <c r="AQ77" i="1"/>
  <c r="AS77" i="1"/>
  <c r="AU77" i="1"/>
  <c r="AW77" i="1"/>
  <c r="AY77" i="1"/>
  <c r="BA77" i="1"/>
  <c r="BE77" i="1"/>
  <c r="BG77" i="1"/>
  <c r="BI77" i="1"/>
  <c r="BK77" i="1"/>
  <c r="BM77" i="1"/>
  <c r="BO77" i="1"/>
  <c r="BS77" i="1"/>
  <c r="BU77" i="1"/>
  <c r="BW77" i="1"/>
  <c r="BY77" i="1"/>
  <c r="CA77" i="1"/>
  <c r="CC77" i="1"/>
  <c r="CG77" i="1"/>
  <c r="CI77" i="1"/>
  <c r="CK77" i="1"/>
  <c r="CM77" i="1"/>
  <c r="CO77" i="1"/>
  <c r="CQ77" i="1"/>
  <c r="CU77" i="1"/>
  <c r="CW77" i="1"/>
  <c r="CY77" i="1"/>
  <c r="DA77" i="1"/>
  <c r="AR78" i="1"/>
  <c r="AT78" i="1"/>
  <c r="AV78" i="1"/>
  <c r="AX78" i="1"/>
  <c r="AZ78" i="1"/>
  <c r="BD78" i="1"/>
  <c r="BF78" i="1"/>
  <c r="BH78" i="1"/>
  <c r="BJ78" i="1"/>
  <c r="BL78" i="1"/>
  <c r="BN78" i="1"/>
  <c r="BR78" i="1"/>
  <c r="BT78" i="1"/>
  <c r="BV78" i="1"/>
  <c r="BX78" i="1"/>
  <c r="BZ78" i="1"/>
  <c r="CB78" i="1"/>
  <c r="CF78" i="1"/>
  <c r="CH78" i="1"/>
  <c r="CJ78" i="1"/>
  <c r="CL78" i="1"/>
  <c r="CN78" i="1"/>
  <c r="CP78" i="1"/>
  <c r="CT78" i="1"/>
  <c r="CV78" i="1"/>
  <c r="CX78" i="1"/>
  <c r="CZ78" i="1"/>
  <c r="DB78" i="1"/>
  <c r="AJ79" i="1"/>
  <c r="AK79" i="1" s="1"/>
  <c r="AQ79" i="1"/>
  <c r="AS79" i="1"/>
  <c r="AU79" i="1"/>
  <c r="AW79" i="1"/>
  <c r="AY79" i="1"/>
  <c r="BA79" i="1"/>
  <c r="BE79" i="1"/>
  <c r="BG79" i="1"/>
  <c r="BI79" i="1"/>
  <c r="BK79" i="1"/>
  <c r="BM79" i="1"/>
  <c r="BO79" i="1"/>
  <c r="BS79" i="1"/>
  <c r="BU79" i="1"/>
  <c r="BW79" i="1"/>
  <c r="BY79" i="1"/>
  <c r="CA79" i="1"/>
  <c r="CC79" i="1"/>
  <c r="CG79" i="1"/>
  <c r="CI79" i="1"/>
  <c r="CK79" i="1"/>
  <c r="CM79" i="1"/>
  <c r="CO79" i="1"/>
  <c r="CQ79" i="1"/>
  <c r="CU79" i="1"/>
  <c r="CW79" i="1"/>
  <c r="CY79" i="1"/>
  <c r="DA79" i="1"/>
  <c r="AR80" i="1"/>
  <c r="AT80" i="1"/>
  <c r="AV80" i="1"/>
  <c r="AX80" i="1"/>
  <c r="AZ80" i="1"/>
  <c r="BD80" i="1"/>
  <c r="BF80" i="1"/>
  <c r="BH80" i="1"/>
  <c r="BJ80" i="1"/>
  <c r="BL80" i="1"/>
  <c r="BN80" i="1"/>
  <c r="BR80" i="1"/>
  <c r="BT80" i="1"/>
  <c r="BV80" i="1"/>
  <c r="BX80" i="1"/>
  <c r="BZ80" i="1"/>
  <c r="CB80" i="1"/>
  <c r="CF80" i="1"/>
  <c r="CH80" i="1"/>
  <c r="CJ80" i="1"/>
  <c r="CL80" i="1"/>
  <c r="CN80" i="1"/>
  <c r="CP80" i="1"/>
  <c r="CT80" i="1"/>
  <c r="CV80" i="1"/>
  <c r="CX80" i="1"/>
  <c r="CZ80" i="1"/>
  <c r="DB80" i="1"/>
  <c r="AJ81" i="1"/>
  <c r="AK81" i="1" s="1"/>
  <c r="AQ81" i="1"/>
  <c r="AS81" i="1"/>
  <c r="AU81" i="1"/>
  <c r="AW81" i="1"/>
  <c r="AY81" i="1"/>
  <c r="BA81" i="1"/>
  <c r="BE81" i="1"/>
  <c r="BG81" i="1"/>
  <c r="BI81" i="1"/>
  <c r="BK81" i="1"/>
  <c r="BM81" i="1"/>
  <c r="BO81" i="1"/>
  <c r="BS81" i="1"/>
  <c r="BU81" i="1"/>
  <c r="BW81" i="1"/>
  <c r="BY81" i="1"/>
  <c r="CA81" i="1"/>
  <c r="CC81" i="1"/>
  <c r="CG81" i="1"/>
  <c r="CI81" i="1"/>
  <c r="CK81" i="1"/>
  <c r="CM81" i="1"/>
  <c r="CO81" i="1"/>
  <c r="CQ81" i="1"/>
  <c r="CU81" i="1"/>
  <c r="CW81" i="1"/>
  <c r="CY81" i="1"/>
  <c r="DA81" i="1"/>
  <c r="AR82" i="1"/>
  <c r="AT82" i="1"/>
  <c r="AV82" i="1"/>
  <c r="AX82" i="1"/>
  <c r="AZ82" i="1"/>
  <c r="BD82" i="1"/>
  <c r="BF82" i="1"/>
  <c r="BH82" i="1"/>
  <c r="BJ82" i="1"/>
  <c r="BL82" i="1"/>
  <c r="BN82" i="1"/>
  <c r="BR82" i="1"/>
  <c r="BT82" i="1"/>
  <c r="BV82" i="1"/>
  <c r="BX82" i="1"/>
  <c r="BZ82" i="1"/>
  <c r="CB82" i="1"/>
  <c r="CF82" i="1"/>
  <c r="CH82" i="1"/>
  <c r="CJ82" i="1"/>
  <c r="CL82" i="1"/>
  <c r="CN82" i="1"/>
  <c r="CP82" i="1"/>
  <c r="CT82" i="1"/>
  <c r="CW82" i="1"/>
  <c r="DA82" i="1"/>
  <c r="AQ85" i="1"/>
  <c r="AU85" i="1"/>
  <c r="AY85" i="1"/>
  <c r="BG85" i="1"/>
  <c r="BK85" i="1"/>
  <c r="BO85" i="1"/>
  <c r="BS85" i="1"/>
  <c r="BW85" i="1"/>
  <c r="CA85" i="1"/>
  <c r="CI85" i="1"/>
  <c r="CM85" i="1"/>
  <c r="CQ85" i="1"/>
  <c r="CU85" i="1"/>
  <c r="CY85" i="1"/>
  <c r="DC85" i="1"/>
  <c r="AI83" i="1"/>
  <c r="AK83" i="1" s="1"/>
  <c r="AR83" i="1"/>
  <c r="AT83" i="1"/>
  <c r="AV83" i="1"/>
  <c r="AX83" i="1"/>
  <c r="AZ83" i="1"/>
  <c r="BD83" i="1"/>
  <c r="BF83" i="1"/>
  <c r="BH83" i="1"/>
  <c r="BJ83" i="1"/>
  <c r="BL83" i="1"/>
  <c r="BN83" i="1"/>
  <c r="BR83" i="1"/>
  <c r="BT83" i="1"/>
  <c r="BV83" i="1"/>
  <c r="BX83" i="1"/>
  <c r="BZ83" i="1"/>
  <c r="CB83" i="1"/>
  <c r="CF83" i="1"/>
  <c r="CH83" i="1"/>
  <c r="CJ83" i="1"/>
  <c r="CL83" i="1"/>
  <c r="CN83" i="1"/>
  <c r="CP83" i="1"/>
  <c r="CT83" i="1"/>
  <c r="CV83" i="1"/>
  <c r="CX83" i="1"/>
  <c r="CZ83" i="1"/>
  <c r="DB83" i="1"/>
  <c r="AJ84" i="1"/>
  <c r="AK84" i="1" s="1"/>
  <c r="AQ84" i="1"/>
  <c r="AS84" i="1"/>
  <c r="AU84" i="1"/>
  <c r="AW84" i="1"/>
  <c r="AY84" i="1"/>
  <c r="BA84" i="1"/>
  <c r="BE84" i="1"/>
  <c r="BG84" i="1"/>
  <c r="BI84" i="1"/>
  <c r="BK84" i="1"/>
  <c r="BM84" i="1"/>
  <c r="BO84" i="1"/>
  <c r="BS84" i="1"/>
  <c r="BU84" i="1"/>
  <c r="BW84" i="1"/>
  <c r="BY84" i="1"/>
  <c r="CA84" i="1"/>
  <c r="CC84" i="1"/>
  <c r="CG84" i="1"/>
  <c r="CI84" i="1"/>
  <c r="CK84" i="1"/>
  <c r="CM84" i="1"/>
  <c r="CO84" i="1"/>
  <c r="CQ84" i="1"/>
  <c r="CU84" i="1"/>
  <c r="CW84" i="1"/>
  <c r="CY84" i="1"/>
  <c r="DA84" i="1"/>
  <c r="AJ86" i="1"/>
  <c r="AK86" i="1" s="1"/>
  <c r="AQ86" i="1"/>
  <c r="AS86" i="1"/>
  <c r="AU86" i="1"/>
  <c r="AW86" i="1"/>
  <c r="AY86" i="1"/>
  <c r="BA86" i="1"/>
  <c r="BE86" i="1"/>
  <c r="BG86" i="1"/>
  <c r="BI86" i="1"/>
  <c r="BK86" i="1"/>
  <c r="BM86" i="1"/>
  <c r="BO86" i="1"/>
  <c r="BS86" i="1"/>
  <c r="BU86" i="1"/>
  <c r="BW86" i="1"/>
  <c r="BY86" i="1"/>
  <c r="CA86" i="1"/>
  <c r="CC86" i="1"/>
  <c r="CG86" i="1"/>
  <c r="CI86" i="1"/>
  <c r="CK86" i="1"/>
  <c r="CM86" i="1"/>
  <c r="CO86" i="1"/>
  <c r="CQ86" i="1"/>
  <c r="CU86" i="1"/>
  <c r="CW86" i="1"/>
  <c r="CY86" i="1"/>
  <c r="DA86" i="1"/>
  <c r="AR87" i="1"/>
  <c r="AT87" i="1"/>
  <c r="AV87" i="1"/>
  <c r="AX87" i="1"/>
  <c r="AZ87" i="1"/>
  <c r="BD87" i="1"/>
  <c r="BF87" i="1"/>
  <c r="BH87" i="1"/>
  <c r="BJ87" i="1"/>
  <c r="BL87" i="1"/>
  <c r="BN87" i="1"/>
  <c r="BR87" i="1"/>
  <c r="BT87" i="1"/>
  <c r="BV87" i="1"/>
  <c r="BX87" i="1"/>
  <c r="BZ87" i="1"/>
  <c r="CB87" i="1"/>
  <c r="CF87" i="1"/>
  <c r="CH87" i="1"/>
  <c r="CJ87" i="1"/>
  <c r="CL87" i="1"/>
  <c r="CN87" i="1"/>
  <c r="CP87" i="1"/>
  <c r="CT87" i="1"/>
  <c r="CV87" i="1"/>
  <c r="CX87" i="1"/>
  <c r="CZ87" i="1"/>
  <c r="DB87" i="1"/>
  <c r="DD87" i="1"/>
  <c r="AY93" i="1"/>
  <c r="BC93" i="1"/>
  <c r="BE93" i="1"/>
  <c r="BG93" i="1"/>
  <c r="BI93" i="1"/>
  <c r="BK93" i="1"/>
  <c r="BM93" i="1"/>
  <c r="BQ93" i="1"/>
  <c r="BS93" i="1"/>
  <c r="BU93" i="1"/>
  <c r="BW93" i="1"/>
  <c r="BY93" i="1"/>
  <c r="CA93" i="1"/>
  <c r="CE93" i="1"/>
  <c r="CG93" i="1"/>
  <c r="CI93" i="1"/>
  <c r="CK93" i="1"/>
  <c r="CM93" i="1"/>
  <c r="CO93" i="1"/>
  <c r="CS93" i="1"/>
  <c r="CU93" i="1"/>
  <c r="CW93" i="1"/>
  <c r="CY93" i="1"/>
  <c r="DA93" i="1"/>
  <c r="DC93" i="1"/>
  <c r="DG93" i="1"/>
  <c r="DI93" i="1"/>
  <c r="DK93" i="1"/>
  <c r="DM93" i="1"/>
  <c r="DO93" i="1"/>
  <c r="AY94" i="1"/>
  <c r="BC94" i="1"/>
  <c r="BE94" i="1"/>
  <c r="BG94" i="1"/>
  <c r="BI94" i="1"/>
  <c r="BK94" i="1"/>
  <c r="BM94" i="1"/>
  <c r="BQ94" i="1"/>
  <c r="BS94" i="1"/>
  <c r="BU94" i="1"/>
  <c r="BW94" i="1"/>
  <c r="BY94" i="1"/>
  <c r="CA94" i="1"/>
  <c r="CE94" i="1"/>
  <c r="CG94" i="1"/>
  <c r="CI94" i="1"/>
  <c r="CK94" i="1"/>
  <c r="CM94" i="1"/>
  <c r="CO94" i="1"/>
  <c r="CS94" i="1"/>
  <c r="CU94" i="1"/>
  <c r="CW94" i="1"/>
  <c r="CY94" i="1"/>
  <c r="DA94" i="1"/>
  <c r="DC94" i="1"/>
  <c r="DG94" i="1"/>
  <c r="DI94" i="1"/>
  <c r="DK94" i="1"/>
  <c r="DM94" i="1"/>
  <c r="DO94" i="1"/>
  <c r="BF96" i="1"/>
  <c r="BH96" i="1"/>
  <c r="BJ96" i="1"/>
  <c r="BL96" i="1"/>
  <c r="BP96" i="1"/>
  <c r="BR96" i="1"/>
  <c r="BT96" i="1"/>
  <c r="BV96" i="1"/>
  <c r="BX96" i="1"/>
  <c r="BZ96" i="1"/>
  <c r="CD96" i="1"/>
  <c r="CF96" i="1"/>
  <c r="CH96" i="1"/>
  <c r="CJ96" i="1"/>
  <c r="CL96" i="1"/>
  <c r="CN96" i="1"/>
  <c r="CR96" i="1"/>
  <c r="CT96" i="1"/>
  <c r="CV96" i="1"/>
  <c r="CX96" i="1"/>
  <c r="CZ96" i="1"/>
  <c r="DB96" i="1"/>
  <c r="DF96" i="1"/>
  <c r="DH96" i="1"/>
  <c r="DJ96" i="1"/>
  <c r="DL96" i="1"/>
  <c r="DN96" i="1"/>
  <c r="DP96" i="1"/>
  <c r="DT96" i="1"/>
  <c r="DV96" i="1"/>
  <c r="BE97" i="1"/>
  <c r="BG97" i="1"/>
  <c r="BI97" i="1"/>
  <c r="BK97" i="1"/>
  <c r="BO97" i="1"/>
  <c r="BQ97" i="1"/>
  <c r="BS97" i="1"/>
  <c r="BU97" i="1"/>
  <c r="BW97" i="1"/>
  <c r="BY97" i="1"/>
  <c r="CC97" i="1"/>
  <c r="CE97" i="1"/>
  <c r="CG97" i="1"/>
  <c r="CI97" i="1"/>
  <c r="CK97" i="1"/>
  <c r="CM97" i="1"/>
  <c r="CQ97" i="1"/>
  <c r="CS97" i="1"/>
  <c r="CU97" i="1"/>
  <c r="CW97" i="1"/>
  <c r="CY97" i="1"/>
  <c r="DA97" i="1"/>
  <c r="DE97" i="1"/>
  <c r="DG97" i="1"/>
  <c r="DI97" i="1"/>
  <c r="DK97" i="1"/>
  <c r="DM97" i="1"/>
  <c r="DO97" i="1"/>
  <c r="DS97" i="1"/>
  <c r="BF98" i="1"/>
  <c r="BH98" i="1"/>
  <c r="BJ98" i="1"/>
  <c r="BL98" i="1"/>
  <c r="BP98" i="1"/>
  <c r="BR98" i="1"/>
  <c r="BT98" i="1"/>
  <c r="BV98" i="1"/>
  <c r="BX98" i="1"/>
  <c r="BZ98" i="1"/>
  <c r="CD98" i="1"/>
  <c r="CF98" i="1"/>
  <c r="CH98" i="1"/>
  <c r="CJ98" i="1"/>
  <c r="CL98" i="1"/>
  <c r="CN98" i="1"/>
  <c r="CR98" i="1"/>
  <c r="CT98" i="1"/>
  <c r="CV98" i="1"/>
  <c r="CX98" i="1"/>
  <c r="CZ98" i="1"/>
  <c r="DB98" i="1"/>
  <c r="DF98" i="1"/>
  <c r="DH98" i="1"/>
  <c r="DJ98" i="1"/>
  <c r="DL98" i="1"/>
  <c r="DN98" i="1"/>
  <c r="DP98" i="1"/>
  <c r="DT98" i="1"/>
  <c r="DV98" i="1"/>
  <c r="BE99" i="1"/>
  <c r="BG99" i="1"/>
  <c r="BI99" i="1"/>
  <c r="BK99" i="1"/>
  <c r="BO99" i="1"/>
  <c r="BQ99" i="1"/>
  <c r="BS99" i="1"/>
  <c r="BU99" i="1"/>
  <c r="BW99" i="1"/>
  <c r="BY99" i="1"/>
  <c r="CC99" i="1"/>
  <c r="CE99" i="1"/>
  <c r="CG99" i="1"/>
  <c r="CI99" i="1"/>
  <c r="CK99" i="1"/>
  <c r="CM99" i="1"/>
  <c r="CQ99" i="1"/>
  <c r="CS99" i="1"/>
  <c r="CU99" i="1"/>
  <c r="CW99" i="1"/>
  <c r="CY99" i="1"/>
  <c r="DA99" i="1"/>
  <c r="DE99" i="1"/>
  <c r="DG99" i="1"/>
  <c r="DI99" i="1"/>
  <c r="DK99" i="1"/>
  <c r="DM99" i="1"/>
  <c r="DO99" i="1"/>
  <c r="DS99" i="1"/>
  <c r="BF100" i="1"/>
  <c r="BH100" i="1"/>
  <c r="BJ100" i="1"/>
  <c r="BL100" i="1"/>
  <c r="BP100" i="1"/>
  <c r="BR100" i="1"/>
  <c r="BT100" i="1"/>
  <c r="BV100" i="1"/>
  <c r="BX100" i="1"/>
  <c r="BZ100" i="1"/>
  <c r="CD100" i="1"/>
  <c r="CF100" i="1"/>
  <c r="CH100" i="1"/>
  <c r="CJ100" i="1"/>
  <c r="CL100" i="1"/>
  <c r="CN100" i="1"/>
  <c r="CR100" i="1"/>
  <c r="CT100" i="1"/>
  <c r="CV100" i="1"/>
  <c r="CX100" i="1"/>
  <c r="CZ100" i="1"/>
  <c r="DB100" i="1"/>
  <c r="DF100" i="1"/>
  <c r="DH100" i="1"/>
  <c r="DJ100" i="1"/>
  <c r="DL100" i="1"/>
  <c r="DN100" i="1"/>
  <c r="DP100" i="1"/>
  <c r="DT100" i="1"/>
  <c r="DV100" i="1"/>
  <c r="J103" i="1"/>
  <c r="J222" i="1" s="1"/>
  <c r="AM222" i="1"/>
  <c r="Y147" i="1"/>
  <c r="AA147" i="1"/>
  <c r="AC147" i="1"/>
  <c r="AE147" i="1"/>
  <c r="Y148" i="1"/>
  <c r="AA148" i="1"/>
  <c r="AC148" i="1"/>
  <c r="AE148" i="1"/>
  <c r="Y149" i="1"/>
  <c r="AA149" i="1"/>
  <c r="AC149" i="1"/>
  <c r="AE149" i="1"/>
  <c r="Y150" i="1"/>
  <c r="AA150" i="1"/>
  <c r="AC150" i="1"/>
  <c r="AE150" i="1"/>
  <c r="Y151" i="1"/>
  <c r="AA151" i="1"/>
  <c r="AC151" i="1"/>
  <c r="AE151" i="1"/>
  <c r="Y152" i="1"/>
  <c r="AA152" i="1"/>
  <c r="AC152" i="1"/>
  <c r="AE152" i="1"/>
  <c r="Y153" i="1"/>
  <c r="AA153" i="1"/>
  <c r="AC153" i="1"/>
  <c r="AE153" i="1"/>
  <c r="Y154" i="1"/>
  <c r="AA154" i="1"/>
  <c r="AC154" i="1"/>
  <c r="AE154" i="1"/>
  <c r="Y155" i="1"/>
  <c r="AA155" i="1"/>
  <c r="AC155" i="1"/>
  <c r="AE155" i="1"/>
  <c r="Y156" i="1"/>
  <c r="AA156" i="1"/>
  <c r="AC156" i="1"/>
  <c r="AE156" i="1"/>
  <c r="Y157" i="1"/>
  <c r="AA157" i="1"/>
  <c r="AC157" i="1"/>
  <c r="AE157" i="1"/>
  <c r="Y158" i="1"/>
  <c r="AA158" i="1"/>
  <c r="AC158" i="1"/>
  <c r="AE158" i="1"/>
  <c r="Y159" i="1"/>
  <c r="AA159" i="1"/>
  <c r="AC159" i="1"/>
  <c r="AE159" i="1"/>
  <c r="Y160" i="1"/>
  <c r="AA160" i="1"/>
  <c r="AC160" i="1"/>
  <c r="AE160" i="1"/>
  <c r="Y161" i="1"/>
  <c r="AA161" i="1"/>
  <c r="AC161" i="1"/>
  <c r="AE161" i="1"/>
  <c r="Z167" i="1"/>
  <c r="AB167" i="1"/>
  <c r="AD167" i="1"/>
  <c r="AF167" i="1"/>
  <c r="AH167" i="1"/>
  <c r="Z168" i="1"/>
  <c r="AB168" i="1"/>
  <c r="AD168" i="1"/>
  <c r="AF168" i="1"/>
  <c r="AH168" i="1"/>
  <c r="Z169" i="1"/>
  <c r="AB169" i="1"/>
  <c r="AD169" i="1"/>
  <c r="AF169" i="1"/>
  <c r="AH169" i="1"/>
  <c r="Z170" i="1"/>
  <c r="AB170" i="1"/>
  <c r="AD170" i="1"/>
  <c r="AF170" i="1"/>
  <c r="AH170" i="1"/>
  <c r="Z171" i="1"/>
  <c r="AB171" i="1"/>
  <c r="AD171" i="1"/>
  <c r="AF171" i="1"/>
  <c r="AH171" i="1"/>
  <c r="Z172" i="1"/>
  <c r="AB172" i="1"/>
  <c r="AD172" i="1"/>
  <c r="AF172" i="1"/>
  <c r="AH172" i="1"/>
  <c r="Z173" i="1"/>
  <c r="AB173" i="1"/>
  <c r="AD173" i="1"/>
  <c r="AF173" i="1"/>
  <c r="AH173" i="1"/>
  <c r="Z174" i="1"/>
  <c r="AB174" i="1"/>
  <c r="AD174" i="1"/>
  <c r="AF174" i="1"/>
  <c r="AH174" i="1"/>
  <c r="Z175" i="1"/>
  <c r="AB175" i="1"/>
  <c r="AD175" i="1"/>
  <c r="AF175" i="1"/>
  <c r="AH175" i="1"/>
  <c r="Z176" i="1"/>
  <c r="AB176" i="1"/>
  <c r="AD176" i="1"/>
  <c r="AF176" i="1"/>
  <c r="AH176" i="1"/>
  <c r="Z177" i="1"/>
  <c r="AB177" i="1"/>
  <c r="AD177" i="1"/>
  <c r="AF177" i="1"/>
  <c r="AH177" i="1"/>
  <c r="Z185" i="1"/>
  <c r="AB185" i="1"/>
  <c r="AD185" i="1"/>
  <c r="AF185" i="1"/>
  <c r="AH185" i="1"/>
  <c r="AJ185" i="1"/>
  <c r="Y186" i="1"/>
  <c r="AA186" i="1"/>
  <c r="AC186" i="1"/>
  <c r="AE186" i="1"/>
  <c r="AG186" i="1"/>
  <c r="Z187" i="1"/>
  <c r="AB187" i="1"/>
  <c r="AD187" i="1"/>
  <c r="AF187" i="1"/>
  <c r="AH187" i="1"/>
  <c r="AJ187" i="1"/>
  <c r="AG188" i="1"/>
  <c r="AI188" i="1"/>
  <c r="AQ188" i="1"/>
  <c r="AS188" i="1"/>
  <c r="AU188" i="1"/>
  <c r="AW188" i="1"/>
  <c r="AY188" i="1"/>
  <c r="BA188" i="1"/>
  <c r="BE188" i="1"/>
  <c r="BG188" i="1"/>
  <c r="BI188" i="1"/>
  <c r="BK188" i="1"/>
  <c r="BM188" i="1"/>
  <c r="BO188" i="1"/>
  <c r="BS188" i="1"/>
  <c r="BU188" i="1"/>
  <c r="BW188" i="1"/>
  <c r="BY188" i="1"/>
  <c r="CA188" i="1"/>
  <c r="CC188" i="1"/>
  <c r="CG188" i="1"/>
  <c r="CI188" i="1"/>
  <c r="CK188" i="1"/>
  <c r="CM188" i="1"/>
  <c r="CO188" i="1"/>
  <c r="CQ188" i="1"/>
  <c r="CU188" i="1"/>
  <c r="CW188" i="1"/>
  <c r="CY188" i="1"/>
  <c r="AF189" i="1"/>
  <c r="AH189" i="1"/>
  <c r="AJ189" i="1"/>
  <c r="AR189" i="1"/>
  <c r="AT189" i="1"/>
  <c r="AV189" i="1"/>
  <c r="AX189" i="1"/>
  <c r="AZ189" i="1"/>
  <c r="BB189" i="1"/>
  <c r="BF189" i="1"/>
  <c r="BH189" i="1"/>
  <c r="BJ189" i="1"/>
  <c r="BL189" i="1"/>
  <c r="BN189" i="1"/>
  <c r="BP189" i="1"/>
  <c r="BT189" i="1"/>
  <c r="BV189" i="1"/>
  <c r="BX189" i="1"/>
  <c r="BZ189" i="1"/>
  <c r="CB189" i="1"/>
  <c r="CD189" i="1"/>
  <c r="CH189" i="1"/>
  <c r="CJ189" i="1"/>
  <c r="CL189" i="1"/>
  <c r="CN189" i="1"/>
  <c r="CP189" i="1"/>
  <c r="CR189" i="1"/>
  <c r="CV189" i="1"/>
  <c r="CX189" i="1"/>
  <c r="CZ189" i="1"/>
  <c r="DA190" i="1"/>
  <c r="CY190" i="1"/>
  <c r="CW190" i="1"/>
  <c r="CU190" i="1"/>
  <c r="CQ190" i="1"/>
  <c r="CO190" i="1"/>
  <c r="CM190" i="1"/>
  <c r="CK190" i="1"/>
  <c r="CI190" i="1"/>
  <c r="CG190" i="1"/>
  <c r="CC190" i="1"/>
  <c r="CA190" i="1"/>
  <c r="BY190" i="1"/>
  <c r="BW190" i="1"/>
  <c r="BU190" i="1"/>
  <c r="BS190" i="1"/>
  <c r="BO190" i="1"/>
  <c r="BM190" i="1"/>
  <c r="BK190" i="1"/>
  <c r="BI190" i="1"/>
  <c r="BG190" i="1"/>
  <c r="CZ190" i="1"/>
  <c r="CX190" i="1"/>
  <c r="CV190" i="1"/>
  <c r="CR190" i="1"/>
  <c r="CP190" i="1"/>
  <c r="CN190" i="1"/>
  <c r="CL190" i="1"/>
  <c r="CJ190" i="1"/>
  <c r="CH190" i="1"/>
  <c r="CD190" i="1"/>
  <c r="CB190" i="1"/>
  <c r="BZ190" i="1"/>
  <c r="BX190" i="1"/>
  <c r="BV190" i="1"/>
  <c r="BT190" i="1"/>
  <c r="BP190" i="1"/>
  <c r="BN190" i="1"/>
  <c r="BL190" i="1"/>
  <c r="BJ190" i="1"/>
  <c r="BH190" i="1"/>
  <c r="AG190" i="1"/>
  <c r="AI190" i="1"/>
  <c r="AQ190" i="1"/>
  <c r="AS190" i="1"/>
  <c r="AU190" i="1"/>
  <c r="AW190" i="1"/>
  <c r="AY190" i="1"/>
  <c r="BA190" i="1"/>
  <c r="BE190" i="1"/>
  <c r="AJ87" i="1"/>
  <c r="AK87" i="1" s="1"/>
  <c r="AQ87" i="1"/>
  <c r="AS87" i="1"/>
  <c r="AU87" i="1"/>
  <c r="AW87" i="1"/>
  <c r="AY87" i="1"/>
  <c r="BA87" i="1"/>
  <c r="BE87" i="1"/>
  <c r="BG87" i="1"/>
  <c r="BI87" i="1"/>
  <c r="BK87" i="1"/>
  <c r="BM87" i="1"/>
  <c r="BO87" i="1"/>
  <c r="BS87" i="1"/>
  <c r="BU87" i="1"/>
  <c r="BW87" i="1"/>
  <c r="BY87" i="1"/>
  <c r="CA87" i="1"/>
  <c r="CC87" i="1"/>
  <c r="CG87" i="1"/>
  <c r="CI87" i="1"/>
  <c r="CK87" i="1"/>
  <c r="CM87" i="1"/>
  <c r="CO87" i="1"/>
  <c r="CQ87" i="1"/>
  <c r="CU87" i="1"/>
  <c r="CW87" i="1"/>
  <c r="CY87" i="1"/>
  <c r="DA87" i="1"/>
  <c r="AX93" i="1"/>
  <c r="AZ93" i="1" s="1"/>
  <c r="BB93" i="1"/>
  <c r="BD93" i="1"/>
  <c r="BF93" i="1"/>
  <c r="BH93" i="1"/>
  <c r="BJ93" i="1"/>
  <c r="BL93" i="1"/>
  <c r="BP93" i="1"/>
  <c r="BR93" i="1"/>
  <c r="BT93" i="1"/>
  <c r="BV93" i="1"/>
  <c r="BX93" i="1"/>
  <c r="BZ93" i="1"/>
  <c r="CD93" i="1"/>
  <c r="CF93" i="1"/>
  <c r="CH93" i="1"/>
  <c r="CJ93" i="1"/>
  <c r="CL93" i="1"/>
  <c r="CN93" i="1"/>
  <c r="CR93" i="1"/>
  <c r="CT93" i="1"/>
  <c r="CV93" i="1"/>
  <c r="CX93" i="1"/>
  <c r="CZ93" i="1"/>
  <c r="DB93" i="1"/>
  <c r="DF93" i="1"/>
  <c r="DH93" i="1"/>
  <c r="DJ93" i="1"/>
  <c r="DL93" i="1"/>
  <c r="AX94" i="1"/>
  <c r="AZ94" i="1" s="1"/>
  <c r="BB94" i="1"/>
  <c r="BD94" i="1"/>
  <c r="BF94" i="1"/>
  <c r="BH94" i="1"/>
  <c r="BJ94" i="1"/>
  <c r="BL94" i="1"/>
  <c r="BP94" i="1"/>
  <c r="BR94" i="1"/>
  <c r="BT94" i="1"/>
  <c r="BV94" i="1"/>
  <c r="BX94" i="1"/>
  <c r="BZ94" i="1"/>
  <c r="CD94" i="1"/>
  <c r="CF94" i="1"/>
  <c r="CH94" i="1"/>
  <c r="CJ94" i="1"/>
  <c r="CL94" i="1"/>
  <c r="CN94" i="1"/>
  <c r="CR94" i="1"/>
  <c r="CT94" i="1"/>
  <c r="CV94" i="1"/>
  <c r="CX94" i="1"/>
  <c r="CZ94" i="1"/>
  <c r="DB94" i="1"/>
  <c r="DF94" i="1"/>
  <c r="DH94" i="1"/>
  <c r="DJ94" i="1"/>
  <c r="DL94" i="1"/>
  <c r="BE96" i="1"/>
  <c r="BG96" i="1"/>
  <c r="BI96" i="1"/>
  <c r="BK96" i="1"/>
  <c r="BO96" i="1"/>
  <c r="BQ96" i="1"/>
  <c r="BS96" i="1"/>
  <c r="BU96" i="1"/>
  <c r="BW96" i="1"/>
  <c r="BY96" i="1"/>
  <c r="CC96" i="1"/>
  <c r="CE96" i="1"/>
  <c r="CG96" i="1"/>
  <c r="CI96" i="1"/>
  <c r="CK96" i="1"/>
  <c r="CM96" i="1"/>
  <c r="CQ96" i="1"/>
  <c r="CS96" i="1"/>
  <c r="CU96" i="1"/>
  <c r="CW96" i="1"/>
  <c r="CY96" i="1"/>
  <c r="DA96" i="1"/>
  <c r="DE96" i="1"/>
  <c r="DG96" i="1"/>
  <c r="DI96" i="1"/>
  <c r="DK96" i="1"/>
  <c r="DM96" i="1"/>
  <c r="DO96" i="1"/>
  <c r="DS96" i="1"/>
  <c r="BE98" i="1"/>
  <c r="BG98" i="1"/>
  <c r="BI98" i="1"/>
  <c r="BK98" i="1"/>
  <c r="BO98" i="1"/>
  <c r="BQ98" i="1"/>
  <c r="BS98" i="1"/>
  <c r="BU98" i="1"/>
  <c r="BW98" i="1"/>
  <c r="BY98" i="1"/>
  <c r="CC98" i="1"/>
  <c r="CE98" i="1"/>
  <c r="CG98" i="1"/>
  <c r="CI98" i="1"/>
  <c r="CK98" i="1"/>
  <c r="CM98" i="1"/>
  <c r="CQ98" i="1"/>
  <c r="CS98" i="1"/>
  <c r="CU98" i="1"/>
  <c r="CW98" i="1"/>
  <c r="CY98" i="1"/>
  <c r="DA98" i="1"/>
  <c r="DE98" i="1"/>
  <c r="DG98" i="1"/>
  <c r="DI98" i="1"/>
  <c r="DK98" i="1"/>
  <c r="DM98" i="1"/>
  <c r="DO98" i="1"/>
  <c r="DS98" i="1"/>
  <c r="BE100" i="1"/>
  <c r="BG100" i="1"/>
  <c r="BI100" i="1"/>
  <c r="BK100" i="1"/>
  <c r="BO100" i="1"/>
  <c r="BQ100" i="1"/>
  <c r="BS100" i="1"/>
  <c r="BU100" i="1"/>
  <c r="BW100" i="1"/>
  <c r="BY100" i="1"/>
  <c r="CC100" i="1"/>
  <c r="CE100" i="1"/>
  <c r="CG100" i="1"/>
  <c r="CI100" i="1"/>
  <c r="CK100" i="1"/>
  <c r="CM100" i="1"/>
  <c r="CQ100" i="1"/>
  <c r="CS100" i="1"/>
  <c r="CU100" i="1"/>
  <c r="CW100" i="1"/>
  <c r="CY100" i="1"/>
  <c r="DA100" i="1"/>
  <c r="DE100" i="1"/>
  <c r="DG100" i="1"/>
  <c r="DI100" i="1"/>
  <c r="DK100" i="1"/>
  <c r="DM100" i="1"/>
  <c r="DO100" i="1"/>
  <c r="DS100" i="1"/>
  <c r="AP143" i="1"/>
  <c r="AP222" i="1" s="1"/>
  <c r="Z222" i="1"/>
  <c r="AB222" i="1"/>
  <c r="AD222" i="1"/>
  <c r="Y167" i="1"/>
  <c r="AA167" i="1"/>
  <c r="AC167" i="1"/>
  <c r="AE167" i="1"/>
  <c r="AG167" i="1"/>
  <c r="Y168" i="1"/>
  <c r="AA168" i="1"/>
  <c r="AC168" i="1"/>
  <c r="AE168" i="1"/>
  <c r="AG168" i="1"/>
  <c r="Y169" i="1"/>
  <c r="AA169" i="1"/>
  <c r="AC169" i="1"/>
  <c r="AE169" i="1"/>
  <c r="AG169" i="1"/>
  <c r="Y170" i="1"/>
  <c r="AA170" i="1"/>
  <c r="AC170" i="1"/>
  <c r="AE170" i="1"/>
  <c r="AG170" i="1"/>
  <c r="Y171" i="1"/>
  <c r="AA171" i="1"/>
  <c r="AC171" i="1"/>
  <c r="AE171" i="1"/>
  <c r="AG171" i="1"/>
  <c r="Y172" i="1"/>
  <c r="AA172" i="1"/>
  <c r="AC172" i="1"/>
  <c r="AE172" i="1"/>
  <c r="AG172" i="1"/>
  <c r="Y173" i="1"/>
  <c r="AA173" i="1"/>
  <c r="AC173" i="1"/>
  <c r="AE173" i="1"/>
  <c r="AG173" i="1"/>
  <c r="Y174" i="1"/>
  <c r="AA174" i="1"/>
  <c r="AC174" i="1"/>
  <c r="AE174" i="1"/>
  <c r="AG174" i="1"/>
  <c r="Y175" i="1"/>
  <c r="AA175" i="1"/>
  <c r="AC175" i="1"/>
  <c r="AE175" i="1"/>
  <c r="AG175" i="1"/>
  <c r="Y176" i="1"/>
  <c r="AA176" i="1"/>
  <c r="AC176" i="1"/>
  <c r="AE176" i="1"/>
  <c r="AG176" i="1"/>
  <c r="Y177" i="1"/>
  <c r="AA177" i="1"/>
  <c r="AC177" i="1"/>
  <c r="AE177" i="1"/>
  <c r="AG177" i="1"/>
  <c r="Y185" i="1"/>
  <c r="AA185" i="1"/>
  <c r="AC185" i="1"/>
  <c r="AE185" i="1"/>
  <c r="AG185" i="1"/>
  <c r="Y187" i="1"/>
  <c r="AA187" i="1"/>
  <c r="AC187" i="1"/>
  <c r="AE187" i="1"/>
  <c r="AG187" i="1"/>
  <c r="AG189" i="1"/>
  <c r="AI189" i="1"/>
  <c r="AQ189" i="1"/>
  <c r="AS189" i="1"/>
  <c r="AU189" i="1"/>
  <c r="AW189" i="1"/>
  <c r="AY189" i="1"/>
  <c r="BA189" i="1"/>
  <c r="BE189" i="1"/>
  <c r="BG189" i="1"/>
  <c r="BI189" i="1"/>
  <c r="BK189" i="1"/>
  <c r="BM189" i="1"/>
  <c r="BO189" i="1"/>
  <c r="BS189" i="1"/>
  <c r="BU189" i="1"/>
  <c r="BW189" i="1"/>
  <c r="BY189" i="1"/>
  <c r="CA189" i="1"/>
  <c r="CC189" i="1"/>
  <c r="CG189" i="1"/>
  <c r="CI189" i="1"/>
  <c r="CK189" i="1"/>
  <c r="CM189" i="1"/>
  <c r="CO189" i="1"/>
  <c r="CQ189" i="1"/>
  <c r="CU189" i="1"/>
  <c r="CW189" i="1"/>
  <c r="CY189" i="1"/>
  <c r="AG191" i="1"/>
  <c r="AI191" i="1"/>
  <c r="AQ191" i="1"/>
  <c r="AS191" i="1"/>
  <c r="AU191" i="1"/>
  <c r="AW191" i="1"/>
  <c r="AY191" i="1"/>
  <c r="BA191" i="1"/>
  <c r="BE191" i="1"/>
  <c r="BG191" i="1"/>
  <c r="BI191" i="1"/>
  <c r="BK191" i="1"/>
  <c r="BM191" i="1"/>
  <c r="BO191" i="1"/>
  <c r="BS191" i="1"/>
  <c r="BU191" i="1"/>
  <c r="BW191" i="1"/>
  <c r="BY191" i="1"/>
  <c r="CA191" i="1"/>
  <c r="CC191" i="1"/>
  <c r="CG191" i="1"/>
  <c r="CI191" i="1"/>
  <c r="CK191" i="1"/>
  <c r="CM191" i="1"/>
  <c r="CO191" i="1"/>
  <c r="CQ191" i="1"/>
  <c r="CU191" i="1"/>
  <c r="CW191" i="1"/>
  <c r="CY191" i="1"/>
  <c r="DA191" i="1"/>
  <c r="AF192" i="1"/>
  <c r="AH192" i="1"/>
  <c r="AJ192" i="1"/>
  <c r="AR192" i="1"/>
  <c r="AT192" i="1"/>
  <c r="AV192" i="1"/>
  <c r="AX192" i="1"/>
  <c r="AZ192" i="1"/>
  <c r="BB192" i="1"/>
  <c r="BF192" i="1"/>
  <c r="BH192" i="1"/>
  <c r="BJ192" i="1"/>
  <c r="BL192" i="1"/>
  <c r="BN192" i="1"/>
  <c r="BP192" i="1"/>
  <c r="BT192" i="1"/>
  <c r="BV192" i="1"/>
  <c r="BX192" i="1"/>
  <c r="BZ192" i="1"/>
  <c r="CB192" i="1"/>
  <c r="CD192" i="1"/>
  <c r="CH192" i="1"/>
  <c r="CJ192" i="1"/>
  <c r="CL192" i="1"/>
  <c r="CN192" i="1"/>
  <c r="CP192" i="1"/>
  <c r="CR192" i="1"/>
  <c r="CV192" i="1"/>
  <c r="CX192" i="1"/>
  <c r="CZ192" i="1"/>
  <c r="AG193" i="1"/>
  <c r="AI193" i="1"/>
  <c r="AQ193" i="1"/>
  <c r="AS193" i="1"/>
  <c r="AU193" i="1"/>
  <c r="AW193" i="1"/>
  <c r="AY193" i="1"/>
  <c r="BA193" i="1"/>
  <c r="BE193" i="1"/>
  <c r="BG193" i="1"/>
  <c r="BI193" i="1"/>
  <c r="BK193" i="1"/>
  <c r="BM193" i="1"/>
  <c r="BO193" i="1"/>
  <c r="BS193" i="1"/>
  <c r="BU193" i="1"/>
  <c r="BW193" i="1"/>
  <c r="BY193" i="1"/>
  <c r="CA193" i="1"/>
  <c r="CC193" i="1"/>
  <c r="CG193" i="1"/>
  <c r="CI193" i="1"/>
  <c r="CK193" i="1"/>
  <c r="CM193" i="1"/>
  <c r="CO193" i="1"/>
  <c r="CQ193" i="1"/>
  <c r="CU193" i="1"/>
  <c r="CW193" i="1"/>
  <c r="CY193" i="1"/>
  <c r="DA193" i="1"/>
  <c r="AF194" i="1"/>
  <c r="AH194" i="1"/>
  <c r="AJ194" i="1"/>
  <c r="AR194" i="1"/>
  <c r="AT194" i="1"/>
  <c r="AV194" i="1"/>
  <c r="AX194" i="1"/>
  <c r="AZ194" i="1"/>
  <c r="BB194" i="1"/>
  <c r="BF194" i="1"/>
  <c r="BH194" i="1"/>
  <c r="BJ194" i="1"/>
  <c r="BL194" i="1"/>
  <c r="BN194" i="1"/>
  <c r="BP194" i="1"/>
  <c r="BT194" i="1"/>
  <c r="BV194" i="1"/>
  <c r="BX194" i="1"/>
  <c r="BZ194" i="1"/>
  <c r="CB194" i="1"/>
  <c r="CD194" i="1"/>
  <c r="CH194" i="1"/>
  <c r="CJ194" i="1"/>
  <c r="CL194" i="1"/>
  <c r="CN194" i="1"/>
  <c r="CP194" i="1"/>
  <c r="CR194" i="1"/>
  <c r="CV194" i="1"/>
  <c r="CX194" i="1"/>
  <c r="CZ194" i="1"/>
  <c r="AG195" i="1"/>
  <c r="AI195" i="1"/>
  <c r="AQ195" i="1"/>
  <c r="AS195" i="1"/>
  <c r="AU195" i="1"/>
  <c r="AW195" i="1"/>
  <c r="AY195" i="1"/>
  <c r="BA195" i="1"/>
  <c r="BE195" i="1"/>
  <c r="BG195" i="1"/>
  <c r="BI195" i="1"/>
  <c r="BK195" i="1"/>
  <c r="BM195" i="1"/>
  <c r="BO195" i="1"/>
  <c r="BS195" i="1"/>
  <c r="BU195" i="1"/>
  <c r="BW195" i="1"/>
  <c r="BY195" i="1"/>
  <c r="CA195" i="1"/>
  <c r="CC195" i="1"/>
  <c r="CG195" i="1"/>
  <c r="CI195" i="1"/>
  <c r="CK195" i="1"/>
  <c r="CM195" i="1"/>
  <c r="CO195" i="1"/>
  <c r="CQ195" i="1"/>
  <c r="CU195" i="1"/>
  <c r="CW195" i="1"/>
  <c r="CY195" i="1"/>
  <c r="DA195" i="1"/>
  <c r="AF196" i="1"/>
  <c r="AR196" i="1"/>
  <c r="AT196" i="1"/>
  <c r="AV196" i="1"/>
  <c r="AX196" i="1"/>
  <c r="AZ196" i="1"/>
  <c r="BD196" i="1"/>
  <c r="BF196" i="1"/>
  <c r="BH196" i="1"/>
  <c r="BJ196" i="1"/>
  <c r="BL196" i="1"/>
  <c r="BN196" i="1"/>
  <c r="BR196" i="1"/>
  <c r="BT196" i="1"/>
  <c r="BV196" i="1"/>
  <c r="BX196" i="1"/>
  <c r="BZ196" i="1"/>
  <c r="CB196" i="1"/>
  <c r="CF196" i="1"/>
  <c r="CH196" i="1"/>
  <c r="CJ196" i="1"/>
  <c r="CL196" i="1"/>
  <c r="CN196" i="1"/>
  <c r="CP196" i="1"/>
  <c r="CT196" i="1"/>
  <c r="CV196" i="1"/>
  <c r="CX196" i="1"/>
  <c r="CZ196" i="1"/>
  <c r="AF197" i="1"/>
  <c r="AH197" i="1"/>
  <c r="AR197" i="1"/>
  <c r="AT197" i="1"/>
  <c r="AV197" i="1"/>
  <c r="AX197" i="1"/>
  <c r="AZ197" i="1"/>
  <c r="BD197" i="1"/>
  <c r="BF197" i="1"/>
  <c r="BH197" i="1"/>
  <c r="BJ197" i="1"/>
  <c r="BL197" i="1"/>
  <c r="BN197" i="1"/>
  <c r="BR197" i="1"/>
  <c r="BT197" i="1"/>
  <c r="BV197" i="1"/>
  <c r="BX197" i="1"/>
  <c r="BZ197" i="1"/>
  <c r="CB197" i="1"/>
  <c r="CF197" i="1"/>
  <c r="CH197" i="1"/>
  <c r="CJ197" i="1"/>
  <c r="CL197" i="1"/>
  <c r="CN197" i="1"/>
  <c r="CP197" i="1"/>
  <c r="CT197" i="1"/>
  <c r="CV197" i="1"/>
  <c r="CX197" i="1"/>
  <c r="CZ197" i="1"/>
  <c r="AF198" i="1"/>
  <c r="AH198" i="1"/>
  <c r="AQ198" i="1"/>
  <c r="AS198" i="1"/>
  <c r="AU198" i="1"/>
  <c r="AW198" i="1"/>
  <c r="AY198" i="1"/>
  <c r="BC198" i="1"/>
  <c r="BE198" i="1"/>
  <c r="BG198" i="1"/>
  <c r="BI198" i="1"/>
  <c r="BK198" i="1"/>
  <c r="BM198" i="1"/>
  <c r="BQ198" i="1"/>
  <c r="BS198" i="1"/>
  <c r="BU198" i="1"/>
  <c r="BW198" i="1"/>
  <c r="BY198" i="1"/>
  <c r="CA198" i="1"/>
  <c r="CE198" i="1"/>
  <c r="CG198" i="1"/>
  <c r="CI198" i="1"/>
  <c r="CK198" i="1"/>
  <c r="CM198" i="1"/>
  <c r="CO198" i="1"/>
  <c r="CS198" i="1"/>
  <c r="CU198" i="1"/>
  <c r="CW198" i="1"/>
  <c r="CY198" i="1"/>
  <c r="AG199" i="1"/>
  <c r="AI199" i="1"/>
  <c r="AR199" i="1"/>
  <c r="AT199" i="1"/>
  <c r="AV199" i="1"/>
  <c r="AX199" i="1"/>
  <c r="AZ199" i="1"/>
  <c r="BD199" i="1"/>
  <c r="BF199" i="1"/>
  <c r="BH199" i="1"/>
  <c r="BJ199" i="1"/>
  <c r="BL199" i="1"/>
  <c r="BN199" i="1"/>
  <c r="BR199" i="1"/>
  <c r="BT199" i="1"/>
  <c r="BV199" i="1"/>
  <c r="BX199" i="1"/>
  <c r="BZ199" i="1"/>
  <c r="CB199" i="1"/>
  <c r="CF199" i="1"/>
  <c r="CH199" i="1"/>
  <c r="CJ199" i="1"/>
  <c r="CL199" i="1"/>
  <c r="CN199" i="1"/>
  <c r="CP199" i="1"/>
  <c r="CT199" i="1"/>
  <c r="CV199" i="1"/>
  <c r="CX199" i="1"/>
  <c r="CZ199" i="1"/>
  <c r="AF191" i="1"/>
  <c r="AH191" i="1"/>
  <c r="AJ191" i="1"/>
  <c r="AR191" i="1"/>
  <c r="AT191" i="1"/>
  <c r="AV191" i="1"/>
  <c r="AX191" i="1"/>
  <c r="AZ191" i="1"/>
  <c r="BB191" i="1"/>
  <c r="BF191" i="1"/>
  <c r="BH191" i="1"/>
  <c r="BJ191" i="1"/>
  <c r="BL191" i="1"/>
  <c r="BN191" i="1"/>
  <c r="BP191" i="1"/>
  <c r="BT191" i="1"/>
  <c r="BV191" i="1"/>
  <c r="BX191" i="1"/>
  <c r="BZ191" i="1"/>
  <c r="CB191" i="1"/>
  <c r="CD191" i="1"/>
  <c r="CH191" i="1"/>
  <c r="CJ191" i="1"/>
  <c r="CL191" i="1"/>
  <c r="CN191" i="1"/>
  <c r="CP191" i="1"/>
  <c r="CR191" i="1"/>
  <c r="CV191" i="1"/>
  <c r="CX191" i="1"/>
  <c r="AG192" i="1"/>
  <c r="AI192" i="1"/>
  <c r="AQ192" i="1"/>
  <c r="AS192" i="1"/>
  <c r="AU192" i="1"/>
  <c r="AW192" i="1"/>
  <c r="AY192" i="1"/>
  <c r="BA192" i="1"/>
  <c r="BE192" i="1"/>
  <c r="BG192" i="1"/>
  <c r="BI192" i="1"/>
  <c r="BK192" i="1"/>
  <c r="BM192" i="1"/>
  <c r="BO192" i="1"/>
  <c r="BS192" i="1"/>
  <c r="BU192" i="1"/>
  <c r="BW192" i="1"/>
  <c r="BY192" i="1"/>
  <c r="CA192" i="1"/>
  <c r="CC192" i="1"/>
  <c r="CG192" i="1"/>
  <c r="CI192" i="1"/>
  <c r="CK192" i="1"/>
  <c r="CM192" i="1"/>
  <c r="CO192" i="1"/>
  <c r="CQ192" i="1"/>
  <c r="CU192" i="1"/>
  <c r="CW192" i="1"/>
  <c r="CY192" i="1"/>
  <c r="AF193" i="1"/>
  <c r="AH193" i="1"/>
  <c r="AJ193" i="1"/>
  <c r="AR193" i="1"/>
  <c r="AT193" i="1"/>
  <c r="AV193" i="1"/>
  <c r="AX193" i="1"/>
  <c r="AZ193" i="1"/>
  <c r="BB193" i="1"/>
  <c r="BF193" i="1"/>
  <c r="BH193" i="1"/>
  <c r="BJ193" i="1"/>
  <c r="BL193" i="1"/>
  <c r="BN193" i="1"/>
  <c r="BP193" i="1"/>
  <c r="BT193" i="1"/>
  <c r="BV193" i="1"/>
  <c r="BX193" i="1"/>
  <c r="BZ193" i="1"/>
  <c r="CB193" i="1"/>
  <c r="CD193" i="1"/>
  <c r="CH193" i="1"/>
  <c r="CJ193" i="1"/>
  <c r="CL193" i="1"/>
  <c r="CN193" i="1"/>
  <c r="CP193" i="1"/>
  <c r="CR193" i="1"/>
  <c r="CV193" i="1"/>
  <c r="CX193" i="1"/>
  <c r="AG194" i="1"/>
  <c r="AI194" i="1"/>
  <c r="AQ194" i="1"/>
  <c r="AS194" i="1"/>
  <c r="AU194" i="1"/>
  <c r="AW194" i="1"/>
  <c r="AY194" i="1"/>
  <c r="BA194" i="1"/>
  <c r="BE194" i="1"/>
  <c r="BG194" i="1"/>
  <c r="BI194" i="1"/>
  <c r="BK194" i="1"/>
  <c r="BM194" i="1"/>
  <c r="BO194" i="1"/>
  <c r="BS194" i="1"/>
  <c r="BU194" i="1"/>
  <c r="BW194" i="1"/>
  <c r="BY194" i="1"/>
  <c r="CA194" i="1"/>
  <c r="CC194" i="1"/>
  <c r="CG194" i="1"/>
  <c r="CI194" i="1"/>
  <c r="CK194" i="1"/>
  <c r="CM194" i="1"/>
  <c r="CO194" i="1"/>
  <c r="CQ194" i="1"/>
  <c r="CU194" i="1"/>
  <c r="CW194" i="1"/>
  <c r="CY194" i="1"/>
  <c r="AH195" i="1"/>
  <c r="AJ195" i="1"/>
  <c r="AR195" i="1"/>
  <c r="AT195" i="1"/>
  <c r="AV195" i="1"/>
  <c r="AX195" i="1"/>
  <c r="AZ195" i="1"/>
  <c r="BB195" i="1"/>
  <c r="BF195" i="1"/>
  <c r="BH195" i="1"/>
  <c r="BJ195" i="1"/>
  <c r="BL195" i="1"/>
  <c r="BN195" i="1"/>
  <c r="BP195" i="1"/>
  <c r="BT195" i="1"/>
  <c r="BV195" i="1"/>
  <c r="BX195" i="1"/>
  <c r="BZ195" i="1"/>
  <c r="CB195" i="1"/>
  <c r="CD195" i="1"/>
  <c r="CH195" i="1"/>
  <c r="CJ195" i="1"/>
  <c r="CL195" i="1"/>
  <c r="CN195" i="1"/>
  <c r="CP195" i="1"/>
  <c r="CR195" i="1"/>
  <c r="CV195" i="1"/>
  <c r="CX195" i="1"/>
  <c r="AQ196" i="1"/>
  <c r="AS196" i="1"/>
  <c r="AU196" i="1"/>
  <c r="AW196" i="1"/>
  <c r="AY196" i="1"/>
  <c r="BC196" i="1"/>
  <c r="BE196" i="1"/>
  <c r="BG196" i="1"/>
  <c r="BI196" i="1"/>
  <c r="BK196" i="1"/>
  <c r="BM196" i="1"/>
  <c r="BQ196" i="1"/>
  <c r="BS196" i="1"/>
  <c r="BU196" i="1"/>
  <c r="BW196" i="1"/>
  <c r="BY196" i="1"/>
  <c r="CA196" i="1"/>
  <c r="CE196" i="1"/>
  <c r="CG196" i="1"/>
  <c r="CI196" i="1"/>
  <c r="CK196" i="1"/>
  <c r="CM196" i="1"/>
  <c r="CO196" i="1"/>
  <c r="CS196" i="1"/>
  <c r="CU196" i="1"/>
  <c r="CW196" i="1"/>
  <c r="AG197" i="1"/>
  <c r="AI197" i="1"/>
  <c r="AQ197" i="1"/>
  <c r="AS197" i="1"/>
  <c r="AU197" i="1"/>
  <c r="AW197" i="1"/>
  <c r="AY197" i="1"/>
  <c r="BC197" i="1"/>
  <c r="BE197" i="1"/>
  <c r="BG197" i="1"/>
  <c r="BI197" i="1"/>
  <c r="BK197" i="1"/>
  <c r="BM197" i="1"/>
  <c r="BQ197" i="1"/>
  <c r="BS197" i="1"/>
  <c r="BU197" i="1"/>
  <c r="BW197" i="1"/>
  <c r="BY197" i="1"/>
  <c r="CA197" i="1"/>
  <c r="CE197" i="1"/>
  <c r="CG197" i="1"/>
  <c r="CI197" i="1"/>
  <c r="CK197" i="1"/>
  <c r="CM197" i="1"/>
  <c r="CO197" i="1"/>
  <c r="CS197" i="1"/>
  <c r="CU197" i="1"/>
  <c r="CW197" i="1"/>
  <c r="AG198" i="1"/>
  <c r="AI198" i="1"/>
  <c r="AR198" i="1"/>
  <c r="AT198" i="1"/>
  <c r="AV198" i="1"/>
  <c r="AX198" i="1"/>
  <c r="AZ198" i="1"/>
  <c r="BD198" i="1"/>
  <c r="BF198" i="1"/>
  <c r="BH198" i="1"/>
  <c r="BJ198" i="1"/>
  <c r="BL198" i="1"/>
  <c r="BN198" i="1"/>
  <c r="BR198" i="1"/>
  <c r="BT198" i="1"/>
  <c r="BV198" i="1"/>
  <c r="BX198" i="1"/>
  <c r="BZ198" i="1"/>
  <c r="CB198" i="1"/>
  <c r="CF198" i="1"/>
  <c r="CH198" i="1"/>
  <c r="CJ198" i="1"/>
  <c r="CL198" i="1"/>
  <c r="CN198" i="1"/>
  <c r="CP198" i="1"/>
  <c r="CT198" i="1"/>
  <c r="CV198" i="1"/>
  <c r="CX198" i="1"/>
  <c r="AF199" i="1"/>
  <c r="AH199" i="1"/>
  <c r="AQ199" i="1"/>
  <c r="AS199" i="1"/>
  <c r="AU199" i="1"/>
  <c r="AW199" i="1"/>
  <c r="AY199" i="1"/>
  <c r="BC199" i="1"/>
  <c r="BE199" i="1"/>
  <c r="BG199" i="1"/>
  <c r="BI199" i="1"/>
  <c r="BK199" i="1"/>
  <c r="BM199" i="1"/>
  <c r="BQ199" i="1"/>
  <c r="BS199" i="1"/>
  <c r="BU199" i="1"/>
  <c r="BW199" i="1"/>
  <c r="BY199" i="1"/>
  <c r="CA199" i="1"/>
  <c r="CE199" i="1"/>
  <c r="CG199" i="1"/>
  <c r="CI199" i="1"/>
  <c r="CK199" i="1"/>
  <c r="CM199" i="1"/>
  <c r="CO199" i="1"/>
  <c r="CS199" i="1"/>
  <c r="CU199" i="1"/>
  <c r="CW199" i="1"/>
  <c r="DC200" i="1"/>
  <c r="DA200" i="1"/>
  <c r="CY200" i="1"/>
  <c r="CW200" i="1"/>
  <c r="CU200" i="1"/>
  <c r="CQ200" i="1"/>
  <c r="CO200" i="1"/>
  <c r="CM200" i="1"/>
  <c r="CK200" i="1"/>
  <c r="CI200" i="1"/>
  <c r="CG200" i="1"/>
  <c r="CC200" i="1"/>
  <c r="CA200" i="1"/>
  <c r="BY200" i="1"/>
  <c r="BW200" i="1"/>
  <c r="BU200" i="1"/>
  <c r="BS200" i="1"/>
  <c r="BO200" i="1"/>
  <c r="BM200" i="1"/>
  <c r="BK200" i="1"/>
  <c r="BI200" i="1"/>
  <c r="BG200" i="1"/>
  <c r="BE200" i="1"/>
  <c r="BA200" i="1"/>
  <c r="AY200" i="1"/>
  <c r="AW200" i="1"/>
  <c r="AU200" i="1"/>
  <c r="AS200" i="1"/>
  <c r="AQ200" i="1"/>
  <c r="DD200" i="1"/>
  <c r="DB200" i="1"/>
  <c r="CZ200" i="1"/>
  <c r="CX200" i="1"/>
  <c r="CV200" i="1"/>
  <c r="CT200" i="1"/>
  <c r="CP200" i="1"/>
  <c r="CN200" i="1"/>
  <c r="CL200" i="1"/>
  <c r="CJ200" i="1"/>
  <c r="CH200" i="1"/>
  <c r="CF200" i="1"/>
  <c r="CB200" i="1"/>
  <c r="BZ200" i="1"/>
  <c r="BX200" i="1"/>
  <c r="BV200" i="1"/>
  <c r="BT200" i="1"/>
  <c r="BR200" i="1"/>
  <c r="BN200" i="1"/>
  <c r="BL200" i="1"/>
  <c r="BJ200" i="1"/>
  <c r="BH200" i="1"/>
  <c r="BF200" i="1"/>
  <c r="BD200" i="1"/>
  <c r="AZ200" i="1"/>
  <c r="AX200" i="1"/>
  <c r="AV200" i="1"/>
  <c r="AT200" i="1"/>
  <c r="AR200" i="1"/>
  <c r="AJ200" i="1"/>
  <c r="AK200" i="1" s="1"/>
  <c r="AR201" i="1"/>
  <c r="AT201" i="1"/>
  <c r="AV201" i="1"/>
  <c r="AX201" i="1"/>
  <c r="AZ201" i="1"/>
  <c r="BD201" i="1"/>
  <c r="BF201" i="1"/>
  <c r="BH201" i="1"/>
  <c r="BJ201" i="1"/>
  <c r="BL201" i="1"/>
  <c r="BN201" i="1"/>
  <c r="BR201" i="1"/>
  <c r="BT201" i="1"/>
  <c r="BV201" i="1"/>
  <c r="BX201" i="1"/>
  <c r="BZ201" i="1"/>
  <c r="CB201" i="1"/>
  <c r="CF201" i="1"/>
  <c r="CH201" i="1"/>
  <c r="CJ201" i="1"/>
  <c r="CL201" i="1"/>
  <c r="CN201" i="1"/>
  <c r="CP201" i="1"/>
  <c r="CT201" i="1"/>
  <c r="CV201" i="1"/>
  <c r="CX201" i="1"/>
  <c r="CZ201" i="1"/>
  <c r="DB201" i="1"/>
  <c r="DD201" i="1"/>
  <c r="AR202" i="1"/>
  <c r="AT202" i="1"/>
  <c r="AV202" i="1"/>
  <c r="AX202" i="1"/>
  <c r="AZ202" i="1"/>
  <c r="BD202" i="1"/>
  <c r="BF202" i="1"/>
  <c r="BH202" i="1"/>
  <c r="BJ202" i="1"/>
  <c r="BL202" i="1"/>
  <c r="BN202" i="1"/>
  <c r="BR202" i="1"/>
  <c r="BT202" i="1"/>
  <c r="BV202" i="1"/>
  <c r="BX202" i="1"/>
  <c r="BZ202" i="1"/>
  <c r="CB202" i="1"/>
  <c r="CF202" i="1"/>
  <c r="CH202" i="1"/>
  <c r="CJ202" i="1"/>
  <c r="CL202" i="1"/>
  <c r="CN202" i="1"/>
  <c r="CP202" i="1"/>
  <c r="CT202" i="1"/>
  <c r="CV202" i="1"/>
  <c r="CX202" i="1"/>
  <c r="CZ202" i="1"/>
  <c r="DB202" i="1"/>
  <c r="DD202" i="1"/>
  <c r="AR203" i="1"/>
  <c r="AT203" i="1"/>
  <c r="AV203" i="1"/>
  <c r="AX203" i="1"/>
  <c r="AZ203" i="1"/>
  <c r="BD203" i="1"/>
  <c r="BF203" i="1"/>
  <c r="BH203" i="1"/>
  <c r="BJ203" i="1"/>
  <c r="BL203" i="1"/>
  <c r="BN203" i="1"/>
  <c r="BR203" i="1"/>
  <c r="BT203" i="1"/>
  <c r="BV203" i="1"/>
  <c r="BX203" i="1"/>
  <c r="BZ203" i="1"/>
  <c r="CB203" i="1"/>
  <c r="CF203" i="1"/>
  <c r="CH203" i="1"/>
  <c r="CJ203" i="1"/>
  <c r="CL203" i="1"/>
  <c r="CN203" i="1"/>
  <c r="CP203" i="1"/>
  <c r="CT203" i="1"/>
  <c r="CV203" i="1"/>
  <c r="CX203" i="1"/>
  <c r="CZ203" i="1"/>
  <c r="DB203" i="1"/>
  <c r="DD203" i="1"/>
  <c r="AR204" i="1"/>
  <c r="AT204" i="1"/>
  <c r="AV204" i="1"/>
  <c r="AX204" i="1"/>
  <c r="AZ204" i="1"/>
  <c r="BD204" i="1"/>
  <c r="BF204" i="1"/>
  <c r="BH204" i="1"/>
  <c r="BJ204" i="1"/>
  <c r="BL204" i="1"/>
  <c r="BN204" i="1"/>
  <c r="BR204" i="1"/>
  <c r="BT204" i="1"/>
  <c r="BV204" i="1"/>
  <c r="BX204" i="1"/>
  <c r="BZ204" i="1"/>
  <c r="CB204" i="1"/>
  <c r="CF204" i="1"/>
  <c r="CH204" i="1"/>
  <c r="CJ204" i="1"/>
  <c r="CL204" i="1"/>
  <c r="CN204" i="1"/>
  <c r="CP204" i="1"/>
  <c r="CT204" i="1"/>
  <c r="CV204" i="1"/>
  <c r="CX204" i="1"/>
  <c r="CZ204" i="1"/>
  <c r="DB204" i="1"/>
  <c r="DD204" i="1"/>
  <c r="AR205" i="1"/>
  <c r="AT205" i="1"/>
  <c r="AV205" i="1"/>
  <c r="AX205" i="1"/>
  <c r="AZ205" i="1"/>
  <c r="BD205" i="1"/>
  <c r="BF205" i="1"/>
  <c r="BH205" i="1"/>
  <c r="BJ205" i="1"/>
  <c r="BL205" i="1"/>
  <c r="BN205" i="1"/>
  <c r="BR205" i="1"/>
  <c r="BT205" i="1"/>
  <c r="BV205" i="1"/>
  <c r="BX205" i="1"/>
  <c r="BZ205" i="1"/>
  <c r="CB205" i="1"/>
  <c r="CF205" i="1"/>
  <c r="CH205" i="1"/>
  <c r="CJ205" i="1"/>
  <c r="CL205" i="1"/>
  <c r="CN205" i="1"/>
  <c r="CP205" i="1"/>
  <c r="CT205" i="1"/>
  <c r="CV205" i="1"/>
  <c r="CX205" i="1"/>
  <c r="CZ205" i="1"/>
  <c r="DB205" i="1"/>
  <c r="DD205" i="1"/>
  <c r="AR206" i="1"/>
  <c r="AT206" i="1"/>
  <c r="AV206" i="1"/>
  <c r="AX206" i="1"/>
  <c r="AZ206" i="1"/>
  <c r="BD206" i="1"/>
  <c r="BF206" i="1"/>
  <c r="BH206" i="1"/>
  <c r="BJ206" i="1"/>
  <c r="BL206" i="1"/>
  <c r="BN206" i="1"/>
  <c r="BR206" i="1"/>
  <c r="BT206" i="1"/>
  <c r="BV206" i="1"/>
  <c r="BX206" i="1"/>
  <c r="BZ206" i="1"/>
  <c r="CB206" i="1"/>
  <c r="CF206" i="1"/>
  <c r="CH206" i="1"/>
  <c r="CJ206" i="1"/>
  <c r="CL206" i="1"/>
  <c r="CN206" i="1"/>
  <c r="CP206" i="1"/>
  <c r="CT206" i="1"/>
  <c r="CV206" i="1"/>
  <c r="CX206" i="1"/>
  <c r="CZ206" i="1"/>
  <c r="DB206" i="1"/>
  <c r="DD206" i="1"/>
  <c r="AW207" i="1"/>
  <c r="AY207" i="1"/>
  <c r="BC207" i="1"/>
  <c r="BE207" i="1"/>
  <c r="BG207" i="1"/>
  <c r="BI207" i="1"/>
  <c r="BK207" i="1"/>
  <c r="BM207" i="1"/>
  <c r="BQ207" i="1"/>
  <c r="BS207" i="1"/>
  <c r="BU207" i="1"/>
  <c r="BW207" i="1"/>
  <c r="BY207" i="1"/>
  <c r="CA207" i="1"/>
  <c r="CE207" i="1"/>
  <c r="CG207" i="1"/>
  <c r="CI207" i="1"/>
  <c r="CK207" i="1"/>
  <c r="CM207" i="1"/>
  <c r="CO207" i="1"/>
  <c r="CS207" i="1"/>
  <c r="CU207" i="1"/>
  <c r="CW207" i="1"/>
  <c r="CY207" i="1"/>
  <c r="DA207" i="1"/>
  <c r="DC207" i="1"/>
  <c r="DG207" i="1"/>
  <c r="DI207" i="1"/>
  <c r="DK207" i="1"/>
  <c r="DM207" i="1"/>
  <c r="AW208" i="1"/>
  <c r="AY208" i="1"/>
  <c r="BC208" i="1"/>
  <c r="BE208" i="1"/>
  <c r="BG208" i="1"/>
  <c r="BI208" i="1"/>
  <c r="BK208" i="1"/>
  <c r="BM208" i="1"/>
  <c r="BQ208" i="1"/>
  <c r="BS208" i="1"/>
  <c r="BU208" i="1"/>
  <c r="BW208" i="1"/>
  <c r="BY208" i="1"/>
  <c r="CA208" i="1"/>
  <c r="CE208" i="1"/>
  <c r="CG208" i="1"/>
  <c r="CI208" i="1"/>
  <c r="CK208" i="1"/>
  <c r="CM208" i="1"/>
  <c r="CO208" i="1"/>
  <c r="CS208" i="1"/>
  <c r="CU208" i="1"/>
  <c r="CW208" i="1"/>
  <c r="CY208" i="1"/>
  <c r="DA208" i="1"/>
  <c r="DC208" i="1"/>
  <c r="DG208" i="1"/>
  <c r="DI208" i="1"/>
  <c r="DK208" i="1"/>
  <c r="DM208" i="1"/>
  <c r="AW209" i="1"/>
  <c r="AY209" i="1"/>
  <c r="BC209" i="1"/>
  <c r="BE209" i="1"/>
  <c r="BG209" i="1"/>
  <c r="BI209" i="1"/>
  <c r="BK209" i="1"/>
  <c r="BM209" i="1"/>
  <c r="BQ209" i="1"/>
  <c r="BS209" i="1"/>
  <c r="BU209" i="1"/>
  <c r="BW209" i="1"/>
  <c r="AJ201" i="1"/>
  <c r="AK201" i="1" s="1"/>
  <c r="AQ201" i="1"/>
  <c r="AS201" i="1"/>
  <c r="AU201" i="1"/>
  <c r="AW201" i="1"/>
  <c r="AY201" i="1"/>
  <c r="BA201" i="1"/>
  <c r="BE201" i="1"/>
  <c r="BG201" i="1"/>
  <c r="BI201" i="1"/>
  <c r="BK201" i="1"/>
  <c r="BM201" i="1"/>
  <c r="BO201" i="1"/>
  <c r="BS201" i="1"/>
  <c r="BU201" i="1"/>
  <c r="BW201" i="1"/>
  <c r="BY201" i="1"/>
  <c r="CA201" i="1"/>
  <c r="CC201" i="1"/>
  <c r="CG201" i="1"/>
  <c r="CI201" i="1"/>
  <c r="CK201" i="1"/>
  <c r="CM201" i="1"/>
  <c r="CO201" i="1"/>
  <c r="CQ201" i="1"/>
  <c r="CU201" i="1"/>
  <c r="CW201" i="1"/>
  <c r="CY201" i="1"/>
  <c r="DA201" i="1"/>
  <c r="AJ202" i="1"/>
  <c r="AK202" i="1" s="1"/>
  <c r="AQ202" i="1"/>
  <c r="AS202" i="1"/>
  <c r="AU202" i="1"/>
  <c r="AW202" i="1"/>
  <c r="AY202" i="1"/>
  <c r="BA202" i="1"/>
  <c r="BE202" i="1"/>
  <c r="BG202" i="1"/>
  <c r="BI202" i="1"/>
  <c r="BK202" i="1"/>
  <c r="BM202" i="1"/>
  <c r="BO202" i="1"/>
  <c r="BS202" i="1"/>
  <c r="BU202" i="1"/>
  <c r="BW202" i="1"/>
  <c r="BY202" i="1"/>
  <c r="CA202" i="1"/>
  <c r="CC202" i="1"/>
  <c r="CG202" i="1"/>
  <c r="CI202" i="1"/>
  <c r="CK202" i="1"/>
  <c r="CM202" i="1"/>
  <c r="CO202" i="1"/>
  <c r="CQ202" i="1"/>
  <c r="CU202" i="1"/>
  <c r="CW202" i="1"/>
  <c r="CY202" i="1"/>
  <c r="DA202" i="1"/>
  <c r="AJ203" i="1"/>
  <c r="AK203" i="1" s="1"/>
  <c r="AQ203" i="1"/>
  <c r="AS203" i="1"/>
  <c r="AU203" i="1"/>
  <c r="AW203" i="1"/>
  <c r="AY203" i="1"/>
  <c r="BA203" i="1"/>
  <c r="BE203" i="1"/>
  <c r="BG203" i="1"/>
  <c r="BI203" i="1"/>
  <c r="BK203" i="1"/>
  <c r="BM203" i="1"/>
  <c r="BO203" i="1"/>
  <c r="BS203" i="1"/>
  <c r="BU203" i="1"/>
  <c r="BW203" i="1"/>
  <c r="BY203" i="1"/>
  <c r="CA203" i="1"/>
  <c r="CC203" i="1"/>
  <c r="CG203" i="1"/>
  <c r="CI203" i="1"/>
  <c r="CK203" i="1"/>
  <c r="CM203" i="1"/>
  <c r="CO203" i="1"/>
  <c r="CQ203" i="1"/>
  <c r="CU203" i="1"/>
  <c r="CW203" i="1"/>
  <c r="CY203" i="1"/>
  <c r="DA203" i="1"/>
  <c r="AJ204" i="1"/>
  <c r="AK204" i="1" s="1"/>
  <c r="AQ204" i="1"/>
  <c r="AS204" i="1"/>
  <c r="AU204" i="1"/>
  <c r="AW204" i="1"/>
  <c r="AY204" i="1"/>
  <c r="BA204" i="1"/>
  <c r="BE204" i="1"/>
  <c r="BG204" i="1"/>
  <c r="BI204" i="1"/>
  <c r="BK204" i="1"/>
  <c r="BM204" i="1"/>
  <c r="BO204" i="1"/>
  <c r="BS204" i="1"/>
  <c r="BU204" i="1"/>
  <c r="BW204" i="1"/>
  <c r="BY204" i="1"/>
  <c r="CA204" i="1"/>
  <c r="CC204" i="1"/>
  <c r="CG204" i="1"/>
  <c r="CI204" i="1"/>
  <c r="CK204" i="1"/>
  <c r="CM204" i="1"/>
  <c r="CO204" i="1"/>
  <c r="CQ204" i="1"/>
  <c r="CU204" i="1"/>
  <c r="CW204" i="1"/>
  <c r="CY204" i="1"/>
  <c r="DA204" i="1"/>
  <c r="AJ205" i="1"/>
  <c r="AK205" i="1" s="1"/>
  <c r="AQ205" i="1"/>
  <c r="AS205" i="1"/>
  <c r="AU205" i="1"/>
  <c r="AW205" i="1"/>
  <c r="AY205" i="1"/>
  <c r="BA205" i="1"/>
  <c r="BE205" i="1"/>
  <c r="BG205" i="1"/>
  <c r="BI205" i="1"/>
  <c r="BK205" i="1"/>
  <c r="BM205" i="1"/>
  <c r="BO205" i="1"/>
  <c r="BS205" i="1"/>
  <c r="BU205" i="1"/>
  <c r="BW205" i="1"/>
  <c r="BY205" i="1"/>
  <c r="CA205" i="1"/>
  <c r="CC205" i="1"/>
  <c r="CG205" i="1"/>
  <c r="CI205" i="1"/>
  <c r="CK205" i="1"/>
  <c r="CM205" i="1"/>
  <c r="CO205" i="1"/>
  <c r="CQ205" i="1"/>
  <c r="CU205" i="1"/>
  <c r="CW205" i="1"/>
  <c r="CY205" i="1"/>
  <c r="DA205" i="1"/>
  <c r="AJ206" i="1"/>
  <c r="AK206" i="1" s="1"/>
  <c r="AQ206" i="1"/>
  <c r="AS206" i="1"/>
  <c r="AU206" i="1"/>
  <c r="AW206" i="1"/>
  <c r="AY206" i="1"/>
  <c r="BA206" i="1"/>
  <c r="BE206" i="1"/>
  <c r="BG206" i="1"/>
  <c r="BI206" i="1"/>
  <c r="BK206" i="1"/>
  <c r="BM206" i="1"/>
  <c r="BO206" i="1"/>
  <c r="BS206" i="1"/>
  <c r="BU206" i="1"/>
  <c r="BW206" i="1"/>
  <c r="BY206" i="1"/>
  <c r="CA206" i="1"/>
  <c r="CC206" i="1"/>
  <c r="CG206" i="1"/>
  <c r="CI206" i="1"/>
  <c r="CK206" i="1"/>
  <c r="CM206" i="1"/>
  <c r="CO206" i="1"/>
  <c r="CQ206" i="1"/>
  <c r="CU206" i="1"/>
  <c r="CW206" i="1"/>
  <c r="CY206" i="1"/>
  <c r="DA206" i="1"/>
  <c r="AV207" i="1"/>
  <c r="AX207" i="1"/>
  <c r="BB207" i="1"/>
  <c r="BD207" i="1"/>
  <c r="BF207" i="1"/>
  <c r="BH207" i="1"/>
  <c r="BJ207" i="1"/>
  <c r="BL207" i="1"/>
  <c r="BP207" i="1"/>
  <c r="BR207" i="1"/>
  <c r="BT207" i="1"/>
  <c r="BV207" i="1"/>
  <c r="BX207" i="1"/>
  <c r="BZ207" i="1"/>
  <c r="CD207" i="1"/>
  <c r="CF207" i="1"/>
  <c r="CH207" i="1"/>
  <c r="CJ207" i="1"/>
  <c r="CL207" i="1"/>
  <c r="CN207" i="1"/>
  <c r="CR207" i="1"/>
  <c r="CT207" i="1"/>
  <c r="CV207" i="1"/>
  <c r="CX207" i="1"/>
  <c r="CZ207" i="1"/>
  <c r="DB207" i="1"/>
  <c r="DF207" i="1"/>
  <c r="DH207" i="1"/>
  <c r="DJ207" i="1"/>
  <c r="AV208" i="1"/>
  <c r="AX208" i="1"/>
  <c r="BB208" i="1"/>
  <c r="BD208" i="1"/>
  <c r="BF208" i="1"/>
  <c r="BH208" i="1"/>
  <c r="BJ208" i="1"/>
  <c r="BL208" i="1"/>
  <c r="BP208" i="1"/>
  <c r="BR208" i="1"/>
  <c r="BT208" i="1"/>
  <c r="BV208" i="1"/>
  <c r="BX208" i="1"/>
  <c r="BZ208" i="1"/>
  <c r="CD208" i="1"/>
  <c r="CF208" i="1"/>
  <c r="CH208" i="1"/>
  <c r="CJ208" i="1"/>
  <c r="CL208" i="1"/>
  <c r="CN208" i="1"/>
  <c r="CR208" i="1"/>
  <c r="CT208" i="1"/>
  <c r="CV208" i="1"/>
  <c r="CX208" i="1"/>
  <c r="CZ208" i="1"/>
  <c r="DB208" i="1"/>
  <c r="DF208" i="1"/>
  <c r="DH208" i="1"/>
  <c r="DJ208" i="1"/>
  <c r="DM209" i="1"/>
  <c r="DK209" i="1"/>
  <c r="DI209" i="1"/>
  <c r="DG209" i="1"/>
  <c r="DC209" i="1"/>
  <c r="DA209" i="1"/>
  <c r="CY209" i="1"/>
  <c r="CW209" i="1"/>
  <c r="CU209" i="1"/>
  <c r="CS209" i="1"/>
  <c r="CO209" i="1"/>
  <c r="CM209" i="1"/>
  <c r="CK209" i="1"/>
  <c r="CI209" i="1"/>
  <c r="CG209" i="1"/>
  <c r="CE209" i="1"/>
  <c r="CA209" i="1"/>
  <c r="DL209" i="1"/>
  <c r="DJ209" i="1"/>
  <c r="DH209" i="1"/>
  <c r="DF209" i="1"/>
  <c r="DR209" i="1" s="1"/>
  <c r="DB209" i="1"/>
  <c r="CZ209" i="1"/>
  <c r="CX209" i="1"/>
  <c r="CV209" i="1"/>
  <c r="CT209" i="1"/>
  <c r="CR209" i="1"/>
  <c r="DD209" i="1" s="1"/>
  <c r="CN209" i="1"/>
  <c r="CL209" i="1"/>
  <c r="CJ209" i="1"/>
  <c r="CH209" i="1"/>
  <c r="CF209" i="1"/>
  <c r="CD209" i="1"/>
  <c r="CP209" i="1" s="1"/>
  <c r="AV209" i="1"/>
  <c r="AX209" i="1"/>
  <c r="BB209" i="1"/>
  <c r="BD209" i="1"/>
  <c r="BF209" i="1"/>
  <c r="BH209" i="1"/>
  <c r="BJ209" i="1"/>
  <c r="BL209" i="1"/>
  <c r="BP209" i="1"/>
  <c r="BR209" i="1"/>
  <c r="BT209" i="1"/>
  <c r="BV209" i="1"/>
  <c r="BX209" i="1"/>
  <c r="BZ209" i="1"/>
  <c r="AV210" i="1"/>
  <c r="AX210" i="1"/>
  <c r="BB210" i="1"/>
  <c r="BD210" i="1"/>
  <c r="BF210" i="1"/>
  <c r="BH210" i="1"/>
  <c r="BJ210" i="1"/>
  <c r="BL210" i="1"/>
  <c r="BP210" i="1"/>
  <c r="BR210" i="1"/>
  <c r="BT210" i="1"/>
  <c r="BV210" i="1"/>
  <c r="BX210" i="1"/>
  <c r="BZ210" i="1"/>
  <c r="CD210" i="1"/>
  <c r="CF210" i="1"/>
  <c r="CH210" i="1"/>
  <c r="CJ210" i="1"/>
  <c r="CL210" i="1"/>
  <c r="CN210" i="1"/>
  <c r="CR210" i="1"/>
  <c r="CT210" i="1"/>
  <c r="CV210" i="1"/>
  <c r="CX210" i="1"/>
  <c r="CZ210" i="1"/>
  <c r="DB210" i="1"/>
  <c r="DF210" i="1"/>
  <c r="DH210" i="1"/>
  <c r="DJ210" i="1"/>
  <c r="DL210" i="1"/>
  <c r="AV211" i="1"/>
  <c r="AX211" i="1"/>
  <c r="BB211" i="1"/>
  <c r="BD211" i="1"/>
  <c r="BF211" i="1"/>
  <c r="BH211" i="1"/>
  <c r="BJ211" i="1"/>
  <c r="BL211" i="1"/>
  <c r="BP211" i="1"/>
  <c r="BR211" i="1"/>
  <c r="BT211" i="1"/>
  <c r="BV211" i="1"/>
  <c r="BX211" i="1"/>
  <c r="BZ211" i="1"/>
  <c r="CD211" i="1"/>
  <c r="CF211" i="1"/>
  <c r="CH211" i="1"/>
  <c r="CJ211" i="1"/>
  <c r="CL211" i="1"/>
  <c r="CN211" i="1"/>
  <c r="CR211" i="1"/>
  <c r="CT211" i="1"/>
  <c r="CV211" i="1"/>
  <c r="CX211" i="1"/>
  <c r="CZ211" i="1"/>
  <c r="DB211" i="1"/>
  <c r="DF211" i="1"/>
  <c r="DH211" i="1"/>
  <c r="DJ211" i="1"/>
  <c r="DL211" i="1"/>
  <c r="AV212" i="1"/>
  <c r="AX212" i="1"/>
  <c r="BB212" i="1"/>
  <c r="BD212" i="1"/>
  <c r="BF212" i="1"/>
  <c r="BH212" i="1"/>
  <c r="BJ212" i="1"/>
  <c r="BL212" i="1"/>
  <c r="BP212" i="1"/>
  <c r="BR212" i="1"/>
  <c r="BT212" i="1"/>
  <c r="BV212" i="1"/>
  <c r="BX212" i="1"/>
  <c r="BZ212" i="1"/>
  <c r="CD212" i="1"/>
  <c r="CF212" i="1"/>
  <c r="CH212" i="1"/>
  <c r="CJ212" i="1"/>
  <c r="CL212" i="1"/>
  <c r="CN212" i="1"/>
  <c r="CR212" i="1"/>
  <c r="CT212" i="1"/>
  <c r="CV212" i="1"/>
  <c r="CX212" i="1"/>
  <c r="CZ212" i="1"/>
  <c r="DB212" i="1"/>
  <c r="DF212" i="1"/>
  <c r="DH212" i="1"/>
  <c r="DJ212" i="1"/>
  <c r="DL212" i="1"/>
  <c r="BA213" i="1"/>
  <c r="BC213" i="1"/>
  <c r="BE213" i="1"/>
  <c r="BG213" i="1"/>
  <c r="BI213" i="1"/>
  <c r="BK213" i="1"/>
  <c r="BO213" i="1"/>
  <c r="BQ213" i="1"/>
  <c r="BS213" i="1"/>
  <c r="BU213" i="1"/>
  <c r="BW213" i="1"/>
  <c r="BY213" i="1"/>
  <c r="CC213" i="1"/>
  <c r="CE213" i="1"/>
  <c r="CG213" i="1"/>
  <c r="CI213" i="1"/>
  <c r="CK213" i="1"/>
  <c r="CM213" i="1"/>
  <c r="CQ213" i="1"/>
  <c r="CS213" i="1"/>
  <c r="CU213" i="1"/>
  <c r="CW213" i="1"/>
  <c r="CY213" i="1"/>
  <c r="DA213" i="1"/>
  <c r="DE213" i="1"/>
  <c r="DG213" i="1"/>
  <c r="DI213" i="1"/>
  <c r="DK213" i="1"/>
  <c r="DM213" i="1"/>
  <c r="DO213" i="1"/>
  <c r="DN214" i="1"/>
  <c r="DL214" i="1"/>
  <c r="DJ214" i="1"/>
  <c r="DH214" i="1"/>
  <c r="DF214" i="1"/>
  <c r="DB214" i="1"/>
  <c r="CZ214" i="1"/>
  <c r="CX214" i="1"/>
  <c r="CV214" i="1"/>
  <c r="CT214" i="1"/>
  <c r="CR214" i="1"/>
  <c r="CN214" i="1"/>
  <c r="CL214" i="1"/>
  <c r="CJ214" i="1"/>
  <c r="CH214" i="1"/>
  <c r="CF214" i="1"/>
  <c r="CD214" i="1"/>
  <c r="BZ214" i="1"/>
  <c r="BX214" i="1"/>
  <c r="BV214" i="1"/>
  <c r="BT214" i="1"/>
  <c r="BR214" i="1"/>
  <c r="BP214" i="1"/>
  <c r="BL214" i="1"/>
  <c r="BJ214" i="1"/>
  <c r="BH214" i="1"/>
  <c r="BF214" i="1"/>
  <c r="BD214" i="1"/>
  <c r="BB214" i="1"/>
  <c r="AX214" i="1"/>
  <c r="DO214" i="1"/>
  <c r="DM214" i="1"/>
  <c r="DK214" i="1"/>
  <c r="DI214" i="1"/>
  <c r="DG214" i="1"/>
  <c r="DE214" i="1"/>
  <c r="DQ214" i="1" s="1"/>
  <c r="DA214" i="1"/>
  <c r="CY214" i="1"/>
  <c r="CW214" i="1"/>
  <c r="CU214" i="1"/>
  <c r="CS214" i="1"/>
  <c r="CQ214" i="1"/>
  <c r="DC214" i="1" s="1"/>
  <c r="CM214" i="1"/>
  <c r="CK214" i="1"/>
  <c r="CI214" i="1"/>
  <c r="CG214" i="1"/>
  <c r="CE214" i="1"/>
  <c r="CC214" i="1"/>
  <c r="CO214" i="1" s="1"/>
  <c r="BY214" i="1"/>
  <c r="BW214" i="1"/>
  <c r="BU214" i="1"/>
  <c r="BS214" i="1"/>
  <c r="BQ214" i="1"/>
  <c r="BO214" i="1"/>
  <c r="CA214" i="1" s="1"/>
  <c r="BK214" i="1"/>
  <c r="BI214" i="1"/>
  <c r="BG214" i="1"/>
  <c r="BE214" i="1"/>
  <c r="BC214" i="1"/>
  <c r="BA214" i="1"/>
  <c r="BM214" i="1" s="1"/>
  <c r="AW210" i="1"/>
  <c r="AY210" i="1"/>
  <c r="BC210" i="1"/>
  <c r="BE210" i="1"/>
  <c r="BG210" i="1"/>
  <c r="BI210" i="1"/>
  <c r="BK210" i="1"/>
  <c r="BM210" i="1"/>
  <c r="BQ210" i="1"/>
  <c r="BS210" i="1"/>
  <c r="BU210" i="1"/>
  <c r="BW210" i="1"/>
  <c r="BY210" i="1"/>
  <c r="CA210" i="1"/>
  <c r="CE210" i="1"/>
  <c r="CG210" i="1"/>
  <c r="CI210" i="1"/>
  <c r="CK210" i="1"/>
  <c r="CM210" i="1"/>
  <c r="CO210" i="1"/>
  <c r="CS210" i="1"/>
  <c r="CU210" i="1"/>
  <c r="CW210" i="1"/>
  <c r="CY210" i="1"/>
  <c r="DA210" i="1"/>
  <c r="DC210" i="1"/>
  <c r="DG210" i="1"/>
  <c r="DI210" i="1"/>
  <c r="DK210" i="1"/>
  <c r="AW211" i="1"/>
  <c r="AY211" i="1"/>
  <c r="BC211" i="1"/>
  <c r="BE211" i="1"/>
  <c r="BG211" i="1"/>
  <c r="BI211" i="1"/>
  <c r="BK211" i="1"/>
  <c r="BM211" i="1"/>
  <c r="BQ211" i="1"/>
  <c r="BS211" i="1"/>
  <c r="BU211" i="1"/>
  <c r="BW211" i="1"/>
  <c r="BY211" i="1"/>
  <c r="CA211" i="1"/>
  <c r="CE211" i="1"/>
  <c r="CG211" i="1"/>
  <c r="CI211" i="1"/>
  <c r="CK211" i="1"/>
  <c r="CM211" i="1"/>
  <c r="CO211" i="1"/>
  <c r="CS211" i="1"/>
  <c r="CU211" i="1"/>
  <c r="CW211" i="1"/>
  <c r="CY211" i="1"/>
  <c r="DA211" i="1"/>
  <c r="DC211" i="1"/>
  <c r="DG211" i="1"/>
  <c r="DI211" i="1"/>
  <c r="DK211" i="1"/>
  <c r="AW212" i="1"/>
  <c r="AY212" i="1"/>
  <c r="BC212" i="1"/>
  <c r="BE212" i="1"/>
  <c r="BG212" i="1"/>
  <c r="BI212" i="1"/>
  <c r="BK212" i="1"/>
  <c r="BM212" i="1"/>
  <c r="BQ212" i="1"/>
  <c r="BS212" i="1"/>
  <c r="BU212" i="1"/>
  <c r="BW212" i="1"/>
  <c r="BY212" i="1"/>
  <c r="CA212" i="1"/>
  <c r="CE212" i="1"/>
  <c r="CG212" i="1"/>
  <c r="CI212" i="1"/>
  <c r="CK212" i="1"/>
  <c r="CM212" i="1"/>
  <c r="CO212" i="1"/>
  <c r="CS212" i="1"/>
  <c r="CU212" i="1"/>
  <c r="CW212" i="1"/>
  <c r="CY212" i="1"/>
  <c r="DA212" i="1"/>
  <c r="DC212" i="1"/>
  <c r="DG212" i="1"/>
  <c r="DI212" i="1"/>
  <c r="DK212" i="1"/>
  <c r="AX213" i="1"/>
  <c r="BB213" i="1"/>
  <c r="BD213" i="1"/>
  <c r="BF213" i="1"/>
  <c r="BH213" i="1"/>
  <c r="BJ213" i="1"/>
  <c r="BL213" i="1"/>
  <c r="BP213" i="1"/>
  <c r="BR213" i="1"/>
  <c r="BT213" i="1"/>
  <c r="BV213" i="1"/>
  <c r="BX213" i="1"/>
  <c r="BZ213" i="1"/>
  <c r="CD213" i="1"/>
  <c r="CF213" i="1"/>
  <c r="CH213" i="1"/>
  <c r="CJ213" i="1"/>
  <c r="CL213" i="1"/>
  <c r="CN213" i="1"/>
  <c r="CR213" i="1"/>
  <c r="CT213" i="1"/>
  <c r="CV213" i="1"/>
  <c r="CX213" i="1"/>
  <c r="CZ213" i="1"/>
  <c r="DB213" i="1"/>
  <c r="DF213" i="1"/>
  <c r="DH213" i="1"/>
  <c r="DJ213" i="1"/>
  <c r="DL213" i="1"/>
  <c r="DO215" i="1"/>
  <c r="DM215" i="1"/>
  <c r="DK215" i="1"/>
  <c r="DI215" i="1"/>
  <c r="DG215" i="1"/>
  <c r="DE215" i="1"/>
  <c r="BA215" i="1"/>
  <c r="BC215" i="1"/>
  <c r="BE215" i="1"/>
  <c r="BG215" i="1"/>
  <c r="BI215" i="1"/>
  <c r="BK215" i="1"/>
  <c r="BO215" i="1"/>
  <c r="BQ215" i="1"/>
  <c r="BS215" i="1"/>
  <c r="BU215" i="1"/>
  <c r="BW215" i="1"/>
  <c r="BY215" i="1"/>
  <c r="CC215" i="1"/>
  <c r="CE215" i="1"/>
  <c r="CG215" i="1"/>
  <c r="CI215" i="1"/>
  <c r="CK215" i="1"/>
  <c r="CM215" i="1"/>
  <c r="CQ215" i="1"/>
  <c r="CS215" i="1"/>
  <c r="CU215" i="1"/>
  <c r="CW215" i="1"/>
  <c r="CY215" i="1"/>
  <c r="DA215" i="1"/>
  <c r="DF215" i="1"/>
  <c r="DJ215" i="1"/>
  <c r="DN215" i="1"/>
  <c r="BG221" i="1"/>
  <c r="BO221" i="1"/>
  <c r="BW221" i="1"/>
  <c r="CE221" i="1"/>
  <c r="CM221" i="1"/>
  <c r="CU221" i="1"/>
  <c r="DK221" i="1"/>
  <c r="AX215" i="1"/>
  <c r="BB215" i="1"/>
  <c r="BD215" i="1"/>
  <c r="BF215" i="1"/>
  <c r="BH215" i="1"/>
  <c r="BJ215" i="1"/>
  <c r="BL215" i="1"/>
  <c r="BP215" i="1"/>
  <c r="BR215" i="1"/>
  <c r="BT215" i="1"/>
  <c r="BV215" i="1"/>
  <c r="BX215" i="1"/>
  <c r="BZ215" i="1"/>
  <c r="CD215" i="1"/>
  <c r="CF215" i="1"/>
  <c r="CH215" i="1"/>
  <c r="CJ215" i="1"/>
  <c r="CL215" i="1"/>
  <c r="CN215" i="1"/>
  <c r="CR215" i="1"/>
  <c r="CT215" i="1"/>
  <c r="CV215" i="1"/>
  <c r="CX215" i="1"/>
  <c r="CZ215" i="1"/>
  <c r="DB215" i="1"/>
  <c r="DH215" i="1"/>
  <c r="DL215" i="1"/>
  <c r="AZ216" i="1"/>
  <c r="AZ217" i="1"/>
  <c r="AZ218" i="1"/>
  <c r="AZ219" i="1"/>
  <c r="DT221" i="1"/>
  <c r="DP221" i="1"/>
  <c r="DN221" i="1"/>
  <c r="DL221" i="1"/>
  <c r="DJ221" i="1"/>
  <c r="DH221" i="1"/>
  <c r="DF221" i="1"/>
  <c r="DB221" i="1"/>
  <c r="CZ221" i="1"/>
  <c r="CX221" i="1"/>
  <c r="CV221" i="1"/>
  <c r="CT221" i="1"/>
  <c r="CR221" i="1"/>
  <c r="CN221" i="1"/>
  <c r="CL221" i="1"/>
  <c r="CJ221" i="1"/>
  <c r="CH221" i="1"/>
  <c r="CF221" i="1"/>
  <c r="CD221" i="1"/>
  <c r="BZ221" i="1"/>
  <c r="BX221" i="1"/>
  <c r="BV221" i="1"/>
  <c r="BT221" i="1"/>
  <c r="BR221" i="1"/>
  <c r="BP221" i="1"/>
  <c r="BL221" i="1"/>
  <c r="BJ221" i="1"/>
  <c r="BH221" i="1"/>
  <c r="BF221" i="1"/>
  <c r="BD221" i="1"/>
  <c r="DU221" i="1"/>
  <c r="DM221" i="1"/>
  <c r="DI221" i="1"/>
  <c r="DE221" i="1"/>
  <c r="DA221" i="1"/>
  <c r="CW221" i="1"/>
  <c r="CS221" i="1"/>
  <c r="CK221" i="1"/>
  <c r="CG221" i="1"/>
  <c r="CC221" i="1"/>
  <c r="BY221" i="1"/>
  <c r="BU221" i="1"/>
  <c r="BQ221" i="1"/>
  <c r="BI221" i="1"/>
  <c r="BE221" i="1"/>
  <c r="BK221" i="1"/>
  <c r="BS221" i="1"/>
  <c r="CI221" i="1"/>
  <c r="CQ221" i="1"/>
  <c r="CY221" i="1"/>
  <c r="DG221" i="1"/>
  <c r="DO221" i="1"/>
  <c r="BA216" i="1"/>
  <c r="BC216" i="1"/>
  <c r="BE216" i="1"/>
  <c r="BG216" i="1"/>
  <c r="BI216" i="1"/>
  <c r="BK216" i="1"/>
  <c r="BO216" i="1"/>
  <c r="BQ216" i="1"/>
  <c r="BS216" i="1"/>
  <c r="BU216" i="1"/>
  <c r="BW216" i="1"/>
  <c r="BY216" i="1"/>
  <c r="CC216" i="1"/>
  <c r="CE216" i="1"/>
  <c r="CG216" i="1"/>
  <c r="CI216" i="1"/>
  <c r="CK216" i="1"/>
  <c r="CM216" i="1"/>
  <c r="CQ216" i="1"/>
  <c r="CS216" i="1"/>
  <c r="CU216" i="1"/>
  <c r="CW216" i="1"/>
  <c r="CY216" i="1"/>
  <c r="DA216" i="1"/>
  <c r="DE216" i="1"/>
  <c r="DG216" i="1"/>
  <c r="DI216" i="1"/>
  <c r="DK216" i="1"/>
  <c r="DM216" i="1"/>
  <c r="BA217" i="1"/>
  <c r="BC217" i="1"/>
  <c r="BE217" i="1"/>
  <c r="BG217" i="1"/>
  <c r="BI217" i="1"/>
  <c r="BK217" i="1"/>
  <c r="BO217" i="1"/>
  <c r="BQ217" i="1"/>
  <c r="BS217" i="1"/>
  <c r="BU217" i="1"/>
  <c r="BW217" i="1"/>
  <c r="BY217" i="1"/>
  <c r="CC217" i="1"/>
  <c r="CE217" i="1"/>
  <c r="CG217" i="1"/>
  <c r="CI217" i="1"/>
  <c r="CK217" i="1"/>
  <c r="CM217" i="1"/>
  <c r="CQ217" i="1"/>
  <c r="CS217" i="1"/>
  <c r="CU217" i="1"/>
  <c r="CW217" i="1"/>
  <c r="CY217" i="1"/>
  <c r="DA217" i="1"/>
  <c r="DE217" i="1"/>
  <c r="DG217" i="1"/>
  <c r="DI217" i="1"/>
  <c r="DK217" i="1"/>
  <c r="DM217" i="1"/>
  <c r="BA218" i="1"/>
  <c r="BC218" i="1"/>
  <c r="BE218" i="1"/>
  <c r="BG218" i="1"/>
  <c r="BI218" i="1"/>
  <c r="BK218" i="1"/>
  <c r="BO218" i="1"/>
  <c r="BQ218" i="1"/>
  <c r="BS218" i="1"/>
  <c r="BU218" i="1"/>
  <c r="BW218" i="1"/>
  <c r="BY218" i="1"/>
  <c r="CC218" i="1"/>
  <c r="CE218" i="1"/>
  <c r="CG218" i="1"/>
  <c r="CI218" i="1"/>
  <c r="CK218" i="1"/>
  <c r="CM218" i="1"/>
  <c r="CQ218" i="1"/>
  <c r="CS218" i="1"/>
  <c r="CU218" i="1"/>
  <c r="CW218" i="1"/>
  <c r="CY218" i="1"/>
  <c r="DA218" i="1"/>
  <c r="DE218" i="1"/>
  <c r="DG218" i="1"/>
  <c r="DI218" i="1"/>
  <c r="DK218" i="1"/>
  <c r="DM218" i="1"/>
  <c r="DN219" i="1"/>
  <c r="DL219" i="1"/>
  <c r="DJ219" i="1"/>
  <c r="DH219" i="1"/>
  <c r="DF219" i="1"/>
  <c r="DB219" i="1"/>
  <c r="CZ219" i="1"/>
  <c r="CX219" i="1"/>
  <c r="CV219" i="1"/>
  <c r="CT219" i="1"/>
  <c r="CR219" i="1"/>
  <c r="CN219" i="1"/>
  <c r="CL219" i="1"/>
  <c r="CJ219" i="1"/>
  <c r="CH219" i="1"/>
  <c r="CF219" i="1"/>
  <c r="CD219" i="1"/>
  <c r="BA219" i="1"/>
  <c r="BC219" i="1"/>
  <c r="BE219" i="1"/>
  <c r="BG219" i="1"/>
  <c r="BI219" i="1"/>
  <c r="BK219" i="1"/>
  <c r="BO219" i="1"/>
  <c r="BQ219" i="1"/>
  <c r="BS219" i="1"/>
  <c r="BU219" i="1"/>
  <c r="BW219" i="1"/>
  <c r="BY219" i="1"/>
  <c r="CE219" i="1"/>
  <c r="CI219" i="1"/>
  <c r="CM219" i="1"/>
  <c r="CQ219" i="1"/>
  <c r="CU219" i="1"/>
  <c r="CY219" i="1"/>
  <c r="DG219" i="1"/>
  <c r="DK219" i="1"/>
  <c r="DO219" i="1"/>
  <c r="AH222" i="1" l="1"/>
  <c r="AG222" i="1"/>
  <c r="AI222" i="1"/>
  <c r="DF86" i="1"/>
  <c r="CR86" i="1"/>
  <c r="CD86" i="1"/>
  <c r="BP86" i="1"/>
  <c r="BB83" i="1"/>
  <c r="AG101" i="1"/>
  <c r="BZ8" i="3"/>
  <c r="BL8" i="3"/>
  <c r="BM8" i="3" s="1"/>
  <c r="CO219" i="1"/>
  <c r="DQ219" i="1"/>
  <c r="AF222" i="1"/>
  <c r="BQ190" i="1"/>
  <c r="DF84" i="1"/>
  <c r="CR84" i="1"/>
  <c r="CD84" i="1"/>
  <c r="BP84" i="1"/>
  <c r="I226" i="1"/>
  <c r="AJ101" i="1"/>
  <c r="CA8" i="3"/>
  <c r="ED9" i="3"/>
  <c r="EE9" i="3" s="1"/>
  <c r="EF9" i="3" s="1"/>
  <c r="DW10" i="3"/>
  <c r="DS10" i="3"/>
  <c r="DL10" i="3"/>
  <c r="DH10" i="3"/>
  <c r="DD10" i="3"/>
  <c r="DP7" i="3"/>
  <c r="CX10" i="3"/>
  <c r="CT10" i="3"/>
  <c r="CP10" i="3"/>
  <c r="DB7" i="3"/>
  <c r="CJ10" i="3"/>
  <c r="CF10" i="3"/>
  <c r="CB10" i="3"/>
  <c r="CN7" i="3"/>
  <c r="BV10" i="3"/>
  <c r="BR10" i="3"/>
  <c r="BN10" i="3"/>
  <c r="BZ7" i="3"/>
  <c r="BH10" i="3"/>
  <c r="BL7" i="3"/>
  <c r="DB8" i="3"/>
  <c r="CN8" i="3"/>
  <c r="DV10" i="3"/>
  <c r="DR10" i="3"/>
  <c r="ED7" i="3"/>
  <c r="DM10" i="3"/>
  <c r="DI10" i="3"/>
  <c r="DE10" i="3"/>
  <c r="CY10" i="3"/>
  <c r="CU10" i="3"/>
  <c r="CQ10" i="3"/>
  <c r="CK10" i="3"/>
  <c r="CG10" i="3"/>
  <c r="CC10" i="3"/>
  <c r="BW10" i="3"/>
  <c r="BS10" i="3"/>
  <c r="BO10" i="3"/>
  <c r="BI10" i="3"/>
  <c r="DP9" i="3"/>
  <c r="DB9" i="3"/>
  <c r="CN9" i="3"/>
  <c r="BZ9" i="3"/>
  <c r="CA9" i="3" s="1"/>
  <c r="CO9" i="3" s="1"/>
  <c r="DC9" i="3" s="1"/>
  <c r="DP8" i="3"/>
  <c r="DU10" i="3"/>
  <c r="DN10" i="3"/>
  <c r="DJ10" i="3"/>
  <c r="DF10" i="3"/>
  <c r="CZ10" i="3"/>
  <c r="CV10" i="3"/>
  <c r="CR10" i="3"/>
  <c r="CL10" i="3"/>
  <c r="CH10" i="3"/>
  <c r="CD10" i="3"/>
  <c r="BX10" i="3"/>
  <c r="BT10" i="3"/>
  <c r="BP10" i="3"/>
  <c r="ED8" i="3"/>
  <c r="EE8" i="3" s="1"/>
  <c r="EF8" i="3" s="1"/>
  <c r="DX10" i="3"/>
  <c r="DT10" i="3"/>
  <c r="DO10" i="3"/>
  <c r="DK10" i="3"/>
  <c r="DG10" i="3"/>
  <c r="DA10" i="3"/>
  <c r="CW10" i="3"/>
  <c r="CS10" i="3"/>
  <c r="CM10" i="3"/>
  <c r="CI10" i="3"/>
  <c r="CE10" i="3"/>
  <c r="BY10" i="3"/>
  <c r="BU10" i="3"/>
  <c r="BQ10" i="3"/>
  <c r="BK10" i="3"/>
  <c r="AP226" i="1"/>
  <c r="DC219" i="1"/>
  <c r="DC217" i="1"/>
  <c r="CA217" i="1"/>
  <c r="BM217" i="1"/>
  <c r="DC215" i="1"/>
  <c r="CO215" i="1"/>
  <c r="CA215" i="1"/>
  <c r="BM215" i="1"/>
  <c r="AZ214" i="1"/>
  <c r="BN214" i="1" s="1"/>
  <c r="CB214" i="1" s="1"/>
  <c r="CP214" i="1" s="1"/>
  <c r="DD214" i="1" s="1"/>
  <c r="DR214" i="1" s="1"/>
  <c r="AY214" i="1"/>
  <c r="DR207" i="1"/>
  <c r="DD207" i="1"/>
  <c r="CP207" i="1"/>
  <c r="CB207" i="1"/>
  <c r="BN207" i="1"/>
  <c r="AZ207" i="1"/>
  <c r="BA207" i="1"/>
  <c r="BO207" i="1" s="1"/>
  <c r="CC207" i="1" s="1"/>
  <c r="CQ207" i="1" s="1"/>
  <c r="DE207" i="1" s="1"/>
  <c r="DS207" i="1" s="1"/>
  <c r="DT207" i="1" s="1"/>
  <c r="BC206" i="1"/>
  <c r="BB206" i="1"/>
  <c r="BC204" i="1"/>
  <c r="BB204" i="1"/>
  <c r="BC202" i="1"/>
  <c r="BB202" i="1"/>
  <c r="DF206" i="1"/>
  <c r="CR206" i="1"/>
  <c r="CD206" i="1"/>
  <c r="BP206" i="1"/>
  <c r="DF204" i="1"/>
  <c r="CR204" i="1"/>
  <c r="CD204" i="1"/>
  <c r="BP204" i="1"/>
  <c r="DF202" i="1"/>
  <c r="CR202" i="1"/>
  <c r="CD202" i="1"/>
  <c r="BP202" i="1"/>
  <c r="DE199" i="1"/>
  <c r="CQ199" i="1"/>
  <c r="CC199" i="1"/>
  <c r="BO199" i="1"/>
  <c r="DE197" i="1"/>
  <c r="CQ197" i="1"/>
  <c r="CC197" i="1"/>
  <c r="BO197" i="1"/>
  <c r="DE196" i="1"/>
  <c r="CQ196" i="1"/>
  <c r="CC196" i="1"/>
  <c r="BO196" i="1"/>
  <c r="DG194" i="1"/>
  <c r="CS194" i="1"/>
  <c r="CE194" i="1"/>
  <c r="BQ194" i="1"/>
  <c r="BC194" i="1"/>
  <c r="BD194" i="1"/>
  <c r="BR194" i="1" s="1"/>
  <c r="CF194" i="1" s="1"/>
  <c r="CT194" i="1" s="1"/>
  <c r="DH194" i="1" s="1"/>
  <c r="DI194" i="1" s="1"/>
  <c r="DG192" i="1"/>
  <c r="CS192" i="1"/>
  <c r="CE192" i="1"/>
  <c r="BQ192" i="1"/>
  <c r="BC192" i="1"/>
  <c r="BD192" i="1"/>
  <c r="BR192" i="1" s="1"/>
  <c r="CF192" i="1" s="1"/>
  <c r="CT192" i="1" s="1"/>
  <c r="DH192" i="1" s="1"/>
  <c r="DI192" i="1" s="1"/>
  <c r="DE198" i="1"/>
  <c r="CQ198" i="1"/>
  <c r="CC198" i="1"/>
  <c r="BO198" i="1"/>
  <c r="AK197" i="1"/>
  <c r="DG195" i="1"/>
  <c r="CS195" i="1"/>
  <c r="CE195" i="1"/>
  <c r="BQ195" i="1"/>
  <c r="BD195" i="1"/>
  <c r="BR195" i="1" s="1"/>
  <c r="CF195" i="1" s="1"/>
  <c r="CT195" i="1" s="1"/>
  <c r="DH195" i="1" s="1"/>
  <c r="DI195" i="1" s="1"/>
  <c r="BC195" i="1"/>
  <c r="DG193" i="1"/>
  <c r="CS193" i="1"/>
  <c r="CE193" i="1"/>
  <c r="BQ193" i="1"/>
  <c r="BD193" i="1"/>
  <c r="BR193" i="1" s="1"/>
  <c r="CF193" i="1" s="1"/>
  <c r="CT193" i="1" s="1"/>
  <c r="DH193" i="1" s="1"/>
  <c r="DI193" i="1" s="1"/>
  <c r="BC193" i="1"/>
  <c r="DG191" i="1"/>
  <c r="CS191" i="1"/>
  <c r="CE191" i="1"/>
  <c r="BQ191" i="1"/>
  <c r="BD191" i="1"/>
  <c r="BR191" i="1" s="1"/>
  <c r="CF191" i="1" s="1"/>
  <c r="CT191" i="1" s="1"/>
  <c r="DH191" i="1" s="1"/>
  <c r="DI191" i="1" s="1"/>
  <c r="BC191" i="1"/>
  <c r="DQ100" i="1"/>
  <c r="DC100" i="1"/>
  <c r="CO100" i="1"/>
  <c r="CA100" i="1"/>
  <c r="BM100" i="1"/>
  <c r="BN100" i="1" s="1"/>
  <c r="CB100" i="1" s="1"/>
  <c r="CP100" i="1" s="1"/>
  <c r="DD100" i="1" s="1"/>
  <c r="DR100" i="1" s="1"/>
  <c r="DQ96" i="1"/>
  <c r="DC96" i="1"/>
  <c r="CO96" i="1"/>
  <c r="CA96" i="1"/>
  <c r="BM96" i="1"/>
  <c r="BN96" i="1" s="1"/>
  <c r="DR94" i="1"/>
  <c r="DD94" i="1"/>
  <c r="CP94" i="1"/>
  <c r="CB94" i="1"/>
  <c r="BN94" i="1"/>
  <c r="BC87" i="1"/>
  <c r="BB87" i="1"/>
  <c r="BD190" i="1"/>
  <c r="BR190" i="1" s="1"/>
  <c r="BC190" i="1"/>
  <c r="CE190" i="1"/>
  <c r="CS190" i="1"/>
  <c r="DG190" i="1"/>
  <c r="DG188" i="1"/>
  <c r="CS188" i="1"/>
  <c r="CE188" i="1"/>
  <c r="BQ188" i="1"/>
  <c r="BD188" i="1"/>
  <c r="BR188" i="1" s="1"/>
  <c r="CF188" i="1" s="1"/>
  <c r="CT188" i="1" s="1"/>
  <c r="DH188" i="1" s="1"/>
  <c r="DI188" i="1" s="1"/>
  <c r="BC188" i="1"/>
  <c r="AC222" i="1"/>
  <c r="Y222" i="1"/>
  <c r="DQ97" i="1"/>
  <c r="DC97" i="1"/>
  <c r="CO97" i="1"/>
  <c r="CA97" i="1"/>
  <c r="BM97" i="1"/>
  <c r="BN97" i="1" s="1"/>
  <c r="DF87" i="1"/>
  <c r="CR87" i="1"/>
  <c r="CD87" i="1"/>
  <c r="BP87" i="1"/>
  <c r="BC84" i="1"/>
  <c r="BQ84" i="1" s="1"/>
  <c r="CE84" i="1" s="1"/>
  <c r="CS84" i="1" s="1"/>
  <c r="BB84" i="1"/>
  <c r="DF83" i="1"/>
  <c r="CR83" i="1"/>
  <c r="CD83" i="1"/>
  <c r="BP83" i="1"/>
  <c r="BB85" i="1"/>
  <c r="BC85" i="1"/>
  <c r="BC83" i="1"/>
  <c r="DF82" i="1"/>
  <c r="CR82" i="1"/>
  <c r="CD82" i="1"/>
  <c r="BP82" i="1"/>
  <c r="BC79" i="1"/>
  <c r="BB79" i="1"/>
  <c r="DF78" i="1"/>
  <c r="CR78" i="1"/>
  <c r="CD78" i="1"/>
  <c r="BP78" i="1"/>
  <c r="BC75" i="1"/>
  <c r="BB75" i="1"/>
  <c r="DF74" i="1"/>
  <c r="CR74" i="1"/>
  <c r="CD74" i="1"/>
  <c r="BP74" i="1"/>
  <c r="AE101" i="1"/>
  <c r="AA101" i="1"/>
  <c r="BP85" i="1"/>
  <c r="CD85" i="1"/>
  <c r="CR85" i="1"/>
  <c r="DF85" i="1"/>
  <c r="BB82" i="1"/>
  <c r="BC82" i="1"/>
  <c r="BQ82" i="1" s="1"/>
  <c r="DF81" i="1"/>
  <c r="CR81" i="1"/>
  <c r="CD81" i="1"/>
  <c r="BP81" i="1"/>
  <c r="BB80" i="1"/>
  <c r="BC80" i="1"/>
  <c r="DF77" i="1"/>
  <c r="CR77" i="1"/>
  <c r="CD77" i="1"/>
  <c r="BP77" i="1"/>
  <c r="BB76" i="1"/>
  <c r="BC76" i="1"/>
  <c r="DF73" i="1"/>
  <c r="CR73" i="1"/>
  <c r="CD73" i="1"/>
  <c r="BP73" i="1"/>
  <c r="BB72" i="1"/>
  <c r="BC72" i="1"/>
  <c r="AI101" i="1"/>
  <c r="AH101" i="1"/>
  <c r="AD101" i="1"/>
  <c r="J37" i="1"/>
  <c r="Q25" i="1"/>
  <c r="J23" i="1"/>
  <c r="DQ217" i="1"/>
  <c r="CO217" i="1"/>
  <c r="CA219" i="1"/>
  <c r="BM219" i="1"/>
  <c r="BN219" i="1" s="1"/>
  <c r="DQ218" i="1"/>
  <c r="DC218" i="1"/>
  <c r="CO218" i="1"/>
  <c r="CA218" i="1"/>
  <c r="BM218" i="1"/>
  <c r="BN218" i="1" s="1"/>
  <c r="CB218" i="1" s="1"/>
  <c r="CP218" i="1" s="1"/>
  <c r="DD218" i="1" s="1"/>
  <c r="DR218" i="1" s="1"/>
  <c r="DQ216" i="1"/>
  <c r="DC216" i="1"/>
  <c r="CO216" i="1"/>
  <c r="CA216" i="1"/>
  <c r="BM216" i="1"/>
  <c r="BN216" i="1" s="1"/>
  <c r="DC221" i="1"/>
  <c r="CO221" i="1"/>
  <c r="DQ221" i="1"/>
  <c r="BM221" i="1"/>
  <c r="BN221" i="1" s="1"/>
  <c r="BN217" i="1"/>
  <c r="CB217" i="1" s="1"/>
  <c r="CP217" i="1" s="1"/>
  <c r="DD217" i="1" s="1"/>
  <c r="DR217" i="1" s="1"/>
  <c r="AZ215" i="1"/>
  <c r="BN215" i="1" s="1"/>
  <c r="CB215" i="1" s="1"/>
  <c r="CP215" i="1" s="1"/>
  <c r="DD215" i="1" s="1"/>
  <c r="AY215" i="1"/>
  <c r="CA221" i="1"/>
  <c r="DQ215" i="1"/>
  <c r="AZ213" i="1"/>
  <c r="AY213" i="1"/>
  <c r="DQ213" i="1"/>
  <c r="DC213" i="1"/>
  <c r="CO213" i="1"/>
  <c r="CA213" i="1"/>
  <c r="BM213" i="1"/>
  <c r="DR212" i="1"/>
  <c r="DD212" i="1"/>
  <c r="CP212" i="1"/>
  <c r="CB212" i="1"/>
  <c r="BN212" i="1"/>
  <c r="BA212" i="1"/>
  <c r="AZ212" i="1"/>
  <c r="DR211" i="1"/>
  <c r="DD211" i="1"/>
  <c r="CP211" i="1"/>
  <c r="CB211" i="1"/>
  <c r="BN211" i="1"/>
  <c r="BA211" i="1"/>
  <c r="BO211" i="1" s="1"/>
  <c r="CC211" i="1" s="1"/>
  <c r="CQ211" i="1" s="1"/>
  <c r="DE211" i="1" s="1"/>
  <c r="DS211" i="1" s="1"/>
  <c r="DT211" i="1" s="1"/>
  <c r="AZ211" i="1"/>
  <c r="DR210" i="1"/>
  <c r="DD210" i="1"/>
  <c r="CP210" i="1"/>
  <c r="CB210" i="1"/>
  <c r="BN210" i="1"/>
  <c r="BA210" i="1"/>
  <c r="AZ210" i="1"/>
  <c r="CB209" i="1"/>
  <c r="BN209" i="1"/>
  <c r="AZ209" i="1"/>
  <c r="BA209" i="1"/>
  <c r="BO209" i="1" s="1"/>
  <c r="CC209" i="1" s="1"/>
  <c r="CQ209" i="1" s="1"/>
  <c r="DE209" i="1" s="1"/>
  <c r="DS209" i="1" s="1"/>
  <c r="DT209" i="1" s="1"/>
  <c r="DR208" i="1"/>
  <c r="DD208" i="1"/>
  <c r="CP208" i="1"/>
  <c r="CB208" i="1"/>
  <c r="BN208" i="1"/>
  <c r="AZ208" i="1"/>
  <c r="BA208" i="1"/>
  <c r="BO208" i="1" s="1"/>
  <c r="BC205" i="1"/>
  <c r="BQ205" i="1" s="1"/>
  <c r="BB205" i="1"/>
  <c r="BC203" i="1"/>
  <c r="BQ203" i="1" s="1"/>
  <c r="BB203" i="1"/>
  <c r="BC201" i="1"/>
  <c r="BQ201" i="1" s="1"/>
  <c r="BB201" i="1"/>
  <c r="DF205" i="1"/>
  <c r="CR205" i="1"/>
  <c r="CD205" i="1"/>
  <c r="BP205" i="1"/>
  <c r="DF203" i="1"/>
  <c r="CR203" i="1"/>
  <c r="CD203" i="1"/>
  <c r="BP203" i="1"/>
  <c r="DF201" i="1"/>
  <c r="CR201" i="1"/>
  <c r="CD201" i="1"/>
  <c r="BP201" i="1"/>
  <c r="BP200" i="1"/>
  <c r="CD200" i="1"/>
  <c r="CR200" i="1"/>
  <c r="DF200" i="1"/>
  <c r="BC200" i="1"/>
  <c r="BQ200" i="1" s="1"/>
  <c r="CE200" i="1" s="1"/>
  <c r="CS200" i="1" s="1"/>
  <c r="BB200" i="1"/>
  <c r="BA199" i="1"/>
  <c r="AJ199" i="1"/>
  <c r="AK199" i="1"/>
  <c r="BB199" i="1" s="1"/>
  <c r="BP199" i="1" s="1"/>
  <c r="CD199" i="1" s="1"/>
  <c r="CR199" i="1" s="1"/>
  <c r="DF199" i="1" s="1"/>
  <c r="DG199" i="1" s="1"/>
  <c r="BA197" i="1"/>
  <c r="BA196" i="1"/>
  <c r="BB196" i="1"/>
  <c r="BP196" i="1" s="1"/>
  <c r="CD196" i="1" s="1"/>
  <c r="CR196" i="1" s="1"/>
  <c r="DF196" i="1" s="1"/>
  <c r="DG196" i="1" s="1"/>
  <c r="BA198" i="1"/>
  <c r="AK198" i="1"/>
  <c r="BB198" i="1" s="1"/>
  <c r="BP198" i="1" s="1"/>
  <c r="CD198" i="1" s="1"/>
  <c r="CR198" i="1" s="1"/>
  <c r="DF198" i="1" s="1"/>
  <c r="DG198" i="1" s="1"/>
  <c r="AJ198" i="1"/>
  <c r="AJ222" i="1" s="1"/>
  <c r="DG189" i="1"/>
  <c r="CS189" i="1"/>
  <c r="CE189" i="1"/>
  <c r="BQ189" i="1"/>
  <c r="BC189" i="1"/>
  <c r="BD189" i="1"/>
  <c r="BR189" i="1" s="1"/>
  <c r="CF189" i="1" s="1"/>
  <c r="CT189" i="1" s="1"/>
  <c r="DH189" i="1" s="1"/>
  <c r="DI189" i="1" s="1"/>
  <c r="DQ98" i="1"/>
  <c r="DC98" i="1"/>
  <c r="CO98" i="1"/>
  <c r="CA98" i="1"/>
  <c r="BM98" i="1"/>
  <c r="BN98" i="1" s="1"/>
  <c r="DR93" i="1"/>
  <c r="DD93" i="1"/>
  <c r="CP93" i="1"/>
  <c r="CB93" i="1"/>
  <c r="BN93" i="1"/>
  <c r="AE222" i="1"/>
  <c r="AA222" i="1"/>
  <c r="DQ99" i="1"/>
  <c r="DC99" i="1"/>
  <c r="CO99" i="1"/>
  <c r="CA99" i="1"/>
  <c r="BM99" i="1"/>
  <c r="BN99" i="1" s="1"/>
  <c r="BB86" i="1"/>
  <c r="BC86" i="1"/>
  <c r="BQ86" i="1" s="1"/>
  <c r="CE86" i="1" s="1"/>
  <c r="CS86" i="1" s="1"/>
  <c r="BA94" i="1"/>
  <c r="BO94" i="1" s="1"/>
  <c r="CC94" i="1" s="1"/>
  <c r="CQ94" i="1" s="1"/>
  <c r="DE94" i="1" s="1"/>
  <c r="DS94" i="1" s="1"/>
  <c r="DT94" i="1" s="1"/>
  <c r="BC81" i="1"/>
  <c r="BQ81" i="1" s="1"/>
  <c r="CE81" i="1" s="1"/>
  <c r="CS81" i="1" s="1"/>
  <c r="BB81" i="1"/>
  <c r="DF80" i="1"/>
  <c r="CR80" i="1"/>
  <c r="CD80" i="1"/>
  <c r="BP80" i="1"/>
  <c r="BC77" i="1"/>
  <c r="BQ77" i="1" s="1"/>
  <c r="CE77" i="1" s="1"/>
  <c r="CS77" i="1" s="1"/>
  <c r="BB77" i="1"/>
  <c r="DF76" i="1"/>
  <c r="CR76" i="1"/>
  <c r="CD76" i="1"/>
  <c r="BP76" i="1"/>
  <c r="BC73" i="1"/>
  <c r="BQ73" i="1" s="1"/>
  <c r="CE73" i="1" s="1"/>
  <c r="CS73" i="1" s="1"/>
  <c r="BB73" i="1"/>
  <c r="DF72" i="1"/>
  <c r="CR72" i="1"/>
  <c r="CD72" i="1"/>
  <c r="BP72" i="1"/>
  <c r="AC101" i="1"/>
  <c r="Y101" i="1"/>
  <c r="BA93" i="1"/>
  <c r="DF79" i="1"/>
  <c r="CR79" i="1"/>
  <c r="CD79" i="1"/>
  <c r="BP79" i="1"/>
  <c r="BB78" i="1"/>
  <c r="BC78" i="1"/>
  <c r="BQ78" i="1" s="1"/>
  <c r="CE78" i="1" s="1"/>
  <c r="CS78" i="1" s="1"/>
  <c r="DF75" i="1"/>
  <c r="CR75" i="1"/>
  <c r="CD75" i="1"/>
  <c r="BP75" i="1"/>
  <c r="BB74" i="1"/>
  <c r="BC74" i="1"/>
  <c r="BQ74" i="1" s="1"/>
  <c r="CE74" i="1" s="1"/>
  <c r="CS74" i="1" s="1"/>
  <c r="AK101" i="1"/>
  <c r="AF101" i="1"/>
  <c r="AB101" i="1"/>
  <c r="P43" i="1"/>
  <c r="N43" i="1"/>
  <c r="Q43" i="1"/>
  <c r="O43" i="1"/>
  <c r="J101" i="1"/>
  <c r="P39" i="1"/>
  <c r="N39" i="1"/>
  <c r="L39" i="1"/>
  <c r="L101" i="1" s="1"/>
  <c r="O39" i="1"/>
  <c r="M39" i="1"/>
  <c r="M101" i="1" s="1"/>
  <c r="Q101" i="1"/>
  <c r="CB221" i="1" l="1"/>
  <c r="CP221" i="1" s="1"/>
  <c r="DD221" i="1" s="1"/>
  <c r="DR221" i="1" s="1"/>
  <c r="CB216" i="1"/>
  <c r="CP216" i="1" s="1"/>
  <c r="DD216" i="1" s="1"/>
  <c r="DR216" i="1" s="1"/>
  <c r="CB219" i="1"/>
  <c r="CP219" i="1" s="1"/>
  <c r="DD219" i="1" s="1"/>
  <c r="DR219" i="1" s="1"/>
  <c r="CE82" i="1"/>
  <c r="CS82" i="1" s="1"/>
  <c r="BQ83" i="1"/>
  <c r="CE83" i="1" s="1"/>
  <c r="CS83" i="1" s="1"/>
  <c r="P101" i="1"/>
  <c r="ED10" i="3"/>
  <c r="EE7" i="3"/>
  <c r="BL10" i="3"/>
  <c r="BM7" i="3"/>
  <c r="BZ10" i="3"/>
  <c r="CN10" i="3"/>
  <c r="DB10" i="3"/>
  <c r="DP10" i="3"/>
  <c r="CO8" i="3"/>
  <c r="DC8" i="3" s="1"/>
  <c r="O101" i="1"/>
  <c r="N101" i="1"/>
  <c r="DG74" i="1"/>
  <c r="DU74" i="1"/>
  <c r="DV74" i="1" s="1"/>
  <c r="DG78" i="1"/>
  <c r="DU78" i="1"/>
  <c r="DV78" i="1" s="1"/>
  <c r="BO93" i="1"/>
  <c r="CC93" i="1" s="1"/>
  <c r="CQ93" i="1" s="1"/>
  <c r="DE93" i="1" s="1"/>
  <c r="DS93" i="1" s="1"/>
  <c r="DT93" i="1" s="1"/>
  <c r="DU73" i="1"/>
  <c r="DV73" i="1" s="1"/>
  <c r="DG73" i="1"/>
  <c r="DU77" i="1"/>
  <c r="DV77" i="1" s="1"/>
  <c r="DG77" i="1"/>
  <c r="DU81" i="1"/>
  <c r="DV81" i="1" s="1"/>
  <c r="DG81" i="1"/>
  <c r="DG86" i="1"/>
  <c r="DU86" i="1"/>
  <c r="DV86" i="1" s="1"/>
  <c r="CB99" i="1"/>
  <c r="CP99" i="1" s="1"/>
  <c r="DD99" i="1" s="1"/>
  <c r="DR99" i="1" s="1"/>
  <c r="CB98" i="1"/>
  <c r="CP98" i="1" s="1"/>
  <c r="DD98" i="1" s="1"/>
  <c r="DR98" i="1" s="1"/>
  <c r="CC208" i="1"/>
  <c r="CQ208" i="1" s="1"/>
  <c r="DE208" i="1" s="1"/>
  <c r="DS208" i="1" s="1"/>
  <c r="DT208" i="1" s="1"/>
  <c r="BO210" i="1"/>
  <c r="CC210" i="1" s="1"/>
  <c r="CQ210" i="1" s="1"/>
  <c r="DE210" i="1" s="1"/>
  <c r="DS210" i="1" s="1"/>
  <c r="DT210" i="1" s="1"/>
  <c r="BO212" i="1"/>
  <c r="CC212" i="1" s="1"/>
  <c r="CQ212" i="1" s="1"/>
  <c r="DE212" i="1" s="1"/>
  <c r="DS212" i="1" s="1"/>
  <c r="DT212" i="1" s="1"/>
  <c r="BN213" i="1"/>
  <c r="CB213" i="1" s="1"/>
  <c r="CP213" i="1" s="1"/>
  <c r="DD213" i="1" s="1"/>
  <c r="DR213" i="1" s="1"/>
  <c r="DR215" i="1"/>
  <c r="BQ75" i="1"/>
  <c r="CE75" i="1" s="1"/>
  <c r="CS75" i="1" s="1"/>
  <c r="BQ79" i="1"/>
  <c r="CE79" i="1" s="1"/>
  <c r="CS79" i="1" s="1"/>
  <c r="BQ85" i="1"/>
  <c r="CE85" i="1" s="1"/>
  <c r="CS85" i="1" s="1"/>
  <c r="CB97" i="1"/>
  <c r="CP97" i="1" s="1"/>
  <c r="DD97" i="1" s="1"/>
  <c r="DR97" i="1" s="1"/>
  <c r="CF190" i="1"/>
  <c r="CT190" i="1" s="1"/>
  <c r="DH190" i="1" s="1"/>
  <c r="DI190" i="1" s="1"/>
  <c r="BQ87" i="1"/>
  <c r="CE87" i="1" s="1"/>
  <c r="CS87" i="1" s="1"/>
  <c r="CB96" i="1"/>
  <c r="CP96" i="1" s="1"/>
  <c r="DD96" i="1" s="1"/>
  <c r="DR96" i="1" s="1"/>
  <c r="AK222" i="1"/>
  <c r="BB197" i="1"/>
  <c r="BP197" i="1" s="1"/>
  <c r="CD197" i="1" s="1"/>
  <c r="CR197" i="1" s="1"/>
  <c r="DF197" i="1" s="1"/>
  <c r="DG197" i="1" s="1"/>
  <c r="BQ202" i="1"/>
  <c r="CE202" i="1" s="1"/>
  <c r="CS202" i="1" s="1"/>
  <c r="BQ204" i="1"/>
  <c r="CE204" i="1" s="1"/>
  <c r="CS204" i="1" s="1"/>
  <c r="BQ206" i="1"/>
  <c r="CE206" i="1" s="1"/>
  <c r="CS206" i="1" s="1"/>
  <c r="DU200" i="1"/>
  <c r="DV200" i="1" s="1"/>
  <c r="DG200" i="1"/>
  <c r="CE201" i="1"/>
  <c r="CS201" i="1" s="1"/>
  <c r="CE203" i="1"/>
  <c r="CS203" i="1" s="1"/>
  <c r="CE205" i="1"/>
  <c r="CS205" i="1" s="1"/>
  <c r="J226" i="1"/>
  <c r="BQ72" i="1"/>
  <c r="CE72" i="1" s="1"/>
  <c r="CS72" i="1" s="1"/>
  <c r="BQ76" i="1"/>
  <c r="CE76" i="1" s="1"/>
  <c r="CS76" i="1" s="1"/>
  <c r="BQ80" i="1"/>
  <c r="CE80" i="1" s="1"/>
  <c r="CS80" i="1" s="1"/>
  <c r="DG82" i="1"/>
  <c r="DU82" i="1"/>
  <c r="DV82" i="1" s="1"/>
  <c r="DG83" i="1"/>
  <c r="DU83" i="1"/>
  <c r="DV83" i="1" s="1"/>
  <c r="DU84" i="1"/>
  <c r="DV84" i="1" s="1"/>
  <c r="DG84" i="1"/>
  <c r="BM10" i="3" l="1"/>
  <c r="CA7" i="3"/>
  <c r="EE10" i="3"/>
  <c r="EF7" i="3"/>
  <c r="EF10" i="3" s="1"/>
  <c r="DG80" i="1"/>
  <c r="DU80" i="1"/>
  <c r="DV80" i="1" s="1"/>
  <c r="DG72" i="1"/>
  <c r="DU72" i="1"/>
  <c r="DV72" i="1" s="1"/>
  <c r="DU205" i="1"/>
  <c r="DV205" i="1" s="1"/>
  <c r="DG205" i="1"/>
  <c r="DU201" i="1"/>
  <c r="DV201" i="1" s="1"/>
  <c r="DG201" i="1"/>
  <c r="DU204" i="1"/>
  <c r="DV204" i="1" s="1"/>
  <c r="DG204" i="1"/>
  <c r="DG85" i="1"/>
  <c r="DU85" i="1"/>
  <c r="DV85" i="1" s="1"/>
  <c r="DU75" i="1"/>
  <c r="DV75" i="1" s="1"/>
  <c r="DG75" i="1"/>
  <c r="DG76" i="1"/>
  <c r="DU76" i="1"/>
  <c r="DV76" i="1" s="1"/>
  <c r="DU203" i="1"/>
  <c r="DV203" i="1" s="1"/>
  <c r="DG203" i="1"/>
  <c r="DU206" i="1"/>
  <c r="DV206" i="1" s="1"/>
  <c r="DG206" i="1"/>
  <c r="DU202" i="1"/>
  <c r="DV202" i="1" s="1"/>
  <c r="DG202" i="1"/>
  <c r="DU87" i="1"/>
  <c r="DV87" i="1" s="1"/>
  <c r="DG87" i="1"/>
  <c r="DU79" i="1"/>
  <c r="DV79" i="1" s="1"/>
  <c r="DG79" i="1"/>
  <c r="CA10" i="3" l="1"/>
  <c r="CO7" i="3"/>
  <c r="CO10" i="3" l="1"/>
  <c r="DC7" i="3"/>
  <c r="DC10" i="3" s="1"/>
  <c r="I13" i="4" l="1"/>
  <c r="E13" i="4"/>
  <c r="AN37" i="1"/>
  <c r="AN226" i="1"/>
  <c r="V37" i="1"/>
  <c r="V226" i="1"/>
  <c r="T37" i="1"/>
  <c r="T226" i="1"/>
  <c r="R37" i="1"/>
  <c r="R226" i="1"/>
  <c r="P37" i="1"/>
  <c r="P226" i="1"/>
  <c r="N37" i="1"/>
  <c r="N226" i="1"/>
  <c r="L37" i="1"/>
  <c r="L226" i="1"/>
  <c r="W37" i="1"/>
  <c r="W226" i="1"/>
  <c r="U37" i="1"/>
  <c r="U226" i="1"/>
  <c r="S37" i="1"/>
  <c r="S226" i="1"/>
  <c r="O37" i="1"/>
  <c r="O226" i="1"/>
  <c r="M37" i="1"/>
  <c r="M226" i="1"/>
  <c r="K37" i="1"/>
  <c r="K226" i="1"/>
  <c r="AM37" i="1"/>
  <c r="AM226" i="1"/>
  <c r="AL226" i="1"/>
  <c r="AL37" i="1"/>
  <c r="X37" i="1"/>
  <c r="X226" i="1"/>
  <c r="AH226" i="1"/>
  <c r="AH37" i="1"/>
  <c r="AB226" i="1"/>
  <c r="AB37" i="1"/>
  <c r="AE37" i="1"/>
  <c r="AE226" i="1"/>
  <c r="AC37" i="1"/>
  <c r="AC226" i="1"/>
  <c r="AD37" i="1"/>
  <c r="AD226" i="1"/>
  <c r="AJ37" i="1"/>
  <c r="Z37" i="1"/>
  <c r="Z226" i="1"/>
  <c r="Y37" i="1"/>
  <c r="Y226" i="1"/>
  <c r="AG37" i="1"/>
  <c r="AG226" i="1"/>
  <c r="AA226" i="1"/>
  <c r="AA37" i="1"/>
  <c r="Q226" i="1"/>
  <c r="Q37" i="1"/>
  <c r="AF226" i="1"/>
  <c r="AF37" i="1"/>
  <c r="AI37" i="1"/>
  <c r="AK37" i="1"/>
</calcChain>
</file>

<file path=xl/sharedStrings.xml><?xml version="1.0" encoding="utf-8"?>
<sst xmlns="http://schemas.openxmlformats.org/spreadsheetml/2006/main" count="1809" uniqueCount="1063">
  <si>
    <t>FECHA</t>
  </si>
  <si>
    <t>CLASE</t>
  </si>
  <si>
    <t>CARACTERISTICAS</t>
  </si>
  <si>
    <t>UBICACIÓN</t>
  </si>
  <si>
    <t>MUEBLE</t>
  </si>
  <si>
    <t>VALOR DE</t>
  </si>
  <si>
    <t>VALOR</t>
  </si>
  <si>
    <t>VALOR A</t>
  </si>
  <si>
    <t>$</t>
  </si>
  <si>
    <t>TOTAL</t>
  </si>
  <si>
    <t>ADQUISICION</t>
  </si>
  <si>
    <t>RESIDUAL</t>
  </si>
  <si>
    <t>DEPRECIAR</t>
  </si>
  <si>
    <t>1990</t>
  </si>
  <si>
    <t>1991</t>
  </si>
  <si>
    <t>1992</t>
  </si>
  <si>
    <t>1993</t>
  </si>
  <si>
    <t>1994</t>
  </si>
  <si>
    <t>1995</t>
  </si>
  <si>
    <t>1996</t>
  </si>
  <si>
    <t>1999</t>
  </si>
  <si>
    <t>ACUMULADO</t>
  </si>
  <si>
    <t>22615003  DERECHOS DE PROPIEDAD INTELECTUAL</t>
  </si>
  <si>
    <t>* 11/03/97</t>
  </si>
  <si>
    <t>SOTWARE DE MAGIC</t>
  </si>
  <si>
    <t xml:space="preserve">2 LICENCIAS </t>
  </si>
  <si>
    <t>12/08/99</t>
  </si>
  <si>
    <t>MICROSOFT OFFICE 2000 PROFESIONAL</t>
  </si>
  <si>
    <t>MOLP GOES MICROSOF OFFICE 2000 PROF.</t>
  </si>
  <si>
    <t>MICROSOFT VISUAL FOX PRO 6,0</t>
  </si>
  <si>
    <t>23/11/2000</t>
  </si>
  <si>
    <t xml:space="preserve">WINDOWS 2000 SERVER EN ENG, </t>
  </si>
  <si>
    <t>02/12/2002</t>
  </si>
  <si>
    <t>DESARROLLADOR DE MAGIC VER. 9.30</t>
  </si>
  <si>
    <t>13/12/2004</t>
  </si>
  <si>
    <t xml:space="preserve">OFFICE 2003 PRO.WIN32 SPANISH  </t>
  </si>
  <si>
    <t>16 OFFICE 2003 PRO.WIN32 SPANISH LIC/SA PACK OLP NL LOCL GOVT PARTE # 269-05503, 1 CD DE INSTAL</t>
  </si>
  <si>
    <t>02/03/2005</t>
  </si>
  <si>
    <t>BASE DE DATOS IBM DB2 UDB 8.2</t>
  </si>
  <si>
    <t>24/09/2009</t>
  </si>
  <si>
    <t>VMWARE V13 FOUNDATION</t>
  </si>
  <si>
    <t>(1 LICENCIA)</t>
  </si>
  <si>
    <t>WINDOWS SERVER 2008</t>
  </si>
  <si>
    <t>STANDARD ( 5 LICENCIAS )</t>
  </si>
  <si>
    <t>SOFTWARE DE RESPALDO</t>
  </si>
  <si>
    <t>TIVOLI STOREGE MANAGER ( 1 )</t>
  </si>
  <si>
    <t>04/01/2010</t>
  </si>
  <si>
    <t>LICENCIA ADOBE CREATIVE SUITE 4 MASTER COLLECTION</t>
  </si>
  <si>
    <t>( 1 LICENCIA )</t>
  </si>
  <si>
    <t>16/12/2010</t>
  </si>
  <si>
    <t>MAGIC (ACTUALIZACION DE LICENCIAS)</t>
  </si>
  <si>
    <t>1 ACTUALIZACION MAGIC P/ENTERPRISE STUDIO SINGLE SEAT UNIPAAS 1.9; ($5,182.94);                               ACTUALIZACION DE MAGIC P/ENTERPRISE OPEN CLIENT DEPLOYMENT VERSION SEAT UNIPASAS 1.9 PARA 50 USUARIOS SINGLE SEAT UNIPASS 1.9; ($ 11,392.06)</t>
  </si>
  <si>
    <t>23/12/2010</t>
  </si>
  <si>
    <t>DB2 ( ACTUALIZACION DE LICENCIAS )</t>
  </si>
  <si>
    <t xml:space="preserve">1 ACTUALIZACION DE LICENCIA IBM DB2 WORKGROUP SERVER EDITION PROCESOR VALUS UNIT (PVUS) </t>
  </si>
  <si>
    <t>SUB-TOTAL</t>
  </si>
  <si>
    <t>24119001  MOBILIARIOS</t>
  </si>
  <si>
    <t>09/02/96</t>
  </si>
  <si>
    <t>ESCRITORIO EJECUTIVO</t>
  </si>
  <si>
    <t>EN CEDRO, CON ALA</t>
  </si>
  <si>
    <t>455-110</t>
  </si>
  <si>
    <t>30114-09</t>
  </si>
  <si>
    <t>LIBRERA DE MADERA</t>
  </si>
  <si>
    <t xml:space="preserve"> ELABORADA EN CEDRO</t>
  </si>
  <si>
    <t>455-170</t>
  </si>
  <si>
    <t>31104-01</t>
  </si>
  <si>
    <t>25/03/96</t>
  </si>
  <si>
    <t>MUEBLE PARA APARATOS DE SONIDO</t>
  </si>
  <si>
    <t>DE MADERA, CON RODOS</t>
  </si>
  <si>
    <t>455-180</t>
  </si>
  <si>
    <t>31133-01</t>
  </si>
  <si>
    <t>01/04/96</t>
  </si>
  <si>
    <t>JUEGO DE SALA</t>
  </si>
  <si>
    <t>DE 3 PIEZAS: SOFA P/3 PERSONAS,SOFA P/2 PERSONAS Y UN SILLON</t>
  </si>
  <si>
    <t>455-181-01</t>
  </si>
  <si>
    <t>31131-01</t>
  </si>
  <si>
    <t xml:space="preserve"> 22/05/96</t>
  </si>
  <si>
    <t xml:space="preserve">LIBRERA </t>
  </si>
  <si>
    <t>DE MADERA, EN FORMA DE L</t>
  </si>
  <si>
    <t>455-140</t>
  </si>
  <si>
    <t>31104-02</t>
  </si>
  <si>
    <t xml:space="preserve"> 05/12/96</t>
  </si>
  <si>
    <t>LINEA DE ORO,FTE 2.1 MTS.,ALTO 2 MT., FONDO 0.35 MTS</t>
  </si>
  <si>
    <t>31104-04</t>
  </si>
  <si>
    <t>09/02/2009</t>
  </si>
  <si>
    <t>CREDENZA</t>
  </si>
  <si>
    <t>CREDENZA MODULAR, CONSTA DE 2 MUEBLES</t>
  </si>
  <si>
    <t>455-182</t>
  </si>
  <si>
    <t>31110-06</t>
  </si>
  <si>
    <t>03/12/2001</t>
  </si>
  <si>
    <t>MODULO MUEBLE COMPUTADORA Y ESCRITORIO</t>
  </si>
  <si>
    <t>CON ARCHIVO DE 2 GAVETAS INCORP.COLOR AZUL NEGRO Y AMARILLO</t>
  </si>
  <si>
    <t>455-173B</t>
  </si>
  <si>
    <t>31140-01</t>
  </si>
  <si>
    <t>MUEBLE DE MADERA TIPO LIBRERA</t>
  </si>
  <si>
    <t>MUEBLE DE ESCTRUCTURA DE MADERA DE CEDRO,BASE DE PLYWOOD FORRADO CON  FORMICA,RESPALDO DE FIBRAN,CINCO ENTREPAÑOS,3 PUERTAS CON BISAGRAS,HALADERAS Y CHAPA CON LLAVE.UNA PUERTA DE VIDRIO DE 5MM DE GROSOR CON CHAPA Y LLAVE MEDIDAS 1.75 METROS DE LARGO X 2.25 METROS DE ALTO Y 0.55 METROS DE ANCHO;SUJETO A PARED O PISO</t>
  </si>
  <si>
    <t>31104-07</t>
  </si>
  <si>
    <t>MUEBLE DE ESCTRUCTURA DE MADERA DE CEDRO,BASE DE PLYWOOD FORRADO CON  FORMICA,RESPALDO DE FIBRAN, 2 ENTREPAÑOS, PUERTAS CORREDIZAS CON RIELES,HALADERAS Y CHAPA CON LLAVE  MEDIDAS 3.00 METROS DE LARGO X 1.40 METROS DE ALTO Y 0.70 METROS DE ANCHO</t>
  </si>
  <si>
    <t>455-120</t>
  </si>
  <si>
    <t>31104-08</t>
  </si>
  <si>
    <t>JUEGO DE MUEBLES DE SALA</t>
  </si>
  <si>
    <t>DE 3 PIEZAS,COLOR CAFÉ OSCURO MOD:IPANEMA; MARCA:BOAL</t>
  </si>
  <si>
    <t>31131-02</t>
  </si>
  <si>
    <t>STAN PARA RECEPCIÓN</t>
  </si>
  <si>
    <t>MATERIAL : ESTRUCTURA DE MADERA AGLOMERADA, FORROS DE PLÁSTICOS LAMINADOS, BISAGRAS OCULTAS,LLAVINES Y PASADORES, TORNILLERIS CON TAPONES,MEDIDAS MÍNIMAS 2.00 METROS DE LARGO</t>
  </si>
  <si>
    <t>31142-01</t>
  </si>
  <si>
    <t>24119002 MAQUINARIA Y EQUIPOS</t>
  </si>
  <si>
    <t>11/06/91</t>
  </si>
  <si>
    <t>TELEVISOR</t>
  </si>
  <si>
    <t>SONY TRINITRON KU-2027 R SERIE 8034125, 20"</t>
  </si>
  <si>
    <t>455-181</t>
  </si>
  <si>
    <t>30308-01</t>
  </si>
  <si>
    <t>09/11/91</t>
  </si>
  <si>
    <t>MAQUINA DE ESCRIBIR ELECTRONICA</t>
  </si>
  <si>
    <t>CANON AP7500 SERIE BB 2310083</t>
  </si>
  <si>
    <t>30109-06</t>
  </si>
  <si>
    <t>CAJA FUERTE</t>
  </si>
  <si>
    <t>CENTINELA MODELO 507 SERIE 1208,DE HIERRO</t>
  </si>
  <si>
    <t>455-161</t>
  </si>
  <si>
    <t>30118-01</t>
  </si>
  <si>
    <t>01/21/92</t>
  </si>
  <si>
    <t>VIDEO CASSETTE VHS</t>
  </si>
  <si>
    <t>SONY, MODELO SLV-X60, SERIE 29693</t>
  </si>
  <si>
    <t>30313-01</t>
  </si>
  <si>
    <t>ARMA DE FUEGO</t>
  </si>
  <si>
    <t>PISTOLA SMITH &amp; WESSON 357 MAGNUN SPRINFIELD MASS,MOD 356-3</t>
  </si>
  <si>
    <t>31301-02</t>
  </si>
  <si>
    <t>11/10/95</t>
  </si>
  <si>
    <t>APARATOS DE SONIDO</t>
  </si>
  <si>
    <t>CD PIOONER, RADIO PIOONER, CONSOLA PEAVEY,DOBLE CASETERA</t>
  </si>
  <si>
    <t>30319-01</t>
  </si>
  <si>
    <t>07/05/2001</t>
  </si>
  <si>
    <t>PROTECTORA DE CHEQUES</t>
  </si>
  <si>
    <t>M/UCHIDA,MODELO P-15 MULTIMONEDA,SERIE P15230103129</t>
  </si>
  <si>
    <t>30110-02</t>
  </si>
  <si>
    <t>25/02/2003</t>
  </si>
  <si>
    <t>AIRE ACONDICIONADO</t>
  </si>
  <si>
    <t>TEMPSTAR, TIPO MINI SPLIT,3.0 TONELADAS,SERIE COMPRESOR CKL 36-1F</t>
  </si>
  <si>
    <t>455-173C</t>
  </si>
  <si>
    <t>30301-21</t>
  </si>
  <si>
    <t>13/05/2003</t>
  </si>
  <si>
    <t>TEMPSTAR, TIPO MINI SPLIT, 18,000 BTU, CONTROL REMOTO</t>
  </si>
  <si>
    <t>455-173I</t>
  </si>
  <si>
    <t>30301-22</t>
  </si>
  <si>
    <t>09/03/2006</t>
  </si>
  <si>
    <t>MESA DE CONFERENCIA</t>
  </si>
  <si>
    <t>PARA 6 PERSONAS,COLOR CHERRY,MADERA LAMINADA, FORMA OVALADA</t>
  </si>
  <si>
    <t>31107-03</t>
  </si>
  <si>
    <t>24/05/2006</t>
  </si>
  <si>
    <t xml:space="preserve">MESA DE REUNIONES MODULAR </t>
  </si>
  <si>
    <t>EN CHAPA DE MADERA FINA BARNIZADA, 4 MODULOS RECTOS Y 1 SEMI CIRCULAR</t>
  </si>
  <si>
    <t>31107-04</t>
  </si>
  <si>
    <t>19/07/2006</t>
  </si>
  <si>
    <t>PROYECTOR DE CAÑON</t>
  </si>
  <si>
    <t>MARCA DELL MODELO 2400MP,SERIE DTW4081</t>
  </si>
  <si>
    <t>455-150</t>
  </si>
  <si>
    <t>30324-02</t>
  </si>
  <si>
    <t>24/08/2007</t>
  </si>
  <si>
    <t>MARCA CARRIER,DE 60000 BTU,EVAPORADOR  MOD 42XQ-060M-30125,SERIE MFUO 7121714,CONDENSADOR MOD.38 CKS 060-X-5,SERIE 2407X82093</t>
  </si>
  <si>
    <t>455-171</t>
  </si>
  <si>
    <t>30301-25</t>
  </si>
  <si>
    <t>MARCA CARRIER,DE 60000 BTU,EVAPORADOR  MOD 42XQ-060M-30125,SERIE MFUO 7121653,CONDENSADOR MOD.38 CKS 060-X-5,SERIE 2407X82077</t>
  </si>
  <si>
    <t>30301-26</t>
  </si>
  <si>
    <t>MARCA CARRIER,DE 60000 BTU,EVAPORADOR  MOD 42XQ-060M-30125,SERIE MFUO 7121677,CONDENSADOR MOD.38 CKS 060-X-5,SERIE 2407X82026</t>
  </si>
  <si>
    <t>30301.-27</t>
  </si>
  <si>
    <t>MARCA CARRIER,DE 60000 BTU,EVAPORADOR  MOD 42XQ-060M-30125,SERIE MFUO 7162951,CONDENSADOR MOD.38 CKS 060-X-5,SERIE 2407X82067</t>
  </si>
  <si>
    <t>455-172</t>
  </si>
  <si>
    <t>30301-28</t>
  </si>
  <si>
    <t>MARCA CARRIER,DE 60000 BTU,EVAPORADOR  MOD 42XQ-060M-30125,SERIE MFUO 7162907,CONDENSADOR MOD.38 CKC036-X-5,SERIE 2407X82114</t>
  </si>
  <si>
    <t>455-173</t>
  </si>
  <si>
    <t>30301-29</t>
  </si>
  <si>
    <t>MARCA CARRIER,DE 60000 BTU,EVAPORADOR  MOD 42XQ-060M-30125,SERIE MFUO 7101766,CONDENSADOR MOD.38 CKC036-X-5,SERIE 4106X77379</t>
  </si>
  <si>
    <t>30301-30</t>
  </si>
  <si>
    <t>01/11/2008</t>
  </si>
  <si>
    <t>MARCA MILLER,DE 60,000 BTU,EVAPORADOR MODELO NUMBER NFX7060SW2,SERIAL, NUMBER EBU5100891;CONDENSADOR MODELO NUMBER JS4BD-060CA,SERIE JSA080800224</t>
  </si>
  <si>
    <t>455-160</t>
  </si>
  <si>
    <t>30301-31</t>
  </si>
  <si>
    <t>MARCA MILLER,DE 60,000 BTU,EVAPORADOR MODELO NUMBER NFX7060SW2,SERIAL, NUMBER EBU5101394;CONDENSADOR MODELO NUMBER JS4BD-060CA,SERIE JSA080703811</t>
  </si>
  <si>
    <t>455-183</t>
  </si>
  <si>
    <t>30301-32</t>
  </si>
  <si>
    <t>MARCA MILLER,DE 48,000 BTU,EVAPORADOR MODELO NUMBER NFX7048SVW2,SERIAL, NUMBER ECU5101635;CONDENSADOR MODELO NUMBER JS4BD-048CA,SERIE JSA080800407</t>
  </si>
  <si>
    <t>30301-33</t>
  </si>
  <si>
    <t>MARCA MILLER,DE 60,000 BTU,EVAPORADOR MODELO NUMBER NFX7060SVW2,SERIAL, NUMBER EBU5100911;CONDENSADOR MODELO NUMBER JS4BD-060CA,SERIE JSA080800221</t>
  </si>
  <si>
    <t>455-130</t>
  </si>
  <si>
    <t>30301-34</t>
  </si>
  <si>
    <t>MARCA MILLER,DE 36,000 BTU,EVAPORADOR MODELO NUMBER NFX7036SVW2,SERIAL, NUMBER EBU5010269;CONDENSADOR MODELO NUMBER JS4BD-036CA,SERIE JSA080702963</t>
  </si>
  <si>
    <t>30301-35</t>
  </si>
  <si>
    <t>MARCA MILLER,DE 60,000 BTU,EVAPORADOR MODELO NUMBER NFX7060SVW2,SERIAL, NUMBER EBU5101378;CONDENSADOR MODELO NUMBER JS4BD-060CA,SERIE JSA080800222</t>
  </si>
  <si>
    <t>30301-36</t>
  </si>
  <si>
    <t>15/10/2009</t>
  </si>
  <si>
    <t>MARCA WESTINGHOUSE, TIPO CASSETTE DE 48,000 BTU, MODELO CONDESADOR JS4BD-048CA;MODELO EVAPORADOR WICXF-48KVW2.SERIE DE CONDESADOR Nº JSA090706799,SERIE  EVAPORADOR Nº WIGO90800311</t>
  </si>
  <si>
    <t>30301-37</t>
  </si>
  <si>
    <t>MARCA WESTINGHOUSE, TIPO CASSETTE DE 48,000 BTU, MODELO CONDESADOR JS4BD-048CA;MODELO EVAPORADOR WICXF-48KVW2.SERIE DE CONDESADOR Nº JSA090704479,SERIE  EVAPORADOR Nº WIGO90800309</t>
  </si>
  <si>
    <t>30301-38</t>
  </si>
  <si>
    <t>MARCA WESTINGHOUSE,TIPO CASSETTE DE 48,000 BTU, MODELO CONDENSADOR JS4BD-048CA;MODELO EVAPORADOR WICXD-48KVW2.SERIE DE CONDESADOR NºJSA090800233,SERIE EVAPORADOR NºWIGO90800310</t>
  </si>
  <si>
    <t>30301-39</t>
  </si>
  <si>
    <t>MARCA LENNOX - TIPO SPLIT-DUCTO DE 5 TONELADAS CONDENSADOR:MODELO TSA060S43Y, SERIE 5810G14701;EVAPORAODR:MODELO CBX26UH-060-230-2,SERIE 6010J16886.</t>
  </si>
  <si>
    <t>30301-40</t>
  </si>
  <si>
    <t>MARCA LENNOX - TIPO SPLIT-DUCTO DE 5 TONELADAS CONDENSADOR:MODELO TSA060S43Y, SERIE 5810G14698;EVAPORAODR:MODELO CBX26UH-060-230-2,SERIE 6010J16899.</t>
  </si>
  <si>
    <t>30301-41</t>
  </si>
  <si>
    <t>PLASMA</t>
  </si>
  <si>
    <t>SONY C1,CLD, MODELO:KDL 40BX420,SERIE Nº5302631</t>
  </si>
  <si>
    <t>30308-05</t>
  </si>
  <si>
    <t>SONY C1,CLD, MODELO:KDL 40BX420,SERIE Nº 5303725</t>
  </si>
  <si>
    <t>30308-06</t>
  </si>
  <si>
    <t>REFRIGERADORA</t>
  </si>
  <si>
    <t>MARCA GENERAL ELECTRIC, MOD.GSMT2LEBFGP;FRIO SECO, 2 PUERTAS</t>
  </si>
  <si>
    <t>30310-04</t>
  </si>
  <si>
    <t>PLANTA TELEFONICA</t>
  </si>
  <si>
    <t xml:space="preserve">INCLUYE 2 TARJETAS P/SERVICIOS DE E1, 4 TK ANALOGAS, 8 EXTS,DIGITALES, 60 EXTS, ANALOGAS, 20 USARIOS IP, 1 TELEFONO DIGITAL ALCATEL-LUCENT 4029, 3 TLEONOS DIGITALES 4019, 15 TELEFONOS IP TOUCH 4018, 23 TELEFONOS SENC 1 LLOS TC50, OPERADORA AUTOMATICA ESTANDAR DE 2 ACCESOS SIMULTANEOS, 1 GUARNICION PLANTRONICS S12, 1 TARIFICADOR SOFTWARE TELEFAX PARA 85 EXTS, 1 BATEIA PARA 4 HORAS, 75 LICENCIAS SOFTPHONE PIMPHONY PC TELEFONIA LICENCIAS Y SOFTWARE </t>
  </si>
  <si>
    <t>35301-02</t>
  </si>
  <si>
    <t>MARCA PANASONIC;TIPO PARED; CAPACIDAD: 18,000BTU/HR ; MODELO : CS-PS18MKQ ; REFRIGERANTE R 410A, EFICIENCIA SERR 13</t>
  </si>
  <si>
    <t>455-173G</t>
  </si>
  <si>
    <t>30301-53</t>
  </si>
  <si>
    <t>MARCA PANASONIC;TIPO PARED; CAPACIDAD: 18,000BTU/HR ; MODELO : CS-PS18MKQ ; REFRIGERANTE R 410A, EFICIENCIA SERR 13. No. DE SERIE 2441205236.</t>
  </si>
  <si>
    <t>455-173M</t>
  </si>
  <si>
    <t>30301-54</t>
  </si>
  <si>
    <t>BANDA AEROBICA</t>
  </si>
  <si>
    <t>MARCA- PRO FORM, MODELO  PFTL8190, 10 NIVELES DE VELOCIDAD  Y 10 GRADOS DE INCLINACIÓN, DOS PORTA OBJETOS, VOLTAJE 110 WATTS, MOTOR2.5 HP.</t>
  </si>
  <si>
    <t>30329-01</t>
  </si>
  <si>
    <t>MARCA 1FRIGIDAIRE , MODELO FFTR1814LM, CONGELADOR SECO SUPERIOR, COLOR BLANCO DE 18 PIES CÚBICOS , DOS PUERTAS, DOS GAVETAS .</t>
  </si>
  <si>
    <t>30310-05</t>
  </si>
  <si>
    <t>MARCA LENNOX; CAPACIDAD: UNO PUNTO CINCO TONELADAS, MINI SPLIT MONOFASICO; MODELO CONDENSADOR: LXG AHTC118130P4; MODELO EVAPORADOR: LXG AHTC018130P4; SERIE CONDENSADOR: 1233500C2200155; SERIE EVAPORADOR: 123350019300C2200105, EFICIENCIA 410A 13.0.</t>
  </si>
  <si>
    <t>455-192</t>
  </si>
  <si>
    <t>30301-42</t>
  </si>
  <si>
    <t>MARCA LENNOX; CAPACIDAD: UNO PUNTO CINCO TONELADAS, MINI SPLIT MONOFASICO; MODELO CONDENSADOR: LXG AHTC118130P4; MODELO EVAPORADOR: LXG AHTC018130P4; SERIE CONDENSADOR: 12350054900C8080012; SERIE EVAPORADOR: 123350055000C8090004, EFICIENCIA 410A 13.0.</t>
  </si>
  <si>
    <t>455-184</t>
  </si>
  <si>
    <t>30301-43</t>
  </si>
  <si>
    <t>MARCA LENNOX; CAPACIDAD: UNO PUNTO CINCO TONELADAS, MINI SPLIT MONOFASICO; MODELO CONDENSADOR: LXG AHTC118130P4; MODELO EVAPORADOR: LXG AHTC018130P4;  EFICIENCIA 410A 13.0.</t>
  </si>
  <si>
    <t>455-191</t>
  </si>
  <si>
    <t>30301-44</t>
  </si>
  <si>
    <t>MARCA LENNOX; CAPACIDAD:  CINCO TONELADAS, CENTRAL,TRIFÁSICO; MODELO CONDENSADOR: TSA060S4; MODELO EVAPORADOR: CBX26UH-60;  EFICIENCIA 410A 13.0.</t>
  </si>
  <si>
    <t>30301-45</t>
  </si>
  <si>
    <t>30301-46</t>
  </si>
  <si>
    <t>MARCA LENNOX; CAPACIDAD: UNO PUNTO CINCO TONELADAS, MINI SPLIT MONOFASICO; MODELO CONDENSADOR: LXG SCTCO18130P4; MODELO EVAPORADOR: LXG AHTC018130P4; EFICIENCIA 410A 13.0.</t>
  </si>
  <si>
    <t>30301-47</t>
  </si>
  <si>
    <t>30301-48</t>
  </si>
  <si>
    <t>30301-49</t>
  </si>
  <si>
    <t>MARCA LENNOX; CAPACIDAD:  CUATRO TONELADAS, CENTRAL,MONOFÁSICO MODELO CONDENSADOR: 13ACX-048; MODELO EVAPORADOR: LXGUCGRO48100U2; EFICIENCIA 410A 13.0.</t>
  </si>
  <si>
    <t>30301-50</t>
  </si>
  <si>
    <t>MARCA LENNOX; CAPACIDAD:  CUATRO TONELADAS, CENTRAL,MONOFÁSICO MODELO CONDENSADOR: 13ACX-048; MODELO EVAPORADOR: LXGUCGRO48100U2; SERIE CONDENSADOR: 1912J12849; SERIE EVAPORADOR: C9266220000064, EFICIENCIA 410A 13.0.</t>
  </si>
  <si>
    <t>30301-51</t>
  </si>
  <si>
    <t>MARCA LENNOX; CAPACIDAD:  CUATRO TONELADAS, CENTRAL,MONOFÁSICO MODELO CONDENSADOR: 13ACX-048; MODELO EVAPORADOR: LXGUCGRO48100U2;EFICIENCIA 410A 13.0.</t>
  </si>
  <si>
    <t>30301-52</t>
  </si>
  <si>
    <t>MESA DE REUNIONES</t>
  </si>
  <si>
    <t xml:space="preserve">MUEBLE DE MADERA CON CAPACIDAD PARA 18 PERSONAS, EL MUEBLE CUENTA CON UN ÁREA DE 6.50 METROS DE LARGO Y 2.20 METROS DE ANCHO, CADA MESA CUENTA CON 0.75 METROS DE PROFUNDIDAD, TIENE AL CENTRO ABERTURA DE 0.70 METROS , CUENTA CON OCHO MODULOS: SEIS DE 1.66 METROS X 0.75 METROS,  Y DOS DE 2.20 METROS X 0.75 METROS. </t>
  </si>
  <si>
    <t>31107-05</t>
  </si>
  <si>
    <t>RACK  PARA SERVER</t>
  </si>
  <si>
    <t>RACK PARA SERVER, MARCA NEW LINK; MODELO:  NEW-09785014</t>
  </si>
  <si>
    <t>31141-02</t>
  </si>
  <si>
    <t>MARCA: WESTTINGHOUSE; TIPO MINI SPLIT; CAPACIDAD DE 60,000BTU;EFICIENCIA SEER 13; REFRIGERANTE ECOLOGICO410A. MODELO: VSX130601BA, SERIE CONDENSADOR No. 1301512735; SERIE EVAPORADOR No.D202021100113110160009.</t>
  </si>
  <si>
    <t>30301-55</t>
  </si>
  <si>
    <t>MARCA: WESTTINGHOUSE; TIPO MINI SPLIT; CAPACIDAD DE 60,000BTU;EFICIENCIA SEER 13; REFRIGERANTE ECOLOGICO410A. MODELO: VSX130601BA, SERIE CONDENSADOR No. 1301512768; SERIE EVAPORADOR No.D202021100113110160008.</t>
  </si>
  <si>
    <t>30301-56</t>
  </si>
  <si>
    <t>MARCA: WESTTINGHOUSE; TIPO MINI SPLIT; CAPACIDAD DE 60,000BTU;EFICIENCIA SEER 13; REFRIGERANTE ECOLOGICO410A. MODELO: VSX130601BA, SERIE CONDENSADOR  No. 1301512769, SERIE EVAPORADOR No.D202021100113110160067.</t>
  </si>
  <si>
    <t>30301-57</t>
  </si>
  <si>
    <t>MARCA: WESTTINGHOUSE; TIPO MINI SPLIT; CAPACIDAD DE 60,000BTU;EFICIENCIA SEER 13; REFRIGERANTE ECOLOGICO410A. MODELO: VSX130601BA, SERIE CONDENSADOR No. 1301512720, SERIE EVAPORADOR No. D202021100113110160024.</t>
  </si>
  <si>
    <t>30301-58</t>
  </si>
  <si>
    <t>TANQUE ELEVADO</t>
  </si>
  <si>
    <t>TANQUE ELEVADO PARA CENTRO CULTURAL Y RECREATIVO DE LA CAJA (CASA DE SAN MIGUEL).</t>
  </si>
  <si>
    <t>35503-01</t>
  </si>
  <si>
    <t>REFRIGERADORA DE 18 PIES CUBICOS, MARCA FRIGIDAIRE, MODELO FFTR1814LM. NÈMERO DE PUERTAS :2 PUERTAS, GAVETAS PARA VERDURAS Y FRUTAS.</t>
  </si>
  <si>
    <t>30310-06</t>
  </si>
  <si>
    <t>STAND  MODULAR</t>
  </si>
  <si>
    <t>STAND MODULAR EN ESTRUCTURA DE PERFILERIA DE ALUMINIO DE 85 Y 25 PANELES DE PVC, EN ESPUMADO Y PROLIPPOPILENO ALVEOLAR , PISO ALFOMBRADO, EN BASE A PLATAFORMA DE CONTRACHAPADO ESTRUCTURAL, CUBIERTO CON PLANCHAS DE ALMINIO DIAMAMTADO , ILUMINACI´´ON DICROICA COUNTER SIN PUERTA INTERIOR Y CUBIERTA DE MDF LACADA, MEDIDA 3X2MTS.</t>
  </si>
  <si>
    <t>31142-02</t>
  </si>
  <si>
    <t>24119004 EQUIPOS INFORMATICOS</t>
  </si>
  <si>
    <t xml:space="preserve"> 23/12/98</t>
  </si>
  <si>
    <t>ESCRITOR DE DISCO COMPACTO, (CD WRITTER</t>
  </si>
  <si>
    <t>HEWLETT PACKARD,MODELO SURESTORE 7200E, SERIE HU8333Q5358MX62400168</t>
  </si>
  <si>
    <t>30138-01</t>
  </si>
  <si>
    <t>14/03/2003</t>
  </si>
  <si>
    <t>SWITCH - EQUIPO DE COMUNICACIÓN</t>
  </si>
  <si>
    <t>MARCA HEWLETT PACKARD MOD2724,DE 24 PUERTOS DE 10/100/1000MBPS,RJ45,S/J4897A</t>
  </si>
  <si>
    <t>30203-01</t>
  </si>
  <si>
    <t>MARCA HEWLETT PACKARD MOD:2724.DE 24 PUERTOS DE 10/100/1000MBPS,RJ45,S/J4897A</t>
  </si>
  <si>
    <t>30203-02</t>
  </si>
  <si>
    <t>05/05/2003</t>
  </si>
  <si>
    <t>COMPUTADORA - ESTACION DE TRABAJO</t>
  </si>
  <si>
    <t>MARCA DELL, MODELO OPTIPLEX GX260, NEGRA,CPU:6Z80K21</t>
  </si>
  <si>
    <t>30201-47</t>
  </si>
  <si>
    <t>MARCA DELL, MODELO OPTIPLEX GX260, NEGRA,CPU:NY80K21</t>
  </si>
  <si>
    <t>30201-48</t>
  </si>
  <si>
    <t>MARCA DELL, MODELO  OPTIPLEX GX260,NEGRA,CPU:AZ80K21</t>
  </si>
  <si>
    <t>30201-49</t>
  </si>
  <si>
    <t>MARCA DELL, MODELO OPTIPLEX GX260, NEGRA,CPU:2Y80K21</t>
  </si>
  <si>
    <t>455-181*150</t>
  </si>
  <si>
    <t>30201-50</t>
  </si>
  <si>
    <t>MARCA DELL, MODELO OPTIPLEX GX260, NEGRA,CPU:JY80K21</t>
  </si>
  <si>
    <t>455-184*150</t>
  </si>
  <si>
    <t>30201-51</t>
  </si>
  <si>
    <t>MARCA DELL, MODELO OPTIPLEX GX260, NEGRA,CPU:DX80K21</t>
  </si>
  <si>
    <t>30201-52</t>
  </si>
  <si>
    <t>MARCA DELL, MODELO OPTIPLEX GX260, NEGRA,CPU:HX80K21; MON.SERIE: CN-095WUP-46633-2B45798; TEC. SERIE: TH-07N124-37171-2CC-1775.</t>
  </si>
  <si>
    <t>30201-53</t>
  </si>
  <si>
    <t>MARCA DELL, MODELO OPTIPLEX GX260, NEGRA,CPU:FX80K21</t>
  </si>
  <si>
    <t>455-161*150</t>
  </si>
  <si>
    <t>30201-54</t>
  </si>
  <si>
    <t>30201-55</t>
  </si>
  <si>
    <t>455-172*150</t>
  </si>
  <si>
    <t>30201-56</t>
  </si>
  <si>
    <t>MARCA DELL, MODELO OPTIPLEX GX260, NEGRA,CPU:1280K21</t>
  </si>
  <si>
    <t>455-150*</t>
  </si>
  <si>
    <t>30201-57</t>
  </si>
  <si>
    <t>MARCA DELL, MODELO OPTIPLEX GX260, NEGRA,CPU:8X80K21</t>
  </si>
  <si>
    <t>30201-58</t>
  </si>
  <si>
    <t>30/10/2003</t>
  </si>
  <si>
    <t xml:space="preserve">COMPUTADORA - SERVIDOR      </t>
  </si>
  <si>
    <t>MARCA IBM, MODELO X SERIES 235</t>
  </si>
  <si>
    <t>30201-59</t>
  </si>
  <si>
    <t>13/07/2004</t>
  </si>
  <si>
    <t>IMPRESOR LASER</t>
  </si>
  <si>
    <t>MARCA HEWLETT PACKARD MODELO:LASERJET 4650 n (NETWORK)</t>
  </si>
  <si>
    <t>30124-48</t>
  </si>
  <si>
    <t>28/07/2004</t>
  </si>
  <si>
    <t>COMPUTADORA-ESTACION DE TRABAJO</t>
  </si>
  <si>
    <t>MARCA DELL,MODELO  OPTPLEX GX280 TORRE,CPU S/0045-508-682-469,Gtia. 3 años</t>
  </si>
  <si>
    <t>455-173AA</t>
  </si>
  <si>
    <t>30201-60</t>
  </si>
  <si>
    <t>04/11/2004</t>
  </si>
  <si>
    <t>SONIC WALL TZ 170 UNRESTRICTED NODE</t>
  </si>
  <si>
    <t>MARCA  SONIC WALL TZ 170  UNRESTRICTED</t>
  </si>
  <si>
    <t>30204-01</t>
  </si>
  <si>
    <t>10/12/2004</t>
  </si>
  <si>
    <t>UPS</t>
  </si>
  <si>
    <t>MARCA APC  SMART - UPS 3000 V a 120 V, SERIIE Nº YS0413110573</t>
  </si>
  <si>
    <t>30122-71</t>
  </si>
  <si>
    <t>COMPUTADORA PERSONAL</t>
  </si>
  <si>
    <t>MARCA DELL MODELO OPTIPLEX GX280 S/B7V8361</t>
  </si>
  <si>
    <t>30201-63</t>
  </si>
  <si>
    <t>MARCA DELL MODELO OPTIPLEX GX280, S/88V8361</t>
  </si>
  <si>
    <t>30201-64</t>
  </si>
  <si>
    <t>MARCA DELL MODELO OPTIPLEX GX280 S/B8V8361</t>
  </si>
  <si>
    <t>30201-66</t>
  </si>
  <si>
    <t>MARCA DELL MODELO OPTIPLEX GX280, S/67V8361</t>
  </si>
  <si>
    <t>455-150*191</t>
  </si>
  <si>
    <t>30201-61</t>
  </si>
  <si>
    <t>MARCA DELL MODELO OPTIPLEX GX280, S/28Y8361</t>
  </si>
  <si>
    <t>30201-62</t>
  </si>
  <si>
    <t>MARCA DELL MODELO OPTIPLEX GX280, S/F7V8361</t>
  </si>
  <si>
    <t>30201-67</t>
  </si>
  <si>
    <t>MARCA DELL MODELO OPTIPLEX GX280, S/18V8361</t>
  </si>
  <si>
    <t>30201-68</t>
  </si>
  <si>
    <t>MARCA DELL MODELO OPTIPLEX GX280, S/78V8361</t>
  </si>
  <si>
    <t>30201-69</t>
  </si>
  <si>
    <t>MARCA DELL MODELO OPTIPLEX GX280, S/48V8361</t>
  </si>
  <si>
    <t>455-182*150</t>
  </si>
  <si>
    <t>30201-65</t>
  </si>
  <si>
    <t>21/10/2005</t>
  </si>
  <si>
    <t>MARCA DELL OPTIPLEX GX280,MONITOR PANTALLA PLANA DE 15";SERIE 5V8T971</t>
  </si>
  <si>
    <t>30201-70</t>
  </si>
  <si>
    <t>COMPUTADORA PORTATIL</t>
  </si>
  <si>
    <t>LAPTOP MARCA DELL MOD.LATITUDE D410 SERIE S/ BB963B1</t>
  </si>
  <si>
    <t>30202-07</t>
  </si>
  <si>
    <t>LAPTOP MARCA DELL MOD.LATITUDE D410 SERIE S/2B963B1</t>
  </si>
  <si>
    <t>30202-06</t>
  </si>
  <si>
    <t>COMPUTADORA  - ESTACION DE TRABAJO</t>
  </si>
  <si>
    <t>WORKSTATION MARCA DELL,MOD.PRECISION 380,SERIE 3X223B1</t>
  </si>
  <si>
    <t>30201-71</t>
  </si>
  <si>
    <t>MARCA DELL,MODELO  OPTIPLEX GX 520 SERIE HM333B1</t>
  </si>
  <si>
    <t>30201-72</t>
  </si>
  <si>
    <t>MARCA DELL,MODELO OPTIPLEX GX 520,SERIE 2N333BJ</t>
  </si>
  <si>
    <t>30201-73</t>
  </si>
  <si>
    <t>MARCA DELL,MODELO OPTIPLEX GX 520,SERIE 3N333BJ</t>
  </si>
  <si>
    <t>30201-74</t>
  </si>
  <si>
    <t>PC'S DELL OPTIPLEX GX520 SERIE CPU- 5N333B1; MON. CN-OCC280-71618-644-ADW9;TEC CN-OW7646-37172-617-03Z3</t>
  </si>
  <si>
    <t>30201-75</t>
  </si>
  <si>
    <t>MARCA DELL,MODELO OPTIPLEX GX 520, SERIE 6N333BJ</t>
  </si>
  <si>
    <t>30201-76</t>
  </si>
  <si>
    <t>PC'S DELL  OPTIPLEX GX 520,SERIE CN333BJ;MON.CN-OCC280-71618-644-ADVF;CN-OW7382-71616-634-0H8Q</t>
  </si>
  <si>
    <t>30201-77</t>
  </si>
  <si>
    <t>MARCA DELL MODELO OPTIPLEX GX 520, SERIE DN333B1</t>
  </si>
  <si>
    <t>30201-78</t>
  </si>
  <si>
    <t>10/01/2007</t>
  </si>
  <si>
    <t>IMPRESOR MATRICIAL</t>
  </si>
  <si>
    <t>MARCA EPSON DFX 9000, SERIE GKKOOO4986</t>
  </si>
  <si>
    <t>30124-66</t>
  </si>
  <si>
    <t>05/02/2007</t>
  </si>
  <si>
    <t>IMPRESOR LASER A COLOR</t>
  </si>
  <si>
    <t>MARCA HP 4700DTN, SERIE HP-5PTLC 23971</t>
  </si>
  <si>
    <t>30124-67</t>
  </si>
  <si>
    <t>19/11/2007</t>
  </si>
  <si>
    <t>TAPE BACKUP ESTERNO DE 2 DRIVER-R</t>
  </si>
  <si>
    <t>MARCA DELL MODELO POWER VAULT 114T,PV114Y,2U DLT VS160 TAPE RACK</t>
  </si>
  <si>
    <t>30126-04</t>
  </si>
  <si>
    <t>26/05/2008</t>
  </si>
  <si>
    <t>FIREWALL</t>
  </si>
  <si>
    <t>MARCA WATCHGUARD X 550C BUNDLED,FIREWARE PRO/20 LICENCIAS DE MUVPN S/ 908675110-533F.</t>
  </si>
  <si>
    <t>30203-07</t>
  </si>
  <si>
    <t>04/06/2008</t>
  </si>
  <si>
    <t>PC'S DELL OPTIPLEX 330,MINITCAVER PENTIUM DUAL COPE , CPU  SERIE:GWGB4G1; MONITOR SERIE:  CN-ORY9797426183BOUWU;TECLADO SERIE: CN-ODJ375-71616-7C1-11YS.</t>
  </si>
  <si>
    <t>30201-79</t>
  </si>
  <si>
    <t>PC'S DELL OPTIPLEX 330,MINITCAVER PENTIUM DUAL COPE ,  CPU S/N : JVGB4G1; MONITOR N/S CN-ORY9797426183BOYNU, CUENTA CON MONITOR NUEVO CON SERIE: CN-C116Q6Z4;TEC. CN-ODJ375-71616-7C1-10S8.</t>
  </si>
  <si>
    <t>30201-80</t>
  </si>
  <si>
    <t>PC'S DELL OPTIPLEX 330,MINITCAVER PENTIUM DUAL COPE ,   S/N CPU DWGB4G1; MONITOR N/S CN-ORY9797426183BOYHU; TEC. CN-ODJJ415-71616-72Q-0D25.</t>
  </si>
  <si>
    <t>30201-81</t>
  </si>
  <si>
    <t>PC'S DELL OPTIPLEX 330,MINITCAVER PENTIUM DUAL COPE , S/N CPU 7XGB4G1; MONITOR N/SERIE: CN-ORY9797426183B10FU;TEC.CN-ODJ375-71616-7C1-11F2.</t>
  </si>
  <si>
    <t>30201-82</t>
  </si>
  <si>
    <t>PC`S DELL OPTIPLEX 330,MINITCAVER PENTIUM DUAL COPE,S/N CPU JWGB4G1;MONITOR N/S CNORY9797426183B10MU;TEC.CN-ODJ375-71616-7C1-1061</t>
  </si>
  <si>
    <t>30201-83</t>
  </si>
  <si>
    <t>PC'S DELL OPTIPLEX 330,MINITCAVER PENTIUM DUAL COPE , S/N CPU BVGB4G1; MONITOR N/SERIE: CN-ORY9797426183B10GU; TEC. SERIE: CN-ODJ375-71616-7C1-10SA.</t>
  </si>
  <si>
    <t>30201-84</t>
  </si>
  <si>
    <t>PC`S DELL OPTIPLEX 330,MINITCAVER PENTIUM DUAL COPE,S/N CPU CSGB4G1;MONITOR N/S CNORY9797426183B107U;TEC.CN-ODJ375-71616-7C1-105W</t>
  </si>
  <si>
    <t>455-173J</t>
  </si>
  <si>
    <t>30201-85</t>
  </si>
  <si>
    <t>PC`S DELL OPTIPLEX 330,MINITCAVER PENTIUM DUAL COPE,S/N CPU 2WGB4G1;MONITOR N/S CNORY 9797426183A6R7U;TEC.CN-ODJ375-71616-7C1-108D</t>
  </si>
  <si>
    <t>30201-86</t>
  </si>
  <si>
    <t>PC'S DELL OPTIPLEX 330,MINITCAVER PENTIUM DUAL COPE ,  S/N CPU 9WGB4G1; MONITOR N/SERIE: CN-ORY9797426183BOU1U;TEC.SERIE: CN-ODJ375-71616-7C1-11F2. CUENTA ACTUALMENTE CON MONITOR PRESTADO DE INFORMATICA  CON SERIE No. CN-CNCG116Q75M ( MONITOR COMPRADO EN EL AÑO 2012). CÒDIGO DE MONITOR  No. 455-161-30201-61</t>
  </si>
  <si>
    <t>455-192A</t>
  </si>
  <si>
    <t>30201-87</t>
  </si>
  <si>
    <t>PC'S DELL OPTIPLEX 330,MINITCAVER PENTIUM DUAL COPE ,  CPU SERIE:  3XGB4G1; MONITOR N/SERIE:  CN-ORY979-74261-83B-OYFU;TEC.CN-ODJ375-71616-7C1-105Y</t>
  </si>
  <si>
    <t>30201-88</t>
  </si>
  <si>
    <t>PC'S DELL OPTIPLEX 330,MINITCAVER PENTIUM DUAL COPE , S/N CPU FVGB4G1; MONITOR N/SERIE:  CN-ORY9797426183B0YGU; TEC.SERIE:CN-ODJ375-71616-7C1-108M</t>
  </si>
  <si>
    <t>455-210</t>
  </si>
  <si>
    <t>30201-89</t>
  </si>
  <si>
    <t>PC'S DELL OPTIPLEX 330,MINITCAVER PENTIUM DUAL COPE ,  CPU SERIE: 4XGB4G1; MONITOR N/SERIE:  CN-ORY9797426183BOYMU; TEC.CN-ODJ375-71616-7C1-10H4.</t>
  </si>
  <si>
    <t>30201-90</t>
  </si>
  <si>
    <t>PC'S DELL OPTIPLEX 330,MINITCAVER PENTIUM DUAL COPE ,  CPU  SERIE:BXGB4G1; MONITOR N/SERIE: CN-ORY979-74261-83B-OYJU;TEC CN-ODJ375-71616-7C1-10H4</t>
  </si>
  <si>
    <t>30201-91</t>
  </si>
  <si>
    <t>PC'S DELL OPTIPLEX 330,MINITCAVER PENTIUM DUAL COPE ,  CPU SERIE: 5WGB4G1; MONITOR N/SERIE:  CN-DRY979-74261-83B-1RTU,  TEC-CN-ODJ375-71616-7C1-105I</t>
  </si>
  <si>
    <t>30201-92</t>
  </si>
  <si>
    <t>PC'S DELL OPTIPLEX 330,MINITCAVER PENTIUM DUAL COPE , S/N CPU 7WGB4G1,MONITOR N/SERIE: CN-ORY9797426183B10LU;TEC.SERIE: CN-ODJ375-71616-7C1-11YR</t>
  </si>
  <si>
    <t>455-185</t>
  </si>
  <si>
    <t>30201-93</t>
  </si>
  <si>
    <t>28/10/2008</t>
  </si>
  <si>
    <t>KIT DE MEMORIA 4 GB (2X2 GB)</t>
  </si>
  <si>
    <t>MARCA KINGSTON 8KTM3037/AG IBM ESERV DIMM KIT XSERIES 235,235,345 HS20</t>
  </si>
  <si>
    <t>28/07/2009</t>
  </si>
  <si>
    <t>PC`S,MARCA HEWLETT PACKARD,WORK STATION,CPU HP XW4600 SERIE 2UA9171608;MONITOR HP L1710,SERIE 3CQ9102Q2Z;TECLADO HP SERIE BC3370GVBWTFUV</t>
  </si>
  <si>
    <t>30201-94</t>
  </si>
  <si>
    <t>PC`S,MARCA HEWLETT PACKARD,WORK STATION,CPU HP XW4600 SERIE 2UA917160Y;MONITOR HP L1710,SERIE 3CQ9102Q3H;TECLADO HP SERIE BC3370GVBWTF04</t>
  </si>
  <si>
    <t>30201-95</t>
  </si>
  <si>
    <t>COMPUTADORA - SERVIDOR</t>
  </si>
  <si>
    <t>SERVIDOR MARCA IBM:CPU MODELO B9U,SERIE KQMVPGR;RAK MOD.4RX,SERIE 23X6165;UPS;MODELO 3000BSA,SERIE GSM33000MJR31;MONITOR MOD.3RX,SERIE 23BD481</t>
  </si>
  <si>
    <t>30201-96</t>
  </si>
  <si>
    <t>30/09/2009</t>
  </si>
  <si>
    <t>SWITCH - EQUIPO DE 24 PUERTOS</t>
  </si>
  <si>
    <t>MARCA NORTEL, ROUTER NORTEL,MODELO: 4526GTX,SERIE LBNNTMJL2301FJ</t>
  </si>
  <si>
    <t>30203-23</t>
  </si>
  <si>
    <t>MARCA HP,MODELO DC 7900,SERIE MXJ9070BFJ;MONITOR MARCA HP, MODELO L1750,SERIE 3CQ9161THD; TECLADO SERIE BC3370GVBWTOVO</t>
  </si>
  <si>
    <t>30201-97</t>
  </si>
  <si>
    <t>MARCA HP,MODELO DC 7900,SERIE MXJ9070BG7;MONITOR MARCA HP,MODELO L1750,SERIE 3CQ9161THX;TECLADO SERIE BC3370GVBWTOTP</t>
  </si>
  <si>
    <t>30201-98</t>
  </si>
  <si>
    <t>MARCA HP,MODELO DC 7900,SERIE MXJ9070BFT;MONITOR MARCA HP,MODELO L1750,SERIE 3CQ9161TJT;TECLADO SERIE BC3370GVBWT0U2</t>
  </si>
  <si>
    <t>30201-99</t>
  </si>
  <si>
    <t>MARCA HP,MODELO DC 7900,SERIE MXJ9070BG8;MONITOR MARCA HP,MODELO L1750,SERIE 3CQ9161T07;TECLADO SERIE BC3370GVBWT0NO</t>
  </si>
  <si>
    <t>30201-100</t>
  </si>
  <si>
    <t>MARCA HP,MODELO DC 7900,SERIE MXJ9070BGL;MONITOR MARCA HP,MODELO L1750;SERIE 3CQ9161THN;TECLADO SERIE BC3370GVBWT0TR</t>
  </si>
  <si>
    <t>30201-101</t>
  </si>
  <si>
    <t xml:space="preserve">IMPRESOR </t>
  </si>
  <si>
    <t>MARCA EPSON FX 2190,MODELO FX-2190,SERIE FCTY135146</t>
  </si>
  <si>
    <t>30124-73</t>
  </si>
  <si>
    <t>IMPRESOR</t>
  </si>
  <si>
    <t>MARCA EPSON FX 2190,MODELO FX-2190,SERIE FCTY135148</t>
  </si>
  <si>
    <t>30124-74</t>
  </si>
  <si>
    <t>MARCA EPSON FX 2190,MODELO FX-2190 SERIE FCTY135151</t>
  </si>
  <si>
    <t>455-162</t>
  </si>
  <si>
    <t>30124-75</t>
  </si>
  <si>
    <t>MARCA EPSON FX 2190,MODELO FX-2190,SERIE FCTY133399</t>
  </si>
  <si>
    <t>30124-76</t>
  </si>
  <si>
    <t>MARCA EPSON FX 2190,MODELO FX-2190,SERIE FCTY135150</t>
  </si>
  <si>
    <t>30124-77</t>
  </si>
  <si>
    <t>18/05/2010</t>
  </si>
  <si>
    <t>ESCANER</t>
  </si>
  <si>
    <t>ESCANER PLANO DE DOCUMENTOS CON TARJETA DE RED MARCA HP MODELO N6350</t>
  </si>
  <si>
    <t>30132-03</t>
  </si>
  <si>
    <t>22/12/2010</t>
  </si>
  <si>
    <t>SWITCH - MARCA 3 COM</t>
  </si>
  <si>
    <t>MARCA 3COM, MODELO 4210G, 24 PORTS,CPA2,CAPA3:CANTIDAD DE PUERTOS:ETHERNET 10 BASE T,ETHERNET,100 BASETX,ETHERNET, 1000 BASE T, SLOTS DISPONIBLES 8.8 GBPS SWITCHING.CAPACITY (MAXIMIUN), 65.5 MPPS FORWARDING RATE (MAXIMUN), VLA NS 256 PORT -BASED VLANS (EEE 802.1Q).</t>
  </si>
  <si>
    <t>30203-25</t>
  </si>
  <si>
    <t>MARCA 3COM, MODELO 4210G,  SERIE Nº210235AOFOH106000204,24 PORTS,CPA2,CAPA3:CANTIDAD DE PUERTOS:ETHERNET 10 BASE T,ETHERNET,100 BASETX,ETHERNET, 1000 BASE T, SLOTS DISPONIBLES 8.8 GBPS SWITCHING.CAPACITY (MAXIMIUN), 65.5 MPPS FORWARDING RATE (MAXIMUN), VLA NS 256 PORT -BASED VLANS (EEE 802.1Q).</t>
  </si>
  <si>
    <t>30203-24</t>
  </si>
  <si>
    <t>11/05/2011</t>
  </si>
  <si>
    <t>CPU:MOD.HR PRO 3130MT,SERIE MXL 1071RDL. MONITOR:MODHPLE 2001W,SERIE CNTO1571L7</t>
  </si>
  <si>
    <t>30201-102</t>
  </si>
  <si>
    <t>CPU:MOD,HR PRO 3130MT,SERIE MXL1071RDF.MONITOR: MOD.HPLE 2001W,SERIE CNTO1571FM</t>
  </si>
  <si>
    <t>30201-103</t>
  </si>
  <si>
    <t>13/05/2011</t>
  </si>
  <si>
    <t>LAPTOP INTEL CORE, i7-64OM MARCA:DELL, MOD LATITUDE 6410 SERIE S/N CG365Q1</t>
  </si>
  <si>
    <t>30202-08</t>
  </si>
  <si>
    <t>LAPTOP INTEL CORE, i7-64OM MARCA:DELL, MOD LATITUDE 6410 SERIE S/N G8365Q1</t>
  </si>
  <si>
    <t>30202-09</t>
  </si>
  <si>
    <t>PROYECTOR PARA REUNIONES</t>
  </si>
  <si>
    <t>MARCA EPSON, MODELO POWER LITE 1775W,SERIE: NMWFOYO29IL</t>
  </si>
  <si>
    <t>30324-03</t>
  </si>
  <si>
    <t>IMPRESOR DE TARJETA EN PVC</t>
  </si>
  <si>
    <t>MARCA POLAROID P-5500S,IMPRESIONES A DOS CARAS,BORDE A BORDE REAL,FULL COLOR Y/O MONOCROMATICO,INTERFASE USB. TARJETA DE RED ETHERNET, 16 MB MEMORIA GRAFICA.VELOCIDAD DE IMPRESIÓN COLOR; 18 SEGUNDOS,MONOCROMATICOS; 4.3 SEGUNDOS, PANTALLA LCD.</t>
  </si>
  <si>
    <t>30124-86</t>
  </si>
  <si>
    <t>30124-87</t>
  </si>
  <si>
    <t>30124-88</t>
  </si>
  <si>
    <t>COMPUTADORA DE ESCRITORIO</t>
  </si>
  <si>
    <t>30201-104</t>
  </si>
  <si>
    <t>30201-105</t>
  </si>
  <si>
    <t>30201-106</t>
  </si>
  <si>
    <t>30201-107</t>
  </si>
  <si>
    <t>30201-108</t>
  </si>
  <si>
    <t>30201-109</t>
  </si>
  <si>
    <t>30201-110</t>
  </si>
  <si>
    <t>455-163</t>
  </si>
  <si>
    <t>30201-111</t>
  </si>
  <si>
    <t>COMPUTADORA LAPTOP</t>
  </si>
  <si>
    <t>COMPUTADORAS LAPTO DELL 3460 SERIE : 5TM5FT1; MOUSE DELL: CN-0RGR5X-44751-25C-0BPV; CARGADOR 1: CN-OJ62H3-71615-26C0EC7-A01; CARGADOR 2: CN06KXKH-74438.265-0926-A00. COMPUTADORAS LAPTO, MARCA DELL VOSTRO 3460. PROCESADOR: NUEVO PROCESADOR DE TERCERA GENERACIÓN , INTEL  CORE |7 -3612QM  ( VELOCIDAD DE 2,10GH&lt; HASTA 3.10GHZ DE MANERA DINAMICA A TRAVEZ DE LA TECNOLOGIA TURBO BOST 2.0 INTEL , CACHE DE 6M). SISTEMA OPERTATIVO:WINDOWS 7 PROFESSIONAL ORIGINAL, CON MEDIOS DE 64- BIT ( PARA RECONOCER LOS 6GB RAM). ESPAÑOL: MICROSOFT OFFICE  PRO ORIGINAL, CON UNA MEDIA POR LOTE, DE 64 BIT, ESPAÑOL. MEMORIA RAM: 6GB DE DDR3 A 1333MHZ, SDRAM 2 DIMM. DISPOSITIVO OPTICO PRIMARIO:8XDVD+/-  RW CON ROXIO Y CIBERLINK POWER DVD CON MEDIA. PANTALLA LED: RETRO ILUMINADA ANTIRREFLEJO DE ALTA DEFINICIÓN  (HD) de 14 " (1366x768). DISCO DURO : SATA DE 500 GB (7200 RPM). ACCESORIOS: MOUSE  TIPO USB DEL FABRICANTE DEL EQUIPO, MOUSE PAD DEL FABRICANTE; MALETIN PARA EL RESGUARDO DEL EQUIPO.</t>
  </si>
  <si>
    <t>30202-11</t>
  </si>
  <si>
    <t>COMPUTADORAS LAPTO DELL 3460 SERIE : 1PT5FT1; MOUSE DELL: CN-0RGR5X-44751-25C-0BUQ; CARGADOR 1: CN-06KXKH-72438-265-0F5E-A00; CARGADOR 2: CN-0J62H3-71615-26C-0ECO-A01. COMPUTADORAS LAPTO, MARCA DELL VOSTRO 3460. PROCESADOR: NUEVO PROCESADOR DE TERCERA GENERACIÓN , INTEL  CORE |7 -3612QM  ( VELOCIDAD DE 2,10GH&lt; HASTA 3.10GHZ DE MANERA DINAMICA A TRAVEZ DE LA TECNOLOGIA TURBO BOST 2.0 INTEL , CACHE DE 6M). SISTEMA OPERTATIVO:WINDOWS 7 PROFESSIONAL ORIGINAL, CON MEDIOS DE 64- BIT ( PARA RECONOCER LOS 6GB RAM). ESPAÑOL: MICROSOFT OFFICE  PRO ORIGINAL, CON UNA MEDIA POR LOTE, DE 64 BIT, ESPAÑOL. MEMORIA RAM: 6GB DE DDR3 A 1333MHZ, SDRAM 2 DIMM. DISPOSITIVO OPTICO PRIMARIO:8XDVD+/-  RW CON ROXIO Y CIBERLINK POWER DVD CON MEDIA. PANTALLA LED: RETRO ILUMINADA ANTIRREFLEJO DE ALTA DEFINICIÓN  (HD) de 14 " (1366x768). DISCO DURO : SATA DE 500 GB (7200 RPM). ACCESORIOS: MOUSE  TIPO USB DEL FABRICANTE DEL EQUIPO, MOUSE PAD DEL FABRICANTE; MALETIN PARA EL RESGUARDO DEL EQUIPO.</t>
  </si>
  <si>
    <t>30202-12</t>
  </si>
  <si>
    <t>COMPUTADORAS LAPTO DELL 3460 SERIE : 7TM5FT1; MOUSE DELL: CN-0RGR5X-44751-25C-0BU8; CARGADOR 1: CN-0J62H3-71615-26C-0EC6-A01; CARGADOR 2: CN-06KXKH-72438-265-0833-A00. COMPUTADORAS LAPTO, MARCA DELL VOSTRO 3460. PROCESADOR: NUEVO PROCESADOR DE TERCERA GENERACIÓN , INTEL  CORE |7 -3612QM  ( VELOCIDAD DE 2,10GH&lt; HASTA 3.10GHZ DE MANERA DINAMICA A TRAVEZ DE LA TECNOLOGIA TURBO BOST 2.0 INTEL , CACHE DE 6M). SISTEMA OPERTATIVO:WINDOWS 7 PROFESSIONAL ORIGINAL, CON MEDIOS DE 64- BIT ( PARA RECONOCER LOS 6GB RAM). ESPAÑOL: MICROSOFT OFFICE  PRO ORIGINAL, CON UNA MEDIA POR LOTE, DE 64 BIT, ESPAÑOL. MEMORIA RAM: 6GB DE DDR3 A 1333MHZ, SDRAM 2 DIMM. DISPOSITIVO OPTICO PRIMARIO:8XDVD+/-  RW CON ROXIO Y CIBERLINK POWER DVD CON MEDIA. PANTALLA LED: RETRO ILUMINADA ANTIRREFLEJO DE ALTA DEFINICIÓN  (HD) de 14 " (1366x768). DISCO DURO : SATA DE 500 GB (7200 RPM). ACCESORIOS: MOUSE  TIPO USB DEL FABRICANTE DEL EQUIPO, MOUSE PAD DEL FABRICANTE; MALETIN PARA EL RESGUARDO DEL EQUIPO.</t>
  </si>
  <si>
    <t>455-190</t>
  </si>
  <si>
    <t>30202-13</t>
  </si>
  <si>
    <t>COMPUTADORAS LAPTO DELL 3460 SERIE : 6TM5FT1; MOUSE DELL: CN-0RGR5X-44751-25C-01N7; CARGADOR 1: CN-06KXKH-72438-265-0920-A00; CARGADOR 2: CN-0J62H3-71615-26C-0E55-A01. COMPUTADORAS LAPTO, MARCA DELL VOSTRO 3460. PROCESADOR: NUEVO PROCESADOR DE TERCERA GENERACIÓN , INTEL  CORE |7 -3612QM  ( VELOCIDAD DE 2,10GH&lt; HASTA 3.10GHZ DE MANERA DINAMICA A TRAVEZ DE LA TECNOLOGIA TURBO BOST 2.0 INTEL , CACHE DE 6M). SISTEMA OPERTATIVO:WINDOWS 7 PROFESSIONAL ORIGINAL, CON MEDIOS DE 64- BIT ( PARA RECONOCER LOS 6GB RAM). ESPAÑOL: MICROSOFT OFFICE  PRO ORIGINAL, CON UNA MEDIA POR LOTE, DE 64 BIT, ESPAÑOL. MEMORIA RAM: 6GB DE DDR3 A 1333MHZ, SDRAM 2 DIMM. DISPOSITIVO OPTICO PRIMARIO:8XDVD+/-  RW CON ROXIO Y CIBERLINK POWER DVD CON MEDIA. PANTALLA LED: RETRO ILUMINADA ANTIRREFLEJO DE ALTA DEFINICIÓN  (HD) de 14 " (1366x768). DISCO DURO : SATA DE 500 GB (7200 RPM). ACCESORIOS: MOUSE  TIPO USB DEL FABRICANTE DEL EQUIPO, MOUSE PAD DEL FABRICANTE; MALETIN PARA EL RESGUARDO DEL EQUIPO.</t>
  </si>
  <si>
    <t>30202-14</t>
  </si>
  <si>
    <t>MARCA: HP, MODELO 4300. NÚMERO DE SERIE DE CPU MXL245031M;MONITOR MOD. HP: CNC212PDVD; BOCINAS MODELO CNK22101WW; TECLADO HP PS/2 BAUDUOOVB3BBS7; MOUSE HP TIPO PS</t>
  </si>
  <si>
    <t>30201-112</t>
  </si>
  <si>
    <t>MARCA: HP, MODELO 4300. NÚMERO DE SERIE DE CPU MXL245031N;MONITOR MOD. HP: CNC212PGTD; BOCINAS MODELO CNK23405JM; TECLADO HP PS/2 BAUDUOOVB3BBSQ; MOUSE HP TIPO PS</t>
  </si>
  <si>
    <t>30201-113</t>
  </si>
  <si>
    <t>MARCA: HP, MODELO 4300. NÚMERO DE SERIE DE CPU MXL245030X;MONITOR MOD. HP: CNC212PFSH; BOCINAS MODELO CNK22101WY; TECLADO HP PS/2 BAUDUOOVB3BAP7; MOUSE HP TIPO PS</t>
  </si>
  <si>
    <t>30201-114</t>
  </si>
  <si>
    <t>MARCA: HP, MODELO 4300. NÚMERO DE SERIE DE CPU MXL2450314;MONITOR MOD. HP: CNC212PDVF; BOCINAS MODELO CNK22101LUX; TECLADO HP PS/2 BAUDUOOVB3BBSF; MOUSE HP TIPO PS</t>
  </si>
  <si>
    <t>30201-115</t>
  </si>
  <si>
    <t>MARCA: HP, MODELO 4300. NÚMERO DE SERIE DE CPU MXL245031J;MONITOR MOD. HP: CNC212PG48; BOCINAS MODELO CNK22101WZ; TECLADO HP PS/2 BAUDUOOVB3BBSF; MOUSE HP TIPO PS</t>
  </si>
  <si>
    <t>30201-116</t>
  </si>
  <si>
    <t xml:space="preserve">PROYECTOR </t>
  </si>
  <si>
    <t>MARCA: EPSON , MODELO:S12</t>
  </si>
  <si>
    <t>30324-04</t>
  </si>
  <si>
    <t>UPS . MARCA MINUTEMAN, MODELO ED9200RM</t>
  </si>
  <si>
    <t>UPS CON SU RESPECTIVO GABINETE DE RESGUARDO</t>
  </si>
  <si>
    <t>30122-132</t>
  </si>
  <si>
    <t xml:space="preserve">SWICH -MARCA DELL POWER CONNECT 2848, </t>
  </si>
  <si>
    <t>SWICH -MARCA DELL POWER CONNECT 2848,  S/ 7BW2VS1</t>
  </si>
  <si>
    <t>30203-27</t>
  </si>
  <si>
    <t>SWICH -MARCA DELL POWER CONNECT 2848,  S/ 1BW2VS1</t>
  </si>
  <si>
    <t>30203-28</t>
  </si>
  <si>
    <t>SWICH -MARCA DELL POWER CONNECT 2848,  S/ 6BW2VS1</t>
  </si>
  <si>
    <t>30203-29</t>
  </si>
  <si>
    <t xml:space="preserve">CORESWICH -MARCA DELL POWER CONNECT 6224, </t>
  </si>
  <si>
    <t>CORESWICH -MARCA DELL POWER CONNECT 6224, S/ FSKZTS1</t>
  </si>
  <si>
    <t>30203-30</t>
  </si>
  <si>
    <t>S/N MONITOR: 6CM3241LW3; S/N CPU: MXL3281DMH. PROCESADOR INTEL CORE i3-3220 ( 3MB CACHE,3.30GHZ), DISCO DURO SATA DE DE 500GB 7200RPM (3.0GB/S) 16MB CACHE, MEMEORIA RAM: 4GB DE MEMORIA UN SOLO CANALDDR3 SDRAM A 1600MHZ, 1 DIMM, MONITOR: 18.5" LED HP PANTALLA AMPLIA (VGA, DVID), ALTAVOCES ESTEREO DEL FABRICANTE, 3 AÑOS DE GARANTÌA CON SUSTITUCIÒN DE PARTES, TARJETA DE VIDEO: GRAFICOS INTEGRADOS INTEL HD, UNIDAD OPTICA: UNIDAD DE 16 X SATA (DVD +/- RW), TARJETA DE SONIDO: AUDIO INTEGRADO DE 5.1, TECLADO: TIPO USB, ESPAÑOL, MOUSE OPTICO TIPO USB. SOFTWARE: WINDOWS 8 PRO 32/64 BIT, ESPAÑOL, LICENCIA MICROSOFT OFFICE PROFESIONAL 2013 ESPAÑOL OPEN LICENCIA TIPO GOBIERNO, NERO DRIVER DEL EQUIPO.</t>
  </si>
  <si>
    <t>30201-117</t>
  </si>
  <si>
    <t>S/N MONITOR: 6CM3241LD9; S/N CPU: MXL3281DMP,PROCESADOR INTEL CORE i3-3220 ( 3MB CACHE,3.30GHZ), DISCO DURO SATA DE DE 500GB 7200RPM (3.0GB/S) 16MB CACHE, MEMEORIA RAM: 4GB DE MEMORIA UN SOLO CANALDDR3 SDRAM A 1600MHZ, 1 DIMM, MONITOR: 18.5" LED HP PANTALLA AMPLIA (VGA, DVID), ALTAVOCES ESTEREO DEL FABRICANTE, 3 AÑOS DE GARANTÌA CON SUSTITUCIÒN DE PARTES, TARJETA DE VIDEO: GRAFICOS INTEGRADOS INTEL HD, UNIDAD OPTICA: UNIDAD DE 16 X SATA (DVD +/- RW), TARJETA DE SONIDO: AUDIO INTEGRADO DE 5.1, TECLADO: TIPO USB, ESPAÑOL, MOUSE OPTICO TIPO USB. SOFTWARE: WINDOWS 8 PRO 32/64 BIT, ESPAÑOL, LICENCIA MICROSOFT OFFICE PROFESIONAL 2013 ESPAÑOL OPEN LICENCIA TIPO GOBIERNO, NERO DRIVER DEL EQUIPO.</t>
  </si>
  <si>
    <t>30201-118</t>
  </si>
  <si>
    <t>COMPUTADORA SERVIDOR</t>
  </si>
  <si>
    <t>SERVER 1: TIPO 7895, MODELO 23A, SERIE 21DCC3B</t>
  </si>
  <si>
    <t>30201-119</t>
  </si>
  <si>
    <t>SERVER 2: TIPO 7895, MODELO 23A, SERIE 21DCC4B</t>
  </si>
  <si>
    <t>30201-120</t>
  </si>
  <si>
    <t>COMPUTADORA SERVIDOR DE VM-WARE</t>
  </si>
  <si>
    <t>IBM FLEX SYSTEM X240 COMPUTE NODE, TIPO 8737, MODELO H1U, SERIE 06XWGL2</t>
  </si>
  <si>
    <t>30201-121</t>
  </si>
  <si>
    <t>RED DE ALMACENAMIENTO (SAN)</t>
  </si>
  <si>
    <t>30205-01</t>
  </si>
  <si>
    <t>RACK PARA SERVER</t>
  </si>
  <si>
    <t>31141-03</t>
  </si>
  <si>
    <t>IMPRESOR LASER MULTIFUNCIONAL</t>
  </si>
  <si>
    <t>IMPRESOR LASER MULTIFUNCIONALMARCA TOSHIBA E2550C,INCLUYE SOFWARE PAPER CUT, SERIE/ C7K61332.</t>
  </si>
  <si>
    <t>30124-97</t>
  </si>
  <si>
    <t>IMPRESOR LASER MULTIFUNCIONALMARCA TOSHIBA E2550C,INCLUYE SOFWARE PAPER CUT, SERIE/ C7KC61369.</t>
  </si>
  <si>
    <t>30124-98</t>
  </si>
  <si>
    <t>14/11/2005</t>
  </si>
  <si>
    <t>ROTULO CON LOGO</t>
  </si>
  <si>
    <t>ROTULO  CON  LOGO:CAJA MUTUAL DE LOS EMPLEADOS DELMINED,EN LAMINA DE BRONCE</t>
  </si>
  <si>
    <t>31511-03</t>
  </si>
  <si>
    <t>19/12/2005</t>
  </si>
  <si>
    <t>PLACA  CON LOGO DE LA CAJA</t>
  </si>
  <si>
    <t>PLACA MYM DE 70 X 80 CMS.DE COBRE</t>
  </si>
  <si>
    <t>31511-04</t>
  </si>
  <si>
    <t>TOTAL YA DEPRECIADOS</t>
  </si>
  <si>
    <t>CONCILIO:</t>
  </si>
  <si>
    <t>ELABORO:</t>
  </si>
  <si>
    <t>ARQ. OSCAR FERNANDO PORTILLO SILVA</t>
  </si>
  <si>
    <t>LICDA. CECI MARIBEL SÁNCHEZ DE RAMÍREZ</t>
  </si>
  <si>
    <t>ARQ. MAYRA ESTELA BENÍTEZ BENAVIDES</t>
  </si>
  <si>
    <t>JEFE DE LOGISTICA Y  ACTIVOS</t>
  </si>
  <si>
    <t>JEFE UNIDAD CONTABLE</t>
  </si>
  <si>
    <t xml:space="preserve">ASISTENTE DE LOGÍSTICA Y  ACTIVOS </t>
  </si>
  <si>
    <t xml:space="preserve">TOTAL </t>
  </si>
  <si>
    <t>DEPREC.</t>
  </si>
  <si>
    <t xml:space="preserve">VALOR </t>
  </si>
  <si>
    <t>2003</t>
  </si>
  <si>
    <t>2004</t>
  </si>
  <si>
    <t>2005</t>
  </si>
  <si>
    <t>2006</t>
  </si>
  <si>
    <t>2007</t>
  </si>
  <si>
    <t>2009</t>
  </si>
  <si>
    <t>1999-2011</t>
  </si>
  <si>
    <t>ENE-12</t>
  </si>
  <si>
    <t>FEB-12</t>
  </si>
  <si>
    <t>MAR-12</t>
  </si>
  <si>
    <t>ABR-12</t>
  </si>
  <si>
    <t>MAY-12</t>
  </si>
  <si>
    <t>JUN-12</t>
  </si>
  <si>
    <t>JUL-12</t>
  </si>
  <si>
    <t>AGO-12</t>
  </si>
  <si>
    <t>SEPT-12</t>
  </si>
  <si>
    <t>OCT-12</t>
  </si>
  <si>
    <t>NOV-12</t>
  </si>
  <si>
    <t>DIC-12</t>
  </si>
  <si>
    <t>2012</t>
  </si>
  <si>
    <t>1999-2012</t>
  </si>
  <si>
    <t>2013</t>
  </si>
  <si>
    <t>1999-2013</t>
  </si>
  <si>
    <t>1999-2014</t>
  </si>
  <si>
    <t>1999-2015</t>
  </si>
  <si>
    <t>1999-2016</t>
  </si>
  <si>
    <t>1999-2017</t>
  </si>
  <si>
    <t>1999-2018</t>
  </si>
  <si>
    <t>enero-dic-19</t>
  </si>
  <si>
    <t>ACTUAL</t>
  </si>
  <si>
    <t>INFRAESTRUCTURA</t>
  </si>
  <si>
    <t xml:space="preserve"> 24/06/1999</t>
  </si>
  <si>
    <t>CASA</t>
  </si>
  <si>
    <t>UBICADA EN SAN MIGUEL</t>
  </si>
  <si>
    <t>EDIFICIO  CAJA MUTUAL, SAN SALVADOR</t>
  </si>
  <si>
    <t>EDIFICIO  DE 4 PLANTAS  UBICADO EN SAN SALVADOR</t>
  </si>
  <si>
    <t>MAS COSTO ACUMULADOS DE  INVER.DEL EDIF.  DE LA CAJA</t>
  </si>
  <si>
    <t>07/03/2007</t>
  </si>
  <si>
    <t>MAS COSTO DE INVERSION SUBESTACION ELECTRICA</t>
  </si>
  <si>
    <t>05/02/2008</t>
  </si>
  <si>
    <t>CASETA DE VIGILANCIA</t>
  </si>
  <si>
    <t>CASETA DE VIGILANCIA DE 2 MTS DE LARGO X 1.20</t>
  </si>
  <si>
    <t>27/02/2008</t>
  </si>
  <si>
    <t>PASAMANOS</t>
  </si>
  <si>
    <t>PASAMANOS EMPOTRADO A PARED</t>
  </si>
  <si>
    <t>02/06/2008</t>
  </si>
  <si>
    <t>CONTADOR DE EVENTOS DE RAYOS</t>
  </si>
  <si>
    <t>MARCA INDELEC</t>
  </si>
  <si>
    <t>29/08/2008</t>
  </si>
  <si>
    <t>SISTEMA ELECTRICO</t>
  </si>
  <si>
    <t>25/02/2009</t>
  </si>
  <si>
    <t>BANCO DE CAPACITORES DE 48.3 KVAR</t>
  </si>
  <si>
    <t>MARCA EATON CUTLER HAMMER DE 3 0-60KVAR-240v-60hz</t>
  </si>
  <si>
    <t>07/12/2009</t>
  </si>
  <si>
    <t>TRANSFORMADOR SECO Y SUPRESOR DE TRASCIENTES</t>
  </si>
  <si>
    <t>TRANSFORMADOR:FEDERAL PACIFC MODELO: T242T1505: SUPRESOR DE TRASCIENTES: LIEBERT POWERSURE MODELO: LPM240H160</t>
  </si>
  <si>
    <t>18/12/2009</t>
  </si>
  <si>
    <t>DIVISIONES PARA ARCHIVO GENERAL EN 4º NIVEL</t>
  </si>
  <si>
    <t>EQUIPO DE PROTECCION TRIFASICA</t>
  </si>
  <si>
    <t>MARCA GENERAL ELECTRIC - DE 240V, 1250 AMPERIOS, 3 FASES COMPATIBLE CON ABB</t>
  </si>
  <si>
    <t>30/12/2011</t>
  </si>
  <si>
    <t>TAPIAL</t>
  </si>
  <si>
    <t>CONSTRUCCION DE TAPIAL, SUMINISTRO E INSTALACION DE PORTONES DE ACCESO VEHICULAR Y PUERTAS DE ACCESO PEATONAL EN SECTORES NORTE Y SUR</t>
  </si>
  <si>
    <t>23/11/2012</t>
  </si>
  <si>
    <t>ABRIDORES ANTIPÁNICO</t>
  </si>
  <si>
    <t>ABRIDORES ANTIPÁNICO : DOS EN PUERTA PRINCIPAL DE ACCESO AL EDIFICIO; UNO EN PUERTA ORIENTE Y UNO EN PUERTA DE EMERGENCIA DEL SEGUNDO NIVEL</t>
  </si>
  <si>
    <t>19/10/2015</t>
  </si>
  <si>
    <t>MOTO OPERADOR</t>
  </si>
  <si>
    <t xml:space="preserve">MOTO OPERADOR PARA AUTOMATIZAR EL CIERRE DEL INTERRUPTOR GENERAL EXISTENTE DEL SISTEMA ELECTRICO DEL EDIFICIO. </t>
  </si>
  <si>
    <t>08/06/207</t>
  </si>
  <si>
    <t>PANELES FOTOVOLTAICOS  CAPACIDAD NOMINAL DE 3kwP, CONSISTE EN PANELES SOLARES FOTOVOLTAICOS Y UN INVERSOR MONOFASICO, ESTRUCTURA DE MONTAJE SOBRE EL TECHO DEL EDIFICIO ES DE ALUMINIO Y LA TORNILLERÍA DE ACERO INOXIDABLE. EL SISTEMA ESTÁ CONECTADO EN TABLERO EN LAS FASES A Y B, Y CUENTA CON UN SISTEMA DE MONITOREO DE ENERGÍA GENERADA POR EL SISTEMA.</t>
  </si>
  <si>
    <t xml:space="preserve">TOTAL              </t>
  </si>
  <si>
    <t>EQUIPO AUTOMOTRIZ</t>
  </si>
  <si>
    <t>AUTOMOVIL ( N-5 819 )</t>
  </si>
  <si>
    <t>MARCA TOYOTA; MODELO  RAV4; COLOR GRIS CLARO; AÑO 2012; CAPACIDAD 5.00 ASS; CLASE AUTOMOVIL;TRACCION 4X4; TIPO RUSTICO; Nº MOTOR:2AZH856748; Nº DE CHASIS GRABADO:JTMBD33VX0D027656; Nº DE CHASIS VIN:N/T.</t>
  </si>
  <si>
    <t>36106-02</t>
  </si>
  <si>
    <t>PICK UP  (N- 7515), DOBLE CABINA, COLOR GRIS CLARO.</t>
  </si>
  <si>
    <t>MARCA: TOYOTA, MODELO KUN 25L-HRMDH; TIPO PICK UP DOBLE CABINA; CLASE PICK UP; CHASIS VIN: SIN NUMERO; CHASIS GRABADO: MROFR22G400686938; NUMERO DE MOTOR: 2KD5830740; CILINDRAJE DE MOTOR:2,500CC; COLOR GRIS CLARO; AÑO 2013; COMBUSTIBLE: DIESEL; INVENTARIO: 00104943.</t>
  </si>
  <si>
    <t>36104-04</t>
  </si>
  <si>
    <t>MARCA MAZDA, MODELO BT 50, COLOR GRIS, AÑO 2015, CLASE PICK UP, TRACCIÓN 4X4, TIPO CABINA DOBLE, NÚMERO DE MOTOR WLAT1397309, NÚMERO DE CHASIS GRABADO MM7UNYOW4F0941340.</t>
  </si>
  <si>
    <t>36104-05</t>
  </si>
  <si>
    <t>MARCA CHEVROLET,COLOR GRIS, AÑO 2016</t>
  </si>
  <si>
    <t>MICROBÚS, MODELO ACC16P, CHASIS VIN SIN NÚMERO,CHASIS GRABADO: LZWACAGA366072685; NÚMERO DE MOTOR: LAQUG42220875; CILINDRAJE/MOTOR:1200CC; COLOR : PLATA MÉTALICO; AÑO: 2016, COMBUSTIBLE: GASOLINA; INVENTARIO: 00020735, PLACA No.N-9576.</t>
  </si>
  <si>
    <t>36103-03</t>
  </si>
  <si>
    <t>ASCENSOR DE PASAJEROS*</t>
  </si>
  <si>
    <t>PICK UP  (N12560-2011), CABINA DOBLE , COLOR GRIS</t>
  </si>
  <si>
    <t>MARCA NISSAN, MODELO NP 300, COLOR GRIS, AÑO 2019, CAPACIDAD 1.50 TON., CLASE PICK UP, PLACA. (N12560-2011), TRACCIÓN 4X4, TIPO CABINA DOBLE, PROPIEDAD DOMINIO, NÚMERO DE MOTOR: YD25689256P, NÚMERO DE CHASIS:  DOBLE CAB MID 4X4 T7M DSL, COLOR GRIS, AÑO 2015, CLASE PICK UP, TRACCIÓN 4X4, TIPO CABINA DOBLE, NÚMERO DE MOTOR: WLAT1397309, NÚMERO DE CHASIS: 3N6CD33B8ZK398772, NÚMERO VIN: N/T DE FABRICA.</t>
  </si>
  <si>
    <t>36104-06</t>
  </si>
  <si>
    <t>MAQUINARIA , EQUIPO Y MOBILIARIO DIVERSO</t>
  </si>
  <si>
    <t xml:space="preserve">MARCA: LENNOX, TIPO MINI SPLIT, CAPACIDAD DE 12,000BTU EFICIENCIA SEER 13, REFRIGERANTE ECOLOGICO 410A. MODELO DE EVAPORADOR AHGR12130P4, SERIE : 3A70320000224. MODELO DE CONDENSADOR MCGRO12130, </t>
  </si>
  <si>
    <t>455-173H</t>
  </si>
  <si>
    <t>30301-59</t>
  </si>
  <si>
    <t xml:space="preserve">MARCA: LENNOX, TIPO MINI SPLIT, CAPACIDAD DE 12,000BTU EFICIENCIA SEER 13, REFRIGERANTE ECOLOGICO 410A. MODELO DE EVAPORADOR AHGR12130P4, SERIE : 3A70320000308. MODELO DE CONDENSADOR MCGRO12130, </t>
  </si>
  <si>
    <t>455-173N</t>
  </si>
  <si>
    <t>30301-60</t>
  </si>
  <si>
    <t>MARCA: LENNOX, TIPO MINI SPLIT, CAPACIDAD DE 12,000BTU EFICIENCIA SEER 13, REFRIGERANTE ECOLOGICO 410A. MODELO DE EVAPORADOR AHGR12130P4, SERIE : 3A70320000319. MODELO DE CONDENSADOR MCGRO12130, SERIE:</t>
  </si>
  <si>
    <t>30301-61</t>
  </si>
  <si>
    <t xml:space="preserve">MARCA: LENNOX, TIPO MINI SPLIT, CAPACIDAD DE 12,000BTU EFICIENCIA SEER 13, REFRIGERANTE ECOLOGICO 410A. MODELO DE EVAPORADOR AHGR12130P4, SERIE : 3A70320000314. MODELO DE CONDENSADOR MCGRO12130, </t>
  </si>
  <si>
    <t>455-173K</t>
  </si>
  <si>
    <t>30301-62</t>
  </si>
  <si>
    <t xml:space="preserve">MARCA: LENNOX, TIPO MINI SPLIT, CAPACIDAD DE 12,000BTU EFICIENCIA SEER 13, REFRIGERANTE ECOLOGICO 410A. MODELO DE EVAPORADOR AHGR12130P4, SERIE :MODELO DE CONDENSADOR MCGRO12130, </t>
  </si>
  <si>
    <t>455-173L</t>
  </si>
  <si>
    <t>30301-63</t>
  </si>
  <si>
    <t>GRABADOR DE VIDEO DIGITAL, INCLUYE 16 CAMARAS( DVR)</t>
  </si>
  <si>
    <t>MARCA HIKVISIÓN, MODELO DS-7216HVI-SV, SERIE 486240932</t>
  </si>
  <si>
    <t>30305-02</t>
  </si>
  <si>
    <t>CONDENSADOR: MARCA INNOVAR, MODELO HOE24C2MR83, SERIE HOE202115130413903150056; EVAPORADOR: MARCA INNOVAR, MODELO EV1302DB6, SERIE D202115130213903120249. CAPACIDAD 24,000 BTU.  UBICADO EN AREA DE REUNIONES DE COMISIONES DE CONSEJO DIRECTIVO EN TERCER NIVEL.</t>
  </si>
  <si>
    <t>30301-64</t>
  </si>
  <si>
    <t>CONDENSADOR: MARCA INNOVAR, MODELO C70C2AB1, SERIE C703154750513729400152; EVAPORADOR: MARCA INNOVAR, MODELO C70C2AB1, SERIE 105170101121100052. CAPACIDAD 60,000BTU. UBICADO EN SALA DE REUNIONES DE CONSEJO DIRECTIVO EN EL TERCER NIVEL.</t>
  </si>
  <si>
    <t>30301-65</t>
  </si>
  <si>
    <t>ARCHIVO DE ALTA DENSIDAD</t>
  </si>
  <si>
    <t>ARCHIVO DE ALTA DENSIDAD PARA RESGUARDO DE INFORMACIÓN CONTABLE.</t>
  </si>
  <si>
    <t>30105-130</t>
  </si>
  <si>
    <t>30105-131</t>
  </si>
  <si>
    <t>30105-132</t>
  </si>
  <si>
    <t>EQUIPO DE AIRE ACONDICIONADO MARCA CONFORTSTAR, 220-230/1PH/60HZ CON GAS REFRIGERANTE. MODELO CCI18CD(0) CONDENSADOR Y  CCI18CD(2) EVAPORADOR.</t>
  </si>
  <si>
    <t>30301-66</t>
  </si>
  <si>
    <t>EQUIPO DE SONIDO, CON LOS COMPONENTES SIGUIENTES: CONSOLA ESTERO  12 CANALES COMO MINIMO;AMPLIFICADOR DE FUERZA ESTEREO; TORNAMESA SENCILLA CON CD,USB,MP3 2 UNIDADES COMO RACK, COMO  MÍNIMO; RACK PARA EQUIPO DE 10X12 ESPACIIOS, MATERIAL PLAYWOOD CON PLÁSTICOS PVC,ORILLAS PROTECTORAS DE ALUMINIO; BOCINAS PÁSIVAS 2 VÍAS PARA ESCENARIOS, MONITOR DE PISO,ALTAVOZ DE ESCENARIOS PASIVO DUAL15"2-VÍAS1400W;BOCINAS PÁSIVAS 2 VÍAS PARA TRÍPODE; PEDESTAL PARA BOCINA, MARCA STINGER, CABLE BALANCEADO PARA MICROFONO, MARCA PROEL; CABLE PARA BOCINA Y ACONDICIONADOR DE CORRIENTE CON CAPACIDAD DE 15 AMPERIOS.</t>
  </si>
  <si>
    <t>30319-03</t>
  </si>
  <si>
    <t>PARED POP UP IMANTADA</t>
  </si>
  <si>
    <t>PARED POP UP IMANTADA CON SU IMPRESIÓN EN VINIL ADHESIVO, IMPRESO A FULL COLOR.</t>
  </si>
  <si>
    <t>31501-70</t>
  </si>
  <si>
    <t>ARCHIVO DE ALTA DENSIDAD PARA RESGUARDO DE INFORMACIÓN CONTABLE:  UN CARRO MÓVIL DE 3.30m DE LONGITUD(/1.20/0.9/1.20) y 2.4m ALTURA PARA BANDEJAS TAMAÑO OFICIO(15"), CINCO NIVELES.</t>
  </si>
  <si>
    <t>30105-139</t>
  </si>
  <si>
    <t>30105-140</t>
  </si>
  <si>
    <t>ARCHIVO DE ALTA DENSIDAD PARA RESGUARDO DE INFORMACIÓN  DE AFILIACIÓN:   UN CARRO MÓVIL DE 3.90m DE LONGITUD(/1.3/1.3/1.3) y 2.0m ALTURA PARA BANDEJAS TAMAÑO OFICIO(15"), CON RESPALDO,CINCO NIVELES.</t>
  </si>
  <si>
    <t>30105-141</t>
  </si>
  <si>
    <t>30105-142</t>
  </si>
  <si>
    <t>30105-143</t>
  </si>
  <si>
    <t>30105-144</t>
  </si>
  <si>
    <t>30105-145</t>
  </si>
  <si>
    <t>AIRE ACONDICIONADO*</t>
  </si>
  <si>
    <t>EQUIPO DE AIRE ACONDICIONADO TIPO MINI SPLIT DE 18,000 BTU/H, GAS R-410A,220V/HP/60HZ, MARCA CONFOR STAR, SERIE No.B31936186901N00389.</t>
  </si>
  <si>
    <t>30301-67</t>
  </si>
  <si>
    <t>EQUIPO DE AIRE ACONDICIONADO TIPO MINI SPLIT DE 12,000 BTU/H, GAS R-410A,220V/HP/60HZ, MARCA CONFOR STAR, SERIE No. B31956186903N00003.</t>
  </si>
  <si>
    <t>455-173F</t>
  </si>
  <si>
    <t>30301-68</t>
  </si>
  <si>
    <t xml:space="preserve">CAMARA DE VIDEO PROFESIONAL </t>
  </si>
  <si>
    <t>CAMARA DE VIDEO PROFESIONAL FULL HD, MARCA SONY, MODELO HXR-MC2500, SERIE 1201233</t>
  </si>
  <si>
    <t>35901-34</t>
  </si>
  <si>
    <t>MICROFONOS</t>
  </si>
  <si>
    <t>SISTEMA DE MICROFONOS  INALAMBRICO DE MANO MARCA SHURE , MODELO BLX24/PG58, SERIES No. 3OG0109283 Y 30L1165960.</t>
  </si>
  <si>
    <t>30330-02</t>
  </si>
  <si>
    <t>EQUIPO DE AIRE ACONDICIONADO  DE 24,000 BTU/H, GAS R-410A,220V/HP/60HZ, MARCA CONFOR STAR, CONDENSADOR  MODELO: CC24CD-M(0), SERIE No. A19186329803W00079; EVAPORADOR MODELO: CCE24CD-M(I), SERIE No. B31966186902N00147.</t>
  </si>
  <si>
    <t>30301-69</t>
  </si>
  <si>
    <t>EQUIPO DE AIRE ACONDICIONADO  DE 9,000 BTU/H, GAS R-410A,220V/HP/60HZ, MARCA CONFOR STAR, CONDENSADOR  MODELO: CCE09CD-N(0), SERIE No. 3495560000911; EVAPORADOR MODELO: CCE09-N(I), SERIE No. 3497160000090.</t>
  </si>
  <si>
    <t>30301-70</t>
  </si>
  <si>
    <t>EQUIPO DE AIRE ACONDICIONADO  DE 9,000 BTU/H, GAS R-410A,220V/HP/60HZ, MARCA CONFOR STAR, CONDENSADOR  MODELO: CCE09CD-N(0), SERIE No. 3495560000900; EVAPORADOR MODELO: CCE09CD-N(I), SERIE No. 3497460000058.</t>
  </si>
  <si>
    <t>30301-71</t>
  </si>
  <si>
    <t>EQUIPO DE AIRE ACONDICIONADO  DE 9,000 BTU/H, GAS R-410A,220V/HP/60HZ, MARCA CONFOR STAR, CONDENSADOR  MODELO: CCE09CD-N(0), SERIE No. 3495560000926; EVAPORADOR MODELO: CCE09CD-N(I), SERIE No. 3497460000059.</t>
  </si>
  <si>
    <t>30301-72</t>
  </si>
  <si>
    <t>EQUIPO DE AIRE ACONDICIONADO  DE 9,000 BTU/H, GAS R-410A,220V/HP/60HZ, MARCA CONFOR STAR, CONDENSADOR  MODELO: CCE09CD-N(0), SERIE No. 3495560000901; EVAPORADOR MODELO: CCE09CD-N(I), SERIE No. 3497460000063.</t>
  </si>
  <si>
    <t>30301-73</t>
  </si>
  <si>
    <t>CANNOPY</t>
  </si>
  <si>
    <t>CANNOPY MARCO DE 10X10 PIES, ESTRUCTURA DE VIDRIO ANODIZADO LIVIANO, CON COBERTURA DE PINTURA EN POLVO  RESISTENTE AL OXIDO, COLOR BLANCO.</t>
  </si>
  <si>
    <t>31516-22</t>
  </si>
  <si>
    <t>31516-23</t>
  </si>
  <si>
    <t>APARATOS DE SONIDO/ SISTEMA DE PERIFONEO PARA VEHÍCULO.</t>
  </si>
  <si>
    <t>APARATOS DE SONIDO/ SISTEMA DE PERIFONEO PARA VEHÍCULO, MARCA SKY, MODELOMPA-60.</t>
  </si>
  <si>
    <t>30319-04</t>
  </si>
  <si>
    <t>EQUIPO DE AIRE ACONDCICIONADO TIPO MINISPLIT DE 12,000BTU/H, SEER 13, R-410A,220V/1HP/60HZ, MARCA COMFORT STAR</t>
  </si>
  <si>
    <t>30301-74</t>
  </si>
  <si>
    <t>EQUIPO DE AIRE ACONDCIONADO</t>
  </si>
  <si>
    <t>EQUIPO DE AIRE ACONDCIONADO , MARCA CONFORT STAR, TIPO MINISPLIT, DE 12,000 BTU/h ; SEER 13, GAS REFRIGERANTE 410, 220V/1HP/60HZ., SERIE  EVAPORADOR: A19176186903VV00011.</t>
  </si>
  <si>
    <t>455-173O</t>
  </si>
  <si>
    <t>30301-75</t>
  </si>
  <si>
    <t xml:space="preserve">MUEBLE DE COCINA DE PLYWOOD BANACK E 3/4" DE 3 METROS DE LARGO X0.90 METROS DE ALTURA EN FORMA DE L, </t>
  </si>
  <si>
    <t xml:space="preserve">MUEBLE DE COCINA DE PLYWOOD BANACK E 3/4" DE 3 METROS DE LARGO X0.90 METROS DE ALTURA EN FORMA DE L, CON CUBIERTA DE LAMINA POS FORMADA, BOCELES, FALDONES, PUERTAS Y GAVETAS CON ACABDO DE FORMICA DE PRIMERA CALIDAD: ENTREPAÑOS, BISAGRAS DE VAIVEN, HALADERAS Y RIELES METALICOS; ENTINTADO EN SU INTERIOR, ZÓCALO DE PINO CURADO DE 7 CMS CON ACABADO DE PINTURA DE ACEITE COLOR CAFE; INCLUYE LAVATRASTOS EMPOTRADO, TUBO DE ABASTO, SIFÓN Y TODO ACCESORIO NECESARIO PARA SU FUNCIONAMIENTO. </t>
  </si>
  <si>
    <t>31111-13</t>
  </si>
  <si>
    <t>EQUIPO DE AIRE ACONDCIONADO , MARCA CONFORT STAR, TIPO MINISPLIT, DE 12,000 BTU/h ; SEER 13, GAS REFRIGERANTE 410MODELO CLE 12CD-410(1), EVAPORADOR SERIE 3E64470002988 Y CONDENSADOR  SERIE3021870003020</t>
  </si>
  <si>
    <t>30301-76</t>
  </si>
  <si>
    <t>EQUIPO DE AIRE ACONDCIONADO , MARCA CONFORT STAR, TIPO MINISPLIT, DE 12,000 BTU/h ; SEER 13, GAS REFRIGERANTE 410MODELO CLE 12CD-410(1), EVAPORADOR SERIE  3E64470002988 Y CONDENSADOR  SERIE 24-51029964489</t>
  </si>
  <si>
    <t>455-1730O</t>
  </si>
  <si>
    <t>30301-77</t>
  </si>
  <si>
    <t>CONDENSADOR  DE 5 TONELADAS, MARCA DAIKINI, SERIE: 1703123398, MODELO: DX135A0603AD.. REFREGERANTE ECOLOGICO R-410A, TRIFASICO, PARA SUSTITUIR CONDENSADOR DE EQUIPO CON CÓDIGO NÚMERO 455-140-30301-36, ASIGNADO A ASESOR JURÍDICO.</t>
  </si>
  <si>
    <t>EQUIPO DE AIRE ACONDICIONADO MARCA LENOX, TIPO MINI SPLIT, DE 18,000BTU/H, SEER 13, GAS  410A, 220V/1hp/60H2; SERIE EVAPORADOR S2817J22816, SERIE CONDENSADOR S2817J72801</t>
  </si>
  <si>
    <t>30301-79</t>
  </si>
  <si>
    <t>EQUIPO DE AIRE ACONDICIONADO MARCA LENOX, TIPO MINI SPLIT, DE 18,000BTU/H, SEER 13, GAS  410A, 220V/1hp/60H2; SERIE EVAPORADOR S2817L17102, SERIE CONDENSADOR S2816J63397.</t>
  </si>
  <si>
    <t>30301-80</t>
  </si>
  <si>
    <t>EQUIPO DE AIRE ACONDCIONADO MARCA CONFORTSTAR, TIPO MINISPLIT, DE 9,000 BTU/h ; SEER 13, GAS REFRIGERANTE R-410A; 220 VOLTIOS/1HP/60HZ,  CONTROL REMOTO. SERIE  DE CONDESADOR: 240454194027A290130004,  SERIE EVAPORADOR: 3404822480182070120031, MODEL: CPSO9CD(I)</t>
  </si>
  <si>
    <t>30301-78</t>
  </si>
  <si>
    <t>EQUIPO DE AIRE ACONDCIONADO MARCA MABE, TIPO MINISPLIT, DE 12,000 BTU/h ; SEER 13, GAS REFRIGERANTE R-410A; 220 VOLTIOS/1HP/60HZ, CONTROL REMOTEO Y SUMINISTRO E INSTALALCIÓN DE BOMBA DE CONDENSADO. SERIE  DE CONDESADOR: ST15082329GWE0127,   SERIE EVAPORADOR:  ST150823329GWF0143.</t>
  </si>
  <si>
    <t>455-173D</t>
  </si>
  <si>
    <t>30301-82</t>
  </si>
  <si>
    <t>EQUIPO DE AIRE ACONDCIONADO MARCA MABE, TIPO MINISPLIT, DE 12,000 BTU/h ; SEER 13, GAS REFRIGERANTE R-410A; 220 VOLTIOS/1HP/60HZ, CONTROL REMOTO  Y SUMINISTRO E INSTALALCIÓN DE BOMBA DE CONDENSADO. SERIE  DE CONDESADOR: ST15082329GWEOO58,   SERIE EVAPORADOR:  ST150823329GWF0100.</t>
  </si>
  <si>
    <t>455-200</t>
  </si>
  <si>
    <t>30301-83</t>
  </si>
  <si>
    <t>COMPRESOR  DE EQUIPO DE AIRE ACONDICIONADO</t>
  </si>
  <si>
    <t>COMPRESOR MARCA SANYO, PARA SUSTITUIR A COMPRESOR DE EQUIPO  CO SERIE DE EVAPORADOR No.D202021100113110160067, CÓDIGO DEL EQUIPO 455-181-30301-57, ASIGNADO A LA UNIDAD DE LOGÍSTICA, UBICADA EN EL TERCER NIVEL DEL EDIFICIO.</t>
  </si>
  <si>
    <t>455-181*</t>
  </si>
  <si>
    <t>30301-57*</t>
  </si>
  <si>
    <t xml:space="preserve">ARCHIVO DE ALTA DENSIDAD PARA RESGUARDO DE INFORMACIÓN  DE CONTABILIDAD, EL CUAL CONSTA DE :   DOS CARRO MÓVILES DE ARCHIVO, EN MODULOS DE 1.20 CMS/90 CMS/120CMS/(MECANICO)DE  3.90MTS DE LONGITUD Y 2.4MTS ALTURA ( 5 NIVELES)PARA BANDEJAS TAMAÑO OFICIO. </t>
  </si>
  <si>
    <t>30105-147</t>
  </si>
  <si>
    <t>30105-148</t>
  </si>
  <si>
    <t>GRABADOR DE VIDEO DIGITAL</t>
  </si>
  <si>
    <t>GRABADOR DE VIDEO DIGITAL, REEMPLAZO DE SEIS CAMARAS DE VIDEO SEGÚN DETALLE: UN GRABADOR DE VIDEO DIGITAL DE 16 CANALES; CUATRO CAMARAS DE VIDEO, TIPO DOMO Y DOS CAMARAS DE VIDEO TIPO BULLET.</t>
  </si>
  <si>
    <t>30305-03</t>
  </si>
  <si>
    <t>SUBTOTAL</t>
  </si>
  <si>
    <t>EQUIPO INFORMATICO</t>
  </si>
  <si>
    <t xml:space="preserve">CAÑÓN  PROYECTOR </t>
  </si>
  <si>
    <t>MARCA: EPSON , MODELO: POWERLITE X24+</t>
  </si>
  <si>
    <t>30324-05</t>
  </si>
  <si>
    <t>LAPTOP   MARCA HP4540S, PROCESADOR INTEL CORE, MEMORIA 4GB, DISCO DURO 500GB, PANTALLA 15.6", SISTEMA OPERATIVO : WINDOWS 8.64 Bit, INCLUYE: CABLE, FUENTE, MANUAL,S/N. 2CE3372X18, MODELO HP PROBOOK 454040S</t>
  </si>
  <si>
    <t>30202-15</t>
  </si>
  <si>
    <t>MARCA DELL, MODELO OPTIPLEX 3020 SFF, N/S. DE CPU: 3PNNY12; N/S DE MONITOR: CN0HDNH97287244MACDB; N/S TECLADO: CNODJ4627158145002Z7A01; N/S DE  MOUSE: CNO9RRC74872946C10X5; N/S PARLANTES: CNOCJ3783717476CO2XU.</t>
  </si>
  <si>
    <t>30201-122</t>
  </si>
  <si>
    <t>IMPRESOR  DE TARJETAS EN PVC( PARA CARNET DE ASEGURADOS)</t>
  </si>
  <si>
    <t>IMPRESOR DE PVC PARA CARNET DE ASEGURADOS, MARCA POLAROID P5500S, S/N No. X11365.</t>
  </si>
  <si>
    <t>30124-101</t>
  </si>
  <si>
    <t>MARCA KYOCERA, MODELO M2035 DN/L, SERIE LZK4202506</t>
  </si>
  <si>
    <t>30124-102</t>
  </si>
  <si>
    <t>MARCA KYOCERA, MODELO M2035 DN/L, SERIE LZK4202499</t>
  </si>
  <si>
    <t>30124-103</t>
  </si>
  <si>
    <t>MARCA KYOCERA, MODELO M2035 DN/L, SERIE LZK4202532</t>
  </si>
  <si>
    <t>455-173E</t>
  </si>
  <si>
    <t>30124-104</t>
  </si>
  <si>
    <t>MARCA KYOCERA, MODELO M2035 DN/L, SERIE LZK4509531</t>
  </si>
  <si>
    <t>30124-105</t>
  </si>
  <si>
    <t>MARCA KYOCERA, MODELO M2035 DN/L, SERIE LZK4202500</t>
  </si>
  <si>
    <t>30124-106</t>
  </si>
  <si>
    <t>MARCA KYOCERA, MODELO M2035 DN/L, SERIE LZK4202527</t>
  </si>
  <si>
    <t>30124-107</t>
  </si>
  <si>
    <t>TAPE BACK UP</t>
  </si>
  <si>
    <t>LIBRERÍA TAPE BACK , MARCA IBM, MODELO TS3200, S/N:78W5484.</t>
  </si>
  <si>
    <t>30126-05</t>
  </si>
  <si>
    <t>SOLUCIÓN DE SEGURIDAD (FIREWALL)</t>
  </si>
  <si>
    <t>455-151</t>
  </si>
  <si>
    <t>30203-32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</si>
  <si>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3MV9S22; MONITOR E1941H, SERIE MONITOR: CN0FF47641804C74QTB. </t>
  </si>
  <si>
    <t>455-173A</t>
  </si>
  <si>
    <t>30201-123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</si>
  <si>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3N2MS22; MONITOR E1941H, SERIE  MONITOR:CN0FF47641804C7501B. </t>
  </si>
  <si>
    <t>30201-124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</si>
  <si>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3MWHS22; MONITOR E1941H, SERIE MONITOR.CN0FF47641804C74ZYB. </t>
  </si>
  <si>
    <t>30201-125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</si>
  <si>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3N4MS22; MONITOR E1941H, SERIE MONITOR.CN0FF47641804CD1RPB. </t>
  </si>
  <si>
    <t>30201-126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</si>
  <si>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3MXKS22; MONITOR E1941H, SERIE MONITOR.CN0FF47641804CD1JTB. </t>
  </si>
  <si>
    <t>30201-127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</si>
  <si>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3MWBS22; MONITOR E1941H, SERIE MONITOR.CN0FF47641804CD03DB. </t>
  </si>
  <si>
    <t>30201-128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</si>
  <si>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3NPJS22; MONITOR E1941H, SERIE MONITOR.CN0HDNH9728724BHANRM. </t>
  </si>
  <si>
    <t>30201-129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</si>
  <si>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3NQJS22; MONITOR E1941H, SERIE MONITOR.CN0HDNH9728724BHC4WM. </t>
  </si>
  <si>
    <t>30201-130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</si>
  <si>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3MV9S22; MONITOR E1941H, SERIE MONITOR:CN0HDNH9728724BHC27M. </t>
  </si>
  <si>
    <t>30201-131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</si>
  <si>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3NFCS22; MONITOR E1941H, SERIE MONITOR.CN0HDNH9728724BHANEM. </t>
  </si>
  <si>
    <t>30201-132</t>
  </si>
  <si>
    <t xml:space="preserve">COMPUTADORA DE ESCRITORIO i54690 3.5Ghz, PROCESADOR INTEL CORE i5-4690 3.50 Ghz CON 6MB CACHE, FRECUENCIA DE TURBO MÁXIMO HASTA 3.90Ghz, 4GB DE MEMORIA RAM DDR3-1600Mhz, DISCO  500GB DE 7200RPM, SUPER MULTI DVD, TARJETA DE RED 10/100/1000, TECLADO EN ESPAÑOL Y MOUSE ÓPTICO DELL , GARANTÍA 3 AÑOS POR DESPERFECTOS DE FABRICA.CPU DELL OPTIPLEX3020, SERIE CPU: 3N5NS22; MONITOR E1941H, SERIE MONITOR.CN0HDNH9728724BBARPM. </t>
  </si>
  <si>
    <t>30201-133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</si>
  <si>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3N8MS22; MONITOR E1941H, SERIE MONITOR.CN0HDNH9728724BHAPHM. </t>
  </si>
  <si>
    <t>30201-134</t>
  </si>
  <si>
    <t>MARCA KYOCERA, SERIE LZK5536983</t>
  </si>
  <si>
    <t>30124-110</t>
  </si>
  <si>
    <t>MARCA KYOCERA, SERIE LZK5536988</t>
  </si>
  <si>
    <t>30124-111</t>
  </si>
  <si>
    <t>MARCA KYOCERA, SERIE LZK5130698</t>
  </si>
  <si>
    <t>30124-112</t>
  </si>
  <si>
    <t>DUPLICADOR DE DVD</t>
  </si>
  <si>
    <t>MARCA. PRO DUPLICATOR, SERIE NS: EM-80862</t>
  </si>
  <si>
    <t>30138-02</t>
  </si>
  <si>
    <t>COMPUTADORA DE ESCRITORIO MARCA DELL, MODELO OPTIPLEX 7040, SERIE 7JTKQD2; MONITOR DELL E1916H, SERIE XJ5TR675FE3U, INCLUYE TECLADO Y MOUSE.</t>
  </si>
  <si>
    <t>30201-135</t>
  </si>
  <si>
    <t>COMPUTADORA DE ESCRITORIO MARCA DELL, MODELO OPTIPLEX 7040, SERIE 7JRMQD2; MONITOR DELL E1916H, SERIE XJ5TR675FE4U, INCLUYE TECLADO Y MOUSE.</t>
  </si>
  <si>
    <t>30201-136</t>
  </si>
  <si>
    <t>LAPTOP MARCA HP, MODELO  ELITE BOOK 840G3, SERIE 5CG6326Y15.</t>
  </si>
  <si>
    <t>30202-24</t>
  </si>
  <si>
    <t>IMPRESOR MULTIFUNCIONAL</t>
  </si>
  <si>
    <t>IMPRESOR LASER MULTIFUNCIONAL MONOCROMATICO, MARCA KYOCERA, MODELO: M2035, SERIE  LZK6459474..</t>
  </si>
  <si>
    <t>30124-114</t>
  </si>
  <si>
    <t>30124-115</t>
  </si>
  <si>
    <t>IMPRESOR  LASER</t>
  </si>
  <si>
    <t>IMPRESOR  LASER MULTIFUNCIONAL CON IMPRESIÓN EN COLOR NEGRO, MARCA KYOCERA,SERIE LSM6825197,       MODELO  M3550</t>
  </si>
  <si>
    <t>30124-117</t>
  </si>
  <si>
    <t>IMPRESOR DE PVC PARA CARNET</t>
  </si>
  <si>
    <t>IMPRESOR DE PVC PARA CARNET, MARCA VALID, MODELO P5500S.</t>
  </si>
  <si>
    <t>30124-119</t>
  </si>
  <si>
    <t>COMPUTADORA DE ESCRITORIO, MARCA HP PRO DESK 400 G3, NUMERO DE SERIE MXL6504HF1.</t>
  </si>
  <si>
    <t>30201-137</t>
  </si>
  <si>
    <t>COMPUTADORA DE ESCRITORIO, MARCA HP PRO DESK 400 G3, NUMERO DE SERIE MXL6504HH2</t>
  </si>
  <si>
    <t>30201-138</t>
  </si>
  <si>
    <t>COMPUTADORA DE ESCRITORIO, MARCA HP PRO DESK 400 G3, NUMERO DE SERIE MXL6504HFT.</t>
  </si>
  <si>
    <t>30201-139</t>
  </si>
  <si>
    <t>COMPUTADORA LAPTOP, MARCA HP, PROBOOK450 G4, NÚMERO DE SERIE5CD7160THS</t>
  </si>
  <si>
    <t>30202-25</t>
  </si>
  <si>
    <t>COMPUTADORA LAPTOP, MARCA HP, PROBOOK450 G4, NÚMERO DE SERIE 5CD7160TJ2</t>
  </si>
  <si>
    <t>30202-26</t>
  </si>
  <si>
    <t>COMPUTADORA LAPTOP, MARCA HP, PROBOOK450 G4, NÚMERO DE SERIE 5CD7160TJ5</t>
  </si>
  <si>
    <t>30202-27</t>
  </si>
  <si>
    <t>IMPRESOR LASER SEMI INDUSTRIAL, MULTIFUNCIONAl.</t>
  </si>
  <si>
    <t>IMPRESOR LASER SEMI INDUSTRIAL, MULTIFUNCIONAL,  MARCA KYOCERA, MODELO M3550idn, SERIE LAM6825196.</t>
  </si>
  <si>
    <t>30124-121</t>
  </si>
  <si>
    <t xml:space="preserve">IMPRESOR LASER SEMI INDUSTRIAL MULTIFUNCIONAL, </t>
  </si>
  <si>
    <t>IMPRESOR LASER SEMI INDUSTRIAL, MULTIFUNCIONAL,  MARCA KYOCERA, MODELO M2035dn,  SERIE LZK6459504</t>
  </si>
  <si>
    <t>30124-122</t>
  </si>
  <si>
    <t>IMPRESOR LASER SEMI INDUSTRIAL MULTIFUNCIONAL</t>
  </si>
  <si>
    <t>IMPRESOR LASER SEMI INDUSTRIAL, MULTIFUNCIONAL,  MARCA KYOCERA, MODELO M2035dn, , SERIE LZK6459487</t>
  </si>
  <si>
    <t>30124-123</t>
  </si>
  <si>
    <t>IMPRESOR LASER SEMI INDUSTRIAL, MULTIFUNCIONAL,  MARCA KYOCERA, MODELO M2035dn, SERIE LZK6459506</t>
  </si>
  <si>
    <t>30124-124</t>
  </si>
  <si>
    <t>DISPOSITIVOS DE SEGURIDAD FIREWALL</t>
  </si>
  <si>
    <t>FIREWALL,MARCA  FORTINET, MODELO:  FORTIGATE30E, SERIE: FGT30E3U16026803</t>
  </si>
  <si>
    <t>30203-38</t>
  </si>
  <si>
    <t>FIREWALL,MARCA FORTIGATE, MODELO: FORTINET 30E, SERIE: FGT30E3U16026997</t>
  </si>
  <si>
    <t>30203-39</t>
  </si>
  <si>
    <t>FIREWALL,MARCA FORTIGATE, MODELO: FORTINET 30E, SERIE: FGT30E3U16026884</t>
  </si>
  <si>
    <t>30203-40</t>
  </si>
  <si>
    <t>FIREWALL,MARCA FORTIGATE, MODELO: FORTINET 30E, SERIE: FGT30E3U16026828</t>
  </si>
  <si>
    <t>30203-41</t>
  </si>
  <si>
    <t>FIREWALL,MARCA FORTIGATE, MODELO: FORTINET 30E, SERIE: FGT30E3U16026808</t>
  </si>
  <si>
    <t>30203-42</t>
  </si>
  <si>
    <t>FIREWALL,MARCA FORTIGATE, MODELO: FORTINET 30E, SERIE: FGT30E3U16026827</t>
  </si>
  <si>
    <t>30203-43</t>
  </si>
  <si>
    <t>FIREWALL,MARCA FORTIGATE, MODELO: FORTINET 30E, SERIE:FGT30E3U16027143</t>
  </si>
  <si>
    <t>30203-44</t>
  </si>
  <si>
    <t>FIREWALL,MARCA FORTIGATE, MODELO: FORTINET 30E, SERIE:FGT30E3U16030796</t>
  </si>
  <si>
    <t>30203-45</t>
  </si>
  <si>
    <t>FIREWALL,MARCA FORTIGATE, MODELO: FORTINET 30E, SERIE:FGT30E3U16027208</t>
  </si>
  <si>
    <t>30203-46</t>
  </si>
  <si>
    <t>FIREWALL,MARCA FORTIGATE, MODELO: FORTINET 30E, SERIE:FGT30E3U16027196.</t>
  </si>
  <si>
    <t>30203-47</t>
  </si>
  <si>
    <t>FIREWALL,MARCA FORTIGATE, MODELO: FORTINET 30E, SERIE:FGT30E3U16030817</t>
  </si>
  <si>
    <t>30203-48</t>
  </si>
  <si>
    <t>FIREWALL,MARCA FORTIGATE, MODELO: FORTINET 30E, SERIE:FGT30E3U16030690</t>
  </si>
  <si>
    <t>30203-49</t>
  </si>
  <si>
    <t>FIREWALL,MARCA FORTIGATE, MODELO: FORTINET 30E, SERIE:FGT30E3U16030805</t>
  </si>
  <si>
    <t>30203-50</t>
  </si>
  <si>
    <t>FIREWALL,MARCA FORTIGATE, MODELO: FORTINET 30E, SERIE:FGT30E3U16031110</t>
  </si>
  <si>
    <t>30203-51</t>
  </si>
  <si>
    <t>FIREWALL,MARCA FORTIGATE, MODELO: FORTINET 30E, SERIE:FGT30E3U16031889</t>
  </si>
  <si>
    <t>30203-52</t>
  </si>
  <si>
    <t xml:space="preserve">COMPUTADORA DE ESCRITORIO, MARCA DELL OPTIPLEX 3050, NÚMERO DE SERIE DE CPU 6ZK1KH2. MONITOR DE 18.5", NÚMERO DE SERIE CN-0XJ5TR-72872-6AQ-DCJB
</t>
  </si>
  <si>
    <t>30201-140</t>
  </si>
  <si>
    <t>COMPUTADORA DE ESCRITORIO, MARCA DELL OPTIPLEX 3050, NÚMERO DE SERIE DE CPU 597SJH2.  MONITOR DE 18.5", NÚMERO DE SERIE CN-0XJ5TR-72872-687-CG0B
.</t>
  </si>
  <si>
    <t>30201-141</t>
  </si>
  <si>
    <t xml:space="preserve">COMPUTADORA DE ESCRITORIO, MARCA DELL OPTIPLEX 3050, NÚMERO DE SERIE DE CPU 6Z24KH2.  MONITOR DE 18.5", NÚMERO DE SERIE CN-0XJ5TR-72872-6C6-CEPB
</t>
  </si>
  <si>
    <t>30201-142</t>
  </si>
  <si>
    <t xml:space="preserve">COMPUTADORA DE ESCRITORIO, MARCA DELL OPTIPLEX 3050, NÚMERO DE SERIE DE CPU 6YQ5KH2.  MONITOR DE 18.5", NÚMERO DE SERIE CN-0XJ5TR-72872-6B7-CFWB
</t>
  </si>
  <si>
    <t>30201-143</t>
  </si>
  <si>
    <t xml:space="preserve">COMPUTADORA DE ESCRITORIO, MARCA DELL OPTIPLEX 3050, NÚMERO DE SERIE DE CPU 6Z75KH2.  MONITOR DE 18.5", NÚMERO DE SERIE CN-0XJ5TR-72872-6AQ-DE8B
</t>
  </si>
  <si>
    <t>30201-144</t>
  </si>
  <si>
    <t xml:space="preserve">COMPUTADORA DE ESCRITORIO, MARCA DELL OPTIPLEX 3050, NÚMERO DE SERIE DE CPU 6ZC1KH2.  MONITOR DE 18.5", NÚMERO DE SERIE CN-0XJ5TR-72872-6AQ-DD4B
</t>
  </si>
  <si>
    <t>30201-145</t>
  </si>
  <si>
    <t xml:space="preserve">COMPUTADORA DE ESCRITORIO, MARCA DELL OPTIPLEX 3050, NÚMERO DE SERIE DE CPU 6Z07KH2.  MONITOR DE 18.5", NÚMERO DE SERIECN-0XJ5TR-72872-6B7-CA3B
</t>
  </si>
  <si>
    <t>30201-146</t>
  </si>
  <si>
    <t xml:space="preserve">COMPUTADORA DE ESCRITORIO, MARCA DELL OPTIPLEX 3050, NÚMERO DE SERIE DE CPU 6ZG6KH2.  MONITOR DE 18.5", NÚMERO DE SERIE CN-0XJ5TR-72872-6BN-DLAB
</t>
  </si>
  <si>
    <t>30201-147</t>
  </si>
  <si>
    <t>COMPUTADORA LAPTOP, MARCA HP PRO BOOK450 G4, SERIE 5CD7022VB4, CUENTA CON MALETÍN DE RESGUARDO, CABLE DE SEGURIDAD, MOUSE Y TECLADO INALAMBRICO, MARCA LOGITECH, MODELO MK270. LICENCIA DE WINDOWS 10 PROFESIONAL Y MICROSOFT OFFICE HOGAR Y EMPRESA 2016.</t>
  </si>
  <si>
    <t>30202-28</t>
  </si>
  <si>
    <t>SERVIDOR DE APLICACIONES</t>
  </si>
  <si>
    <t>COMPUTADORA SERVIDOR, MARCA LENOVO, MODELO FLEX SYSTEM X240, SERIE: J11KKM9</t>
  </si>
  <si>
    <t>30201-148</t>
  </si>
  <si>
    <t>CONTENEDOR DE DISCOS DUROS DE SAN, INCLUYE 6 DISCOS DUROS CON UN COSTO C/U DE $646.00</t>
  </si>
  <si>
    <t>CONTENEDOR DE DISCOS DUROS DE SAN, MARCA IBM. MODELO STORWIZE V3700. SERIE: 78D2951.; INCLUYE 6 DISCOS DUROS CON UN COSTO C/U DE $646.00, SERIES DE DISCOS DUROS: 11S00FJ068YXXXW420APA6, 11S00FJ068YXXXW420AP76, 11S00FJ068YXXXW420APC7, 11S00FJ068YXXXW420AP98, 11S00FJ068YXXXW420APZ5, 11S00FJ068YXXXW420APEX.</t>
  </si>
  <si>
    <t>30228-01</t>
  </si>
  <si>
    <t>DISPOSITIVO PARA PUNTO DE ACCESO INALAMBRICO. SERIE NÚMERO: FP221C3X14041445</t>
  </si>
  <si>
    <t>30203-53</t>
  </si>
  <si>
    <t>PC DE ESCRITORIO DELL SSF INTEL CORE i5- 7500, MARCA DELL,MONITOR:  MODELO DE  E1916H, SERIE  CN-OXJ5TR-FCC00-849-DNTU, SERVICE TAG JCOYKN2. CPU: MODELO OPTIPLEX 3050 SFF, SERIE CN0DV6KM0CCC684NZACO, SERIE TAG 3820MP2. TECLADO: SERIE CN-OF2JV2-LO300-832-00LO; MOUSE: SERIE CN-ODV0RH-LO300-82R-0UVY.</t>
  </si>
  <si>
    <t>30201-149</t>
  </si>
  <si>
    <t>PC DE ESCRITORIO DELL SSF INTEL CORE i5- 7500, MARCA DELL ,MONITOR:  MODELO DE  E1916H, SERIE  CN-OXJ5TR-FCC00-849-DNRU, SERVICE TAG HCOYKN2; CPU: MODELO OPTIPLEX 3050 SFF, SERIE CN0DV6KM0CCC684NZAC2; SERVICE TAG 385YLP2; TECLADO: SERIE CN-OF2JV2-LO300-832-00KS; MOUSE: SERIE CN-ODV0RH-LO300-82R-0UVP.</t>
  </si>
  <si>
    <t>30201-150</t>
  </si>
  <si>
    <t>PC DE ESCRITORIO DELL SSF INTEL CORE i5- 7500, MARCA DELL,MONITOR:  MODELO DE  E1916H, SERIE  CN-OXJ5TR-FCC00-849-DR0U, SERVICE TAG 2GOYKN2; CPU: MODELO OPTIPLEX 3050 SFF, SERIE CN0DV6KM0CCC684NZZ35, SERIE TAG 33Q0MP2; TECLADO: SERIE CN-OF2JV2-LO300-832-01G5; MOUSE: SERIE CN-ODV0RH-LO300-832-1JP4.</t>
  </si>
  <si>
    <t>30201-151</t>
  </si>
  <si>
    <t>PC DE ESCRITORIO DELL SSF INTEL CORE i5- 7500, MARCA DELL ,MONITOR:  MODELO DE  E1916H, SERIE  CN-OXJ5TR-FCC00-849-DPDU, SERVICE TAG 1FOYKN2; CPU: MODELO OPTIPLEX 3050 SFF, SERIE CN0DV6KM0CCC684NZZ31, SERVICE TAG 33K1MP2. TECLADO: SERIE CN-OF2JV2-LO300-832-00SI; MOUSE: SERIE CN-ODV0RH-LO300-82R-0SYD.</t>
  </si>
  <si>
    <t>30201-152</t>
  </si>
  <si>
    <t>PC DE ESCRITORIO DELL SSF INTEL CORE i5- 7500, MARCA DELL ,MONITOR:  MODELO DE  E1916H, SERIE  CN-OXJ5TR-FCC00-849-DR3U, SERVICE TAG 5GOYKN2; CPU: MODELO OPTIPLEX 3050 SFF, SERIE CN0DV6KM0CCC684NZZ54; SERVICE TAG 34DWLP2.  TECLADO: SERIE CN-OF2JV2-LO300-833-12YJ; MOUSE: SERIE CN-ODV0RH-LO300-82R-0SZX.</t>
  </si>
  <si>
    <t>30201-153</t>
  </si>
  <si>
    <t>PC DE ESCRITORIO DELL SSF INTEL CORE i5- 7500, MARCA DELL ,MONITOR:  MODELO DE  E1916H, SERIE  CN-OXJ5TR-FCC00-849-DPWU, SERVICE TAG JF0YKN2; CPU: MODELO OPTIPLEX 3050 SFF, SERIE CN0DV6KM0CCC684NZZ51; SERVICE TAG 34WLP2;  TECLADO: SERIE CN-OF2JV2-LO300-832-00D4; MOUSE: SERIE CN-ODV0RH-LO300-82R-0TIB.</t>
  </si>
  <si>
    <t>30201-154</t>
  </si>
  <si>
    <t>PC DE ESCRITORIO DELL SSF INTEL CORE i5- 7500, MARCA DELL ,MONITOR:  MODELO DE  E1916H, SERIE  CN-OXJ5TR-FCC00-849-DR4U, SERVICE TAG 6GOYKN2; CPU: MODELO OPTIPLEX 3050 SFF, SERIE CN0DV6KM0CCC684NZZ99, SERVI TAG 36G1MP2; TECLADO: SERIE CN-OF2JV2-LO300-832-01G7; MOUSE: SERIE CN-ODV0RH-LO300-82R-1JNZ.</t>
  </si>
  <si>
    <t>30201-155</t>
  </si>
  <si>
    <t>PC DE ESCRITORIO DELL SSF INTEL CORE i5- 7500, MARCA DELL ,MONITOR:  MODELO DE  E1916H, SERIE  CN-OXJ5TR-FCC00-849-D5PU, SERVICE TAG 6FZXKN2; CPU: MODELO OPTIPLEX 3050 SFF, SERIE CN0DV6KM0CCC684NZAC1, SERVI TAG 36W0P2; TECLADO: SERIE CN-OF2JV2-LO300-832-00SH; MOUSE: SERIE CN-ODV0RH-LO300-82Q-OHFU.</t>
  </si>
  <si>
    <t>30201-156</t>
  </si>
  <si>
    <t>PC DE ESCRITORIO DELL SSF INTEL CORE i5- 7500, MARCA DELL ,MONITOR:  MODELO DE  E1916H, SERIE  CN-OXJ5TR-FCC00-849-DP2U, SERVICE TAG 7D0YKN2; CPU: MODELO OPTIPLEX 3050 SFF, SERIE CN0DV6KM0CCC684NZAA1, SERIE TAG 36GWLP2; TECLADO: SERIE CN-OF2JV2-LO300-832-00SX; MOUSE: SERIE CN-ODV0RH-LO300-82R-0SY3.</t>
  </si>
  <si>
    <t>30201-157</t>
  </si>
  <si>
    <t>PC DE ESCRITORIO DELL SSF INTEL CORE i5- 7500, MARCA DELL ,MONITOR:  MODELO DE  E1916H, SERIE  CN-OXJ5TR-FCC00-849-DRFU, SERVICE TAG JGOYKN2; CPU: MODELO OPTIPLEX 3050 SFF, SERIE CN0DV6KM0CCC684NZZ61, SERVICE TAG 36NYP2; TECLADO: SERIE CN-OF2JV2-LO300-832-00T1; MOUSE: SERIE CN-ODV0RH-LO300-82R-1JP3.</t>
  </si>
  <si>
    <t>30201-158</t>
  </si>
  <si>
    <t xml:space="preserve">DISPOSITIVO PARA PUNTO DE ACCESO INALAMBRICO. </t>
  </si>
  <si>
    <t>DISPOSITIVO PARA PUNTO DE ACCESO INALAMBRICO. SERIE NÚMERO: FP221ETF13711</t>
  </si>
  <si>
    <t>30203-54</t>
  </si>
  <si>
    <t>DISPOSITIVO PARA PUNTO DE ACCESO INALAMBRICO. SERIE NÚMERO: FP221ETF18014546</t>
  </si>
  <si>
    <t>30203-55</t>
  </si>
  <si>
    <t>IMPRESOR DE PVC, DATACARD SD360</t>
  </si>
  <si>
    <t>IMPRESOR DE PVC, DATACARD, MODELO: SD360; SERIE: B43681</t>
  </si>
  <si>
    <t>30124-131</t>
  </si>
  <si>
    <t>IMPRESOR DE PVC, DATACARD, MODELO: SD360; SERIE: B43683</t>
  </si>
  <si>
    <t>30124-132</t>
  </si>
  <si>
    <t>IMPRESOR DE PVC, DATACARD, MODELO: SD360; SERIE: B43686</t>
  </si>
  <si>
    <t>30124-133</t>
  </si>
  <si>
    <t>IMPRESOR DE PVC, DATACARD, MODELO: SD360; SERIE: B43697</t>
  </si>
  <si>
    <t>30124-134</t>
  </si>
  <si>
    <t xml:space="preserve">SUB TOTAL </t>
  </si>
  <si>
    <t>30/06/2017</t>
  </si>
  <si>
    <t>LICENCIA MAGIC XPA 2.5, 20 USUARIOS</t>
  </si>
  <si>
    <t>0.00</t>
  </si>
  <si>
    <t>20/12/2017</t>
  </si>
  <si>
    <t xml:space="preserve">PROGRAMA PARA PRESTAMOS </t>
  </si>
  <si>
    <t>SUB TOTAL</t>
  </si>
  <si>
    <t>*PICK UP  (N- 7849), DOBLE CABINA, COLOR GRIS INICIA SU DEPRECIACIÓN EN FECHA 8 DE JULIO DEL 2015, SEGÚN ACTA DE RECEPCIÓN. LA FACTURA TIENE FECHA 30 DE JUNIO 2015.</t>
  </si>
  <si>
    <t>*LOS EQUIPOS DE AIRE ACONDICIONADO*,CÓDIGO No.455-173AA-30301-67 Y No.455-173F-30301-68 INICIA SU DEPRECIACIÓN EN EL MES DE AGOSTO  2016.</t>
  </si>
  <si>
    <t>OSCAR FERNANDO PORTILLO SILVA</t>
  </si>
  <si>
    <t>MAYRA ESTELA BENÍTEZ BENAVIDES</t>
  </si>
  <si>
    <t xml:space="preserve">ASIGNADA A JEFE DE UNIDAD DE TECNOLOGÍAS DE INOFRMACIÓN, LIC. WILLIAM ANTONIO ACEVEDO. </t>
  </si>
  <si>
    <t>INVENTARIO DE  ACTIVO FIJO  CON SU RESPECTIVA DEPRECIACIÓN AL 28 DE FEBRERO  2019</t>
  </si>
  <si>
    <t xml:space="preserve"> EL CONTRATO DE COMODATO SE FIRMO CON FECHA 16 DE OCTUBRE DEL 2014</t>
  </si>
  <si>
    <t>TOTAL ACUM.</t>
  </si>
  <si>
    <t>2014-2018</t>
  </si>
  <si>
    <t>Feb.-19</t>
  </si>
  <si>
    <t>Ene- dic-2019</t>
  </si>
  <si>
    <t>2018-2019</t>
  </si>
  <si>
    <t>BOMBA TERMO-NEBULIZADORA</t>
  </si>
  <si>
    <t>BOMBA TERMO-NEBULIZADORA: MATERIAL DEL DEPOSITO PLÁSTICO, CAPACIDAD DEL DEPOSITO QUIMICO 4.5 LITROS, COMBUSTIBLE GASOLINA, AARANQUE AUTOMATICO/ MANUAL, CAPACIDAD DE TANQUE DE COMBUSTIBLE 1.20 LITROS. SERIE: VTF00005022.</t>
  </si>
  <si>
    <t>35902-01</t>
  </si>
  <si>
    <t>BOMBA TERMO-NEBULIZADORA: MATERIAL DEL DEPOSITO PLÁSTICO, CAPACIDAD DEL DEPOSITO QUIMICO 4.5 LITROS, COMBUSTIBLE GASOLINA, AARANQUE AUTOMATICO/ MANUAL, CAPACIDAD DE TANQUE DE COMBUSTIBLE 1.20 LITROS. SERIE. VTF00005030.</t>
  </si>
  <si>
    <t>35902-02</t>
  </si>
  <si>
    <t>BOMBA TERMO-NEBULIZADORA: MATERIAL DEL DEPOSITO PLÁSTICO, CAPACIDAD DEL DEPOSITO QUIMICO 4.5 LITROS, COMBUSTIBLE GASOLINA, AARANQUE AUTOMATICO/ MANUAL, CAPACIDAD DE TANQUE DE COMBUSTIBLE 1.20 LITROS. SERIE. VTF000005031.</t>
  </si>
  <si>
    <t>35902-03</t>
  </si>
  <si>
    <t>PRESENTO:</t>
  </si>
  <si>
    <t>Art. 10, numeral 14 de la Ley de Acceso a la Información Pública</t>
  </si>
  <si>
    <t>VALOR EN $</t>
  </si>
  <si>
    <t>SOLICITANTE</t>
  </si>
  <si>
    <t>VALOR ACTUAL EN $</t>
  </si>
  <si>
    <t>OBSERVACIONES</t>
  </si>
  <si>
    <t>AUTOMOVIL ( PLACA: N-5819) ,MARCA TOYOTA</t>
  </si>
  <si>
    <t>MARCA: TOYOTA;  MODELO: RAV 4; COLOR: GRIS CLARO ; AÑO 2012 ; CAPACIDAD 5.00ASS;  CLASE: AUTOMOVIL;  TRACCIÓN 4X4;TIPO:  RUSTICO; No. DE MOTOR: 2AZH856748; No. DE CHASIS GRABADO: JTMBD33VX0D027656; No. DE CHASIS  VIN : N/T.</t>
  </si>
  <si>
    <t>PICK UP  (PLACA: N- 7515), DOBLE CABINA, COLOR GRIS CLARO (PLATA METALICO)</t>
  </si>
  <si>
    <t>MARCA: TOYOTA, MODELO KUN 25L-HRMDH; TIPO PICK UP DOBLE CABINA; CLASE PICK UP; CHASIS VIN: SIN NUMERO; CHASIS GRABADO: MROFR22G400686938; NUMERO DE MOTOR: 2KD58300740; CILINDRAJE DE MOTOR:2,500CC; COLOR GRIS CLARO; AÑO 2013; COMBUSTIBLE: DIESEL; INVENTARIO: 00104943.</t>
  </si>
  <si>
    <t>SUBGERENTE, LICDA. ROXANA MINET ALARCÓN MACAL</t>
  </si>
  <si>
    <t>ASIGNADO A SUBGERENTE, LICDA. ROXANA MINETALARCÓN MACAL</t>
  </si>
  <si>
    <t>ARQ. OSCAR FERNANDO PORTILLO SILVA, JEFE DE LOGÍSTICA Y ACTIVOS.</t>
  </si>
  <si>
    <t>ASIGNADO A JEFE DE LOGÍSTICA Y ACTIVOS, ARQ. OSCAR FERNANDO PORTILLO SILVA.</t>
  </si>
  <si>
    <t xml:space="preserve"> JEFATURA DE COORDINACIÓN DE TECNOLOGÍA DE INFORMACIÓN, LIC. WILLIAM ACEVEDO</t>
  </si>
  <si>
    <t>ASIGNADO A JEFE DE COORDINACIÓN DE TECNOLOGÍAS DE INFORMACIÓN, LIC. WILLIAM ACEVEDO</t>
  </si>
  <si>
    <t>INVENTARIO DE  ACTIVO FIJO  CON SU RESPECTIVA DEPRECIACIÓN AL 31 DE JULIO 2019</t>
  </si>
  <si>
    <t>PANELES FOTOVOLTAICOS (12 módulos)</t>
  </si>
  <si>
    <t>PICK UP  (N- 7849), DOBLE CABINA, COLOR GRIS*</t>
  </si>
  <si>
    <t>SUMINISTRO E INSTALACIÓN DE UN ELEVADOR DE PASAJEROS, PARA EL EDIFCIO DE OFICINAS CENTRALES, CON LAS CARACTERISTICAS SIGUIENTES: MARCA mp, TIPO DE ELEVADOR:  HIDARAULICO DE PASAJEROS, VELOCIDAD: 0.4M/S, CAPACIDAD EN PERSONAS:10, PARADAS: 4, CAPACIDAD DE MOTOR: 5.3 KW; VOLTAJE: 110V, VOLTAJE PRINCIPAL: 208-230V/60HZ/TRIFASICO, TECHO: ILUMINACIÓN LED Y VENTILACIÓN.</t>
  </si>
  <si>
    <t>DISCO DURO PARA ALMACENAMIENTO CENTRALIZADO IBM V3700</t>
  </si>
  <si>
    <t>DISCO DURO PARA ALMACENAMIENTO CENTRALIZADO IBM V3700 (INSTALADO EN RED DE ALMACENAMIENTO MASIVO (SAN)),  EN  SLOT 7, SERIE: 11S00D5302YXXXSOM211YX.</t>
  </si>
  <si>
    <t>30205-01*₁</t>
  </si>
  <si>
    <t>DISCO DURO PARA ALMACENAMIENTO CENTRALIZADO IBM V3701</t>
  </si>
  <si>
    <t>DISCO DURO PARA ALMACENAMIENTO CENTRALIZADO IBM V3700 (INSTALADO EN RED DE ALMACENAMIENTO MASIVO (SAN)),  EN  SLOT 8, SERIE: 11S00D5302YXXXSOM21DWN.</t>
  </si>
  <si>
    <t>30205-01*₂</t>
  </si>
  <si>
    <t>DISCO DURO PARA ALMACENAMIENTO CENTRALIZADO IBM V3702</t>
  </si>
  <si>
    <t>DISCO DURO PARA ALMACENAMIENTO CENTRALIZADO IBM V3700 (INSTALADO EN RED DE ALMACENAMIENTO MASIVO (SAN)),  EN  SLOT 9, SERIE: 11S00D5302YXXXSOM21FON.</t>
  </si>
  <si>
    <t>30205-01*₃</t>
  </si>
  <si>
    <t>DISCO DURO PARA ALMACENAMIENTO CENTRALIZADO IBM V3703</t>
  </si>
  <si>
    <t>DISCO DURO PARA ALMACENAMIENTO CENTRALIZADO IBM V3700 (INSTALADO EN RED DE ALMACENAMIENTO MASIVO (SAN)),  EN  SLOT 10, SERIE: 11S00D5302YXXXSOM218XF.</t>
  </si>
  <si>
    <t>30205-01*₄</t>
  </si>
  <si>
    <t>DISCO DURO PARA ALMACENAMIENTO CENTRALIZADO IBM V3704</t>
  </si>
  <si>
    <t>DISCO DURO PARA ALMACENAMIENTO CENTRALIZADO IBM V3700 (INSTALADO EN RED DE ALMACENAMIENTO MASIVO (SAN)),  EN  SLOT 11, SERIE: 11S00D5302YXXXSOM216FG.</t>
  </si>
  <si>
    <t>30205-01*₅</t>
  </si>
  <si>
    <t>DISCO DURO PARA ALMACENAMIENTO CENTRALIZADO IBM V3705</t>
  </si>
  <si>
    <t>DISCO DURO PARA ALMACENAMIENTO CENTRALIZADO IBM V3700 (INSTALADO EN RED DE ALMACENAMIENTO MASIVO (SAN)),  EN  SLOT 12, SERIE: 11S00D5302YXXXSOM21D4B.</t>
  </si>
  <si>
    <t>30205-01*₆</t>
  </si>
  <si>
    <t>AUTORIZÓ:____________________________</t>
  </si>
  <si>
    <t>CONCILIÓ:________________________</t>
  </si>
  <si>
    <t xml:space="preserve">                                                   ELABORÓ:__________________________________________</t>
  </si>
  <si>
    <t xml:space="preserve">                                         MAYRA ESTELA BENÍTEZ BENAVIDES</t>
  </si>
  <si>
    <t xml:space="preserve">                                         ASISTENTE DE LOGÍSTICA Y  ACTIVOS </t>
  </si>
  <si>
    <t>INVENTARIO DE  ACTIVO FIJO E INTANGIBLES YA DEPRECIADOS  AL 31 DE JULIO 2019</t>
  </si>
  <si>
    <t>AUTORIZÓ:</t>
  </si>
  <si>
    <t>CONCILIÓ:</t>
  </si>
  <si>
    <t>ELABORÓ:</t>
  </si>
  <si>
    <t xml:space="preserve">       JEFE DE LOGISTICA Y  ACTIVOS</t>
  </si>
  <si>
    <t xml:space="preserve">                     JEFE UNIDAD CONTABLE</t>
  </si>
  <si>
    <t xml:space="preserve">       ASISTENTE DE LOGÍSTICA Y  ACTIVOS </t>
  </si>
  <si>
    <t>BIENES DADOS EN COMODATO CON SU RESPECTIVA DEPRECIACIÓN AL 31 DE JULIO DEL 2019</t>
  </si>
  <si>
    <t>ELABORÓ</t>
  </si>
  <si>
    <t>.</t>
  </si>
  <si>
    <t>feb. 19</t>
  </si>
  <si>
    <t>marz. 19</t>
  </si>
  <si>
    <t>julio 2019</t>
  </si>
  <si>
    <t>INVENTARIO DE BIENES MUEBLES CUYO VALOR EXCEDE A $ 20,000.00 AL 31 DE JULIO 2019</t>
  </si>
  <si>
    <r>
      <t xml:space="preserve">SUMINISTRO E INSTALACIÓN DE UN ELEVADOR DE PASAJEROS, PARA EL EDIFCIO DE OFICINAS CENTRALES, CON LAS CARACTERISTICAS SIGUIENTES: MARCA </t>
    </r>
    <r>
      <rPr>
        <b/>
        <sz val="10"/>
        <rFont val="Museo Sans 100"/>
        <family val="3"/>
      </rPr>
      <t>mp,</t>
    </r>
    <r>
      <rPr>
        <sz val="10"/>
        <rFont val="Museo Sans 100"/>
        <family val="3"/>
      </rPr>
      <t xml:space="preserve"> TIPO DE ELEVADOR:  HIDARAULICO DE PASAJEROS, VELOCIDAD: 0.4M/S, CAPACIDAD EN PERSONAS:10, PARADAS: 4, CAPACIDAD DE MOTOR: 5.3 KW; VOLTAJE: 110V, VOLTAJE PRINCIPAL: 208-230V/60HZ/TRIFASICO, TECHO: ILUMINACIÓN LED Y VENTILACIÓN.</t>
    </r>
  </si>
  <si>
    <t>DIRECTOR PRESIDENTE</t>
  </si>
  <si>
    <t>ASIGNADO A DIRECTOR PRESIDENTE</t>
  </si>
  <si>
    <r>
      <rPr>
        <b/>
        <sz val="6"/>
        <rFont val="Museo Sans 100"/>
        <family val="3"/>
      </rPr>
      <t>CPU CON SERIE: BL5W6V1</t>
    </r>
    <r>
      <rPr>
        <sz val="6"/>
        <rFont val="Museo Sans 100"/>
        <family val="3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Museo Sans 100"/>
        <family val="3"/>
      </rPr>
      <t xml:space="preserve">MONITOR CON SERIE CN08XR0V7287221S558S:  </t>
    </r>
    <r>
      <rPr>
        <sz val="6"/>
        <rFont val="Museo Sans 100"/>
        <family val="3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Museo Sans 100"/>
        <family val="3"/>
      </rPr>
      <t xml:space="preserve">BOCINAS CON SERIE CN0R126K4822022N03IV:  </t>
    </r>
    <r>
      <rPr>
        <sz val="6"/>
        <rFont val="Museo Sans 100"/>
        <family val="3"/>
      </rPr>
      <t xml:space="preserve">BOCINAS CON SERIE CN0R126K4822022N03IV ,COLOR NEGRO DEL FABRICANTE DEL EQUIPO. </t>
    </r>
    <r>
      <rPr>
        <b/>
        <sz val="6"/>
        <rFont val="Museo Sans 100"/>
        <family val="3"/>
      </rPr>
      <t xml:space="preserve">TECLADO CN-0KHCC7-7161626C0KAI-A00: </t>
    </r>
    <r>
      <rPr>
        <sz val="6"/>
        <rFont val="Museo Sans 100"/>
        <family val="3"/>
      </rPr>
      <t xml:space="preserve">TECLADO TIPO USB MULTIMEDIA, ESPAÑOL. </t>
    </r>
    <r>
      <rPr>
        <b/>
        <sz val="6"/>
        <rFont val="Museo Sans 100"/>
        <family val="3"/>
      </rPr>
      <t xml:space="preserve">MOUSE CON SERIE CN-011D3-V7158-1238-15XM: </t>
    </r>
    <r>
      <rPr>
        <sz val="6"/>
        <rFont val="Museo Sans 100"/>
        <family val="3"/>
      </rPr>
      <t>TIPO USB  CON SCROLL, DISEÑO EN NEGRO DEL FABRICANTE. MOUSE PAD DEL FABRICANTE.</t>
    </r>
  </si>
  <si>
    <r>
      <rPr>
        <b/>
        <sz val="6"/>
        <rFont val="Museo Sans 100"/>
        <family val="3"/>
      </rPr>
      <t xml:space="preserve">CPU CON SERIE BL717V1 </t>
    </r>
    <r>
      <rPr>
        <sz val="6"/>
        <rFont val="Museo Sans 100"/>
        <family val="3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Museo Sans 100"/>
        <family val="3"/>
      </rPr>
      <t xml:space="preserve">MONITOR CON SERIE CN08XR0V7287221S557S:  </t>
    </r>
    <r>
      <rPr>
        <sz val="6"/>
        <rFont val="Museo Sans 100"/>
        <family val="3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Museo Sans 100"/>
        <family val="3"/>
      </rPr>
      <t xml:space="preserve">BOCINAS CON SERIE CN0R126K4822022N03IV:  </t>
    </r>
    <r>
      <rPr>
        <sz val="6"/>
        <rFont val="Museo Sans 100"/>
        <family val="3"/>
      </rPr>
      <t xml:space="preserve">BOCINAS CON SERIE CN0R126K4822022N03KX ,COLOR NEGRO DEL FABRICANTE DEL EQUIPO. </t>
    </r>
    <r>
      <rPr>
        <b/>
        <sz val="6"/>
        <rFont val="Museo Sans 100"/>
        <family val="3"/>
      </rPr>
      <t xml:space="preserve">TECLADO CN-0KHCC7-7161625805ZR-A00: </t>
    </r>
    <r>
      <rPr>
        <sz val="6"/>
        <rFont val="Museo Sans 100"/>
        <family val="3"/>
      </rPr>
      <t xml:space="preserve">TECLADO TIPO USB MULTIMEDIA, ESPAÑOL. </t>
    </r>
    <r>
      <rPr>
        <b/>
        <sz val="6"/>
        <rFont val="Museo Sans 100"/>
        <family val="3"/>
      </rPr>
      <t xml:space="preserve">MOUSE CON SERIE CN-011D3-V7158-123C-0PPQ: </t>
    </r>
    <r>
      <rPr>
        <sz val="6"/>
        <rFont val="Museo Sans 100"/>
        <family val="3"/>
      </rPr>
      <t>TIPO USB  CON SCROLL, DISEÑO EN NEGRO DEL FABRICANTE. MOUSE PAD DEL FABRICANTE.</t>
    </r>
  </si>
  <si>
    <r>
      <rPr>
        <b/>
        <sz val="6"/>
        <rFont val="Museo Sans 100"/>
        <family val="3"/>
      </rPr>
      <t>CPU CON SERIE BL527V1</t>
    </r>
    <r>
      <rPr>
        <sz val="6"/>
        <rFont val="Museo Sans 100"/>
        <family val="3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Museo Sans 100"/>
        <family val="3"/>
      </rPr>
      <t xml:space="preserve">MONITOR CON SERIE CN08XR0V7287221S54RS:  </t>
    </r>
    <r>
      <rPr>
        <sz val="6"/>
        <rFont val="Museo Sans 100"/>
        <family val="3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Museo Sans 100"/>
        <family val="3"/>
      </rPr>
      <t>BOCINAS CON SERIE CN0R126K4822022N03TY</t>
    </r>
    <r>
      <rPr>
        <sz val="6"/>
        <rFont val="Museo Sans 100"/>
        <family val="3"/>
      </rPr>
      <t xml:space="preserve"> :COLOR NEGRO DEL FABRICANTE DEL EQUIPO. </t>
    </r>
    <r>
      <rPr>
        <b/>
        <sz val="6"/>
        <rFont val="Museo Sans 100"/>
        <family val="3"/>
      </rPr>
      <t>TECLADO CN-0KHCC7-71616258014R-A00;</t>
    </r>
    <r>
      <rPr>
        <sz val="6"/>
        <rFont val="Museo Sans 100"/>
        <family val="3"/>
      </rPr>
      <t xml:space="preserve"> TIPO USB MULTIMEDIA, ESPAÑOL. </t>
    </r>
    <r>
      <rPr>
        <b/>
        <sz val="6"/>
        <rFont val="Museo Sans 100"/>
        <family val="3"/>
      </rPr>
      <t xml:space="preserve">MOUSE CON SERIE CN-011D3-V7158-1238-0XUL: </t>
    </r>
    <r>
      <rPr>
        <sz val="6"/>
        <rFont val="Museo Sans 100"/>
        <family val="3"/>
      </rPr>
      <t>TIPO USB  CON SCROLL, DISEÑO EN NEGRO DEL FABRICANTE. MOUSE PAD DEL FABRICANTE.</t>
    </r>
  </si>
  <si>
    <r>
      <rPr>
        <b/>
        <sz val="6"/>
        <rFont val="Museo Sans 100"/>
        <family val="3"/>
      </rPr>
      <t>CPU CON SERIE BL5X6V1</t>
    </r>
    <r>
      <rPr>
        <sz val="6"/>
        <rFont val="Museo Sans 100"/>
        <family val="3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Museo Sans 100"/>
        <family val="3"/>
      </rPr>
      <t xml:space="preserve">MONITOR CON SERIE CN08XR0V7287221S561S:  </t>
    </r>
    <r>
      <rPr>
        <sz val="6"/>
        <rFont val="Museo Sans 100"/>
        <family val="3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Museo Sans 100"/>
        <family val="3"/>
      </rPr>
      <t xml:space="preserve">BOCINAS CON SERIE CN0R126K4822022N03JY </t>
    </r>
    <r>
      <rPr>
        <sz val="6"/>
        <rFont val="Museo Sans 100"/>
        <family val="3"/>
      </rPr>
      <t xml:space="preserve"> ,COLOR NEGRO DEL FABRICANTE DEL EQUIPO. </t>
    </r>
    <r>
      <rPr>
        <b/>
        <sz val="6"/>
        <rFont val="Museo Sans 100"/>
        <family val="3"/>
      </rPr>
      <t xml:space="preserve">TECLADO CN-0KHCC7-7161626C0MN1-A00: </t>
    </r>
    <r>
      <rPr>
        <sz val="6"/>
        <rFont val="Museo Sans 100"/>
        <family val="3"/>
      </rPr>
      <t xml:space="preserve">TECLADO TIPO USB MULTIMEDIA, ESPAÑOL. </t>
    </r>
    <r>
      <rPr>
        <b/>
        <sz val="6"/>
        <rFont val="Museo Sans 100"/>
        <family val="3"/>
      </rPr>
      <t xml:space="preserve">MOUSE CON SERIE CN-011D3-V7158-1238-OWPH: </t>
    </r>
    <r>
      <rPr>
        <sz val="6"/>
        <rFont val="Museo Sans 100"/>
        <family val="3"/>
      </rPr>
      <t>TIPO USB  CON SCROLL, DISEÑO EN NEGRO DEL FABRICANTE. MOUSE PAD DEL FABRICANTE.</t>
    </r>
  </si>
  <si>
    <r>
      <rPr>
        <b/>
        <sz val="6"/>
        <rFont val="Museo Sans 100"/>
        <family val="3"/>
      </rPr>
      <t>CPU CON SERIE BL6V6V1</t>
    </r>
    <r>
      <rPr>
        <sz val="6"/>
        <rFont val="Museo Sans 100"/>
        <family val="3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Museo Sans 100"/>
        <family val="3"/>
      </rPr>
      <t xml:space="preserve">MONITOR CON SERIE CN08XR0V7287221S55ES:  </t>
    </r>
    <r>
      <rPr>
        <sz val="6"/>
        <rFont val="Museo Sans 100"/>
        <family val="3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Museo Sans 100"/>
        <family val="3"/>
      </rPr>
      <t xml:space="preserve">BOCINAS CON SERIE CN0R126K4822022N03JR </t>
    </r>
    <r>
      <rPr>
        <sz val="6"/>
        <rFont val="Museo Sans 100"/>
        <family val="3"/>
      </rPr>
      <t xml:space="preserve"> ,COLOR NEGRO DEL FABRICANTE DEL EQUIPO. </t>
    </r>
    <r>
      <rPr>
        <b/>
        <sz val="6"/>
        <rFont val="Museo Sans 100"/>
        <family val="3"/>
      </rPr>
      <t xml:space="preserve">TECLADO CN-0KHCC7-7161626C0IEU-A00: </t>
    </r>
    <r>
      <rPr>
        <sz val="6"/>
        <rFont val="Museo Sans 100"/>
        <family val="3"/>
      </rPr>
      <t xml:space="preserve">TECLADO TIPO USB MULTIMEDIA, ESPAÑOL. </t>
    </r>
    <r>
      <rPr>
        <b/>
        <sz val="6"/>
        <rFont val="Museo Sans 100"/>
        <family val="3"/>
      </rPr>
      <t xml:space="preserve">MOUSE CON SERIE CN-011D3-V7158-123U-02A6: </t>
    </r>
    <r>
      <rPr>
        <sz val="6"/>
        <rFont val="Museo Sans 100"/>
        <family val="3"/>
      </rPr>
      <t>TIPO USB  CON SCROLL, DISEÑO EN NEGRO DEL FABRICANTE. MOUSE PAD DEL FABRICANTE.</t>
    </r>
  </si>
  <si>
    <r>
      <rPr>
        <b/>
        <sz val="6"/>
        <rFont val="Museo Sans 100"/>
        <family val="3"/>
      </rPr>
      <t>CPU CON SERIE BL4Z6V1</t>
    </r>
    <r>
      <rPr>
        <sz val="6"/>
        <rFont val="Museo Sans 100"/>
        <family val="3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Museo Sans 100"/>
        <family val="3"/>
      </rPr>
      <t xml:space="preserve">MONITOR CON SERIE CN08XR0V7287221S55CS:  </t>
    </r>
    <r>
      <rPr>
        <sz val="6"/>
        <rFont val="Museo Sans 100"/>
        <family val="3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Museo Sans 100"/>
        <family val="3"/>
      </rPr>
      <t xml:space="preserve">BOCINAS CON SERIE CN0R126K4822022N03MI:  </t>
    </r>
    <r>
      <rPr>
        <sz val="6"/>
        <rFont val="Museo Sans 100"/>
        <family val="3"/>
      </rPr>
      <t xml:space="preserve">COLOR NEGRO DEL FABRICANTE DEL EQUIPO. </t>
    </r>
    <r>
      <rPr>
        <b/>
        <sz val="6"/>
        <rFont val="Museo Sans 100"/>
        <family val="3"/>
      </rPr>
      <t xml:space="preserve">TECLADO CN-0KHCC7-7161626C0K0Z-A00: </t>
    </r>
    <r>
      <rPr>
        <sz val="6"/>
        <rFont val="Museo Sans 100"/>
        <family val="3"/>
      </rPr>
      <t xml:space="preserve">TECLADO TIPO USB MULTIMEDIA, ESPAÑOL. </t>
    </r>
    <r>
      <rPr>
        <b/>
        <sz val="6"/>
        <rFont val="Museo Sans 100"/>
        <family val="3"/>
      </rPr>
      <t xml:space="preserve">MOUSE CON SERIE CN-011D3-V7158-123K-0136: </t>
    </r>
    <r>
      <rPr>
        <sz val="6"/>
        <rFont val="Museo Sans 100"/>
        <family val="3"/>
      </rPr>
      <t>TIPO USB  CON SCROLL, DISEÑO EN NEGRO DEL FABRICANTE. MOUSE PAD DEL FABRICANTE.</t>
    </r>
  </si>
  <si>
    <r>
      <rPr>
        <b/>
        <sz val="6"/>
        <rFont val="Museo Sans 100"/>
        <family val="3"/>
      </rPr>
      <t>CPU CON SERIE BL607V1</t>
    </r>
    <r>
      <rPr>
        <sz val="6"/>
        <rFont val="Museo Sans 100"/>
        <family val="3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Museo Sans 100"/>
        <family val="3"/>
      </rPr>
      <t xml:space="preserve">MONITOR CON SERIE CN08XR0V7287221S559S:  </t>
    </r>
    <r>
      <rPr>
        <sz val="6"/>
        <rFont val="Museo Sans 100"/>
        <family val="3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Museo Sans 100"/>
        <family val="3"/>
      </rPr>
      <t xml:space="preserve">BOCINAS CON SERIE CN0R126K4822022H028H: </t>
    </r>
    <r>
      <rPr>
        <sz val="6"/>
        <rFont val="Museo Sans 100"/>
        <family val="3"/>
      </rPr>
      <t xml:space="preserve"> ,COLOR NEGRO DEL FABRICANTE DEL EQUIPO. </t>
    </r>
    <r>
      <rPr>
        <b/>
        <sz val="6"/>
        <rFont val="Museo Sans 100"/>
        <family val="3"/>
      </rPr>
      <t xml:space="preserve">TECLADO CN-0KHCC7-7161626C0CAJ-A00: </t>
    </r>
    <r>
      <rPr>
        <sz val="6"/>
        <rFont val="Museo Sans 100"/>
        <family val="3"/>
      </rPr>
      <t xml:space="preserve">TECLADO TIPO USB MULTIMEDIA, ESPAÑOL. </t>
    </r>
    <r>
      <rPr>
        <b/>
        <sz val="6"/>
        <rFont val="Museo Sans 100"/>
        <family val="3"/>
      </rPr>
      <t xml:space="preserve">MOUSE CON SERIE CN-011D3-V7158-123U-02A4: </t>
    </r>
    <r>
      <rPr>
        <sz val="6"/>
        <rFont val="Museo Sans 100"/>
        <family val="3"/>
      </rPr>
      <t>TIPO USB  CON SCROLL, DISEÑO EN NEGRO DEL FABRICANTE. MOUSE PAD DEL FABRICANTE.</t>
    </r>
  </si>
  <si>
    <r>
      <rPr>
        <b/>
        <sz val="6"/>
        <rFont val="Museo Sans 100"/>
        <family val="3"/>
      </rPr>
      <t>CPU CON SERIE BL6T6V1</t>
    </r>
    <r>
      <rPr>
        <sz val="6"/>
        <rFont val="Museo Sans 100"/>
        <family val="3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Museo Sans 100"/>
        <family val="3"/>
      </rPr>
      <t xml:space="preserve">MONITOR CON SERIE CN08XR0V7287221S55US:  </t>
    </r>
    <r>
      <rPr>
        <sz val="6"/>
        <rFont val="Museo Sans 100"/>
        <family val="3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Museo Sans 100"/>
        <family val="3"/>
      </rPr>
      <t xml:space="preserve">BOCINAS CON SERIE CN0R126K4822022N03TN:  </t>
    </r>
    <r>
      <rPr>
        <sz val="6"/>
        <rFont val="Museo Sans 100"/>
        <family val="3"/>
      </rPr>
      <t xml:space="preserve">,COLOR NEGRO DEL FABRICANTE DEL EQUIPO. </t>
    </r>
    <r>
      <rPr>
        <b/>
        <sz val="6"/>
        <rFont val="Museo Sans 100"/>
        <family val="3"/>
      </rPr>
      <t xml:space="preserve">TECLADO CN-0KHCC7-7161626C0JZL-A00: </t>
    </r>
    <r>
      <rPr>
        <sz val="6"/>
        <rFont val="Museo Sans 100"/>
        <family val="3"/>
      </rPr>
      <t xml:space="preserve">TECLADO TIPO USB MULTIMEDIA, ESPAÑOL. </t>
    </r>
    <r>
      <rPr>
        <b/>
        <sz val="6"/>
        <rFont val="Museo Sans 100"/>
        <family val="3"/>
      </rPr>
      <t xml:space="preserve">MOUSE CON SERIE CN-011D3-V7158-123U-028E: </t>
    </r>
    <r>
      <rPr>
        <sz val="6"/>
        <rFont val="Museo Sans 100"/>
        <family val="3"/>
      </rPr>
      <t>TIPO USB  CON SCROLL, DISEÑO EN NEGRO DEL FABRICANTE. MOUSE PAD DEL FABRICANTE.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</si>
</sst>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&quot;DM&quot;_-;\-* #,##0.00\ &quot;DM&quot;_-;_-* &quot;-&quot;??\ &quot;DM&quot;_-;_-@_-"/>
    <numFmt numFmtId="167" formatCode="General_)"/>
    <numFmt numFmtId="168" formatCode="[$$-409]#,##0.00"/>
    <numFmt numFmtId="169" formatCode="&quot;$&quot;#,##0.00;[Red]\-&quot;$&quot;#,##0.00"/>
    <numFmt numFmtId="170" formatCode="dd/mm/yy;@"/>
    <numFmt numFmtId="171" formatCode="0.000"/>
    <numFmt numFmtId="172" formatCode="_([$€-2]* #,##0.00_);_([$€-2]* \(#,##0.00\);_([$€-2]* &quot;-&quot;??_)"/>
    <numFmt numFmtId="173" formatCode="[$$-540A]#,##0.00"/>
  </numFmts>
  <fonts count="4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6"/>
      <name val="Batang"/>
      <family val="1"/>
    </font>
    <font>
      <sz val="7"/>
      <color theme="1"/>
      <name val="Arial"/>
      <family val="2"/>
    </font>
    <font>
      <sz val="6"/>
      <color rgb="FFFF0000"/>
      <name val="Arial"/>
      <family val="2"/>
    </font>
    <font>
      <sz val="6"/>
      <color theme="1"/>
      <name val="Arial"/>
      <family val="2"/>
    </font>
    <font>
      <sz val="8"/>
      <color theme="1"/>
      <name val="Arial"/>
      <family val="2"/>
    </font>
    <font>
      <sz val="6"/>
      <color rgb="FF0070C0"/>
      <name val="Arial"/>
      <family val="2"/>
    </font>
    <font>
      <sz val="6"/>
      <name val="Arial Narrow"/>
      <family val="2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name val="Bembo Std"/>
      <family val="1"/>
    </font>
    <font>
      <sz val="6"/>
      <name val="Museo 100"/>
      <family val="3"/>
    </font>
    <font>
      <sz val="10"/>
      <name val="Museo 100"/>
      <family val="3"/>
    </font>
    <font>
      <sz val="7"/>
      <name val="Museo 100"/>
      <family val="3"/>
    </font>
    <font>
      <b/>
      <sz val="8"/>
      <color theme="1"/>
      <name val="Bembo Std"/>
      <family val="1"/>
    </font>
    <font>
      <b/>
      <sz val="7"/>
      <color theme="1"/>
      <name val="Bembo Std"/>
      <family val="1"/>
    </font>
    <font>
      <b/>
      <sz val="6"/>
      <color theme="1"/>
      <name val="Bembo Std"/>
      <family val="1"/>
    </font>
    <font>
      <b/>
      <sz val="8"/>
      <name val="Bembo Std"/>
      <family val="1"/>
    </font>
    <font>
      <b/>
      <sz val="11"/>
      <color theme="1"/>
      <name val="Bembo Std"/>
      <family val="1"/>
    </font>
    <font>
      <b/>
      <sz val="10"/>
      <color theme="1"/>
      <name val="Bembo Std"/>
      <family val="1"/>
    </font>
    <font>
      <sz val="7"/>
      <name val="Museo Sans 100"/>
      <family val="3"/>
    </font>
    <font>
      <sz val="6"/>
      <name val="Museo Sans 100"/>
      <family val="3"/>
    </font>
    <font>
      <b/>
      <sz val="6"/>
      <name val="Museo Sans 100"/>
      <family val="3"/>
    </font>
    <font>
      <b/>
      <sz val="10"/>
      <color theme="1"/>
      <name val="Museo Sans 100"/>
      <family val="3"/>
    </font>
    <font>
      <b/>
      <sz val="10"/>
      <name val="Museo Sans 100"/>
      <family val="3"/>
    </font>
    <font>
      <sz val="11"/>
      <color theme="1"/>
      <name val="Museo Sans 100"/>
      <family val="3"/>
    </font>
    <font>
      <sz val="10"/>
      <color theme="1"/>
      <name val="Museo Sans 100"/>
      <family val="3"/>
    </font>
    <font>
      <b/>
      <sz val="10"/>
      <color indexed="8"/>
      <name val="Museo Sans 100"/>
      <family val="3"/>
    </font>
    <font>
      <sz val="10"/>
      <name val="Museo Sans 100"/>
      <family val="3"/>
    </font>
    <font>
      <sz val="8"/>
      <name val="Museo Sans 100"/>
      <family val="3"/>
    </font>
    <font>
      <b/>
      <sz val="7"/>
      <color theme="1"/>
      <name val="Museo Sans 100"/>
      <family val="3"/>
    </font>
    <font>
      <b/>
      <sz val="6"/>
      <color theme="1"/>
      <name val="Museo Sans 100"/>
      <family val="3"/>
    </font>
    <font>
      <sz val="7"/>
      <color theme="1"/>
      <name val="Museo Sans 100"/>
      <family val="3"/>
    </font>
    <font>
      <sz val="6"/>
      <color theme="1"/>
      <name val="Museo Sans 100"/>
      <family val="3"/>
    </font>
    <font>
      <b/>
      <sz val="8"/>
      <color theme="1"/>
      <name val="Museo Sans 100"/>
      <family val="3"/>
    </font>
    <font>
      <sz val="8"/>
      <color theme="1"/>
      <name val="Museo Sans 100"/>
      <family val="3"/>
    </font>
    <font>
      <b/>
      <sz val="8"/>
      <name val="Museo Sans 100"/>
      <family val="3"/>
    </font>
    <font>
      <sz val="6"/>
      <name val="Bembo Std"/>
      <family val="1"/>
    </font>
    <font>
      <b/>
      <sz val="7"/>
      <name val="Bembo Std"/>
      <family val="1"/>
    </font>
    <font>
      <b/>
      <sz val="7"/>
      <name val="Museo Sans 100"/>
      <family val="3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166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6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</cellStyleXfs>
  <cellXfs count="554">
    <xf numFmtId="0" fontId="0" fillId="0" borderId="0" xfId="0"/>
    <xf numFmtId="0" fontId="2" fillId="0" borderId="0" xfId="5" applyFont="1" applyBorder="1" applyAlignment="1">
      <alignment horizontal="left" vertical="top" wrapText="1"/>
    </xf>
    <xf numFmtId="0" fontId="7" fillId="0" borderId="0" xfId="5" applyFont="1" applyBorder="1" applyAlignment="1">
      <alignment horizontal="left" vertical="top" wrapText="1"/>
    </xf>
    <xf numFmtId="1" fontId="7" fillId="0" borderId="0" xfId="5" applyNumberFormat="1" applyFont="1" applyBorder="1" applyAlignment="1">
      <alignment horizontal="left" vertical="top" wrapText="1"/>
    </xf>
    <xf numFmtId="171" fontId="7" fillId="0" borderId="0" xfId="5" applyNumberFormat="1" applyFont="1" applyBorder="1" applyAlignment="1">
      <alignment horizontal="left" vertical="top" wrapText="1"/>
    </xf>
    <xf numFmtId="168" fontId="14" fillId="0" borderId="0" xfId="5" applyNumberFormat="1" applyFont="1" applyBorder="1" applyAlignment="1">
      <alignment horizontal="left" vertical="top" wrapText="1"/>
    </xf>
    <xf numFmtId="0" fontId="7" fillId="0" borderId="0" xfId="0" applyFont="1" applyFill="1"/>
    <xf numFmtId="0" fontId="7" fillId="0" borderId="0" xfId="0" applyFont="1" applyFill="1" applyAlignment="1">
      <alignment vertical="top" wrapText="1"/>
    </xf>
    <xf numFmtId="0" fontId="7" fillId="0" borderId="0" xfId="0" applyFont="1" applyFill="1" applyAlignment="1">
      <alignment horizontal="left"/>
    </xf>
    <xf numFmtId="2" fontId="7" fillId="0" borderId="0" xfId="0" applyNumberFormat="1" applyFont="1" applyFill="1" applyAlignment="1">
      <alignment horizontal="left"/>
    </xf>
    <xf numFmtId="0" fontId="7" fillId="5" borderId="0" xfId="0" applyFont="1" applyFill="1" applyAlignment="1">
      <alignment horizontal="left"/>
    </xf>
    <xf numFmtId="0" fontId="7" fillId="0" borderId="0" xfId="0" applyNumberFormat="1" applyFont="1" applyFill="1" applyAlignment="1">
      <alignment horizontal="left"/>
    </xf>
    <xf numFmtId="0" fontId="4" fillId="0" borderId="0" xfId="0" applyFont="1" applyFill="1"/>
    <xf numFmtId="4" fontId="7" fillId="0" borderId="1" xfId="0" applyNumberFormat="1" applyFont="1" applyFill="1" applyBorder="1" applyAlignment="1">
      <alignment horizontal="left" vertical="top"/>
    </xf>
    <xf numFmtId="4" fontId="7" fillId="0" borderId="1" xfId="0" applyNumberFormat="1" applyFont="1" applyBorder="1" applyAlignment="1">
      <alignment horizontal="left" vertical="top"/>
    </xf>
    <xf numFmtId="4" fontId="7" fillId="5" borderId="1" xfId="0" applyNumberFormat="1" applyFont="1" applyFill="1" applyBorder="1" applyAlignment="1">
      <alignment horizontal="left" vertical="top"/>
    </xf>
    <xf numFmtId="0" fontId="7" fillId="0" borderId="1" xfId="0" applyNumberFormat="1" applyFont="1" applyBorder="1" applyAlignment="1">
      <alignment horizontal="left" vertical="top"/>
    </xf>
    <xf numFmtId="1" fontId="7" fillId="0" borderId="0" xfId="0" applyNumberFormat="1" applyFont="1" applyBorder="1" applyAlignment="1">
      <alignment horizontal="left" vertical="top" wrapText="1"/>
    </xf>
    <xf numFmtId="168" fontId="3" fillId="0" borderId="1" xfId="0" applyNumberFormat="1" applyFont="1" applyFill="1" applyBorder="1" applyAlignment="1">
      <alignment horizontal="left" vertical="top" wrapText="1"/>
    </xf>
    <xf numFmtId="0" fontId="5" fillId="0" borderId="0" xfId="0" applyFont="1" applyFill="1"/>
    <xf numFmtId="0" fontId="7" fillId="0" borderId="0" xfId="0" applyNumberFormat="1" applyFont="1" applyFill="1"/>
    <xf numFmtId="0" fontId="0" fillId="0" borderId="0" xfId="0" applyFill="1"/>
    <xf numFmtId="0" fontId="0" fillId="0" borderId="0" xfId="0" applyFill="1" applyBorder="1"/>
    <xf numFmtId="0" fontId="15" fillId="0" borderId="0" xfId="0" applyFont="1"/>
    <xf numFmtId="0" fontId="16" fillId="0" borderId="0" xfId="0" applyFont="1"/>
    <xf numFmtId="0" fontId="1" fillId="0" borderId="0" xfId="1"/>
    <xf numFmtId="0" fontId="4" fillId="0" borderId="0" xfId="1" applyFont="1" applyFill="1"/>
    <xf numFmtId="0" fontId="7" fillId="0" borderId="1" xfId="1" applyFont="1" applyBorder="1" applyAlignment="1">
      <alignment horizontal="left" vertical="top" wrapText="1"/>
    </xf>
    <xf numFmtId="0" fontId="7" fillId="0" borderId="0" xfId="1" applyFont="1" applyBorder="1" applyAlignment="1">
      <alignment horizontal="left" vertical="top" wrapText="1"/>
    </xf>
    <xf numFmtId="0" fontId="7" fillId="0" borderId="0" xfId="1" applyFont="1" applyFill="1"/>
    <xf numFmtId="0" fontId="7" fillId="0" borderId="0" xfId="1" applyFont="1" applyFill="1" applyBorder="1" applyAlignment="1">
      <alignment horizontal="left" vertical="top" wrapText="1"/>
    </xf>
    <xf numFmtId="0" fontId="7" fillId="0" borderId="0" xfId="1" applyFont="1" applyFill="1" applyBorder="1" applyAlignment="1">
      <alignment vertical="top" wrapText="1"/>
    </xf>
    <xf numFmtId="1" fontId="7" fillId="0" borderId="0" xfId="1" applyNumberFormat="1" applyFont="1" applyBorder="1" applyAlignment="1">
      <alignment horizontal="left" vertical="top" wrapText="1"/>
    </xf>
    <xf numFmtId="4" fontId="7" fillId="0" borderId="0" xfId="1" applyNumberFormat="1" applyFont="1" applyFill="1"/>
    <xf numFmtId="0" fontId="7" fillId="0" borderId="0" xfId="1" applyFont="1" applyAlignment="1">
      <alignment vertical="center"/>
    </xf>
    <xf numFmtId="0" fontId="7" fillId="0" borderId="0" xfId="1" applyFont="1" applyFill="1" applyAlignment="1">
      <alignment horizontal="left"/>
    </xf>
    <xf numFmtId="4" fontId="8" fillId="0" borderId="0" xfId="1" applyNumberFormat="1" applyFont="1" applyBorder="1" applyAlignment="1">
      <alignment horizontal="left" vertical="top"/>
    </xf>
    <xf numFmtId="167" fontId="8" fillId="0" borderId="0" xfId="1" applyNumberFormat="1" applyFont="1" applyBorder="1" applyAlignment="1">
      <alignment horizontal="left" vertical="top"/>
    </xf>
    <xf numFmtId="4" fontId="7" fillId="0" borderId="0" xfId="1" applyNumberFormat="1" applyFont="1" applyFill="1" applyBorder="1" applyAlignment="1">
      <alignment horizontal="left" vertical="top"/>
    </xf>
    <xf numFmtId="0" fontId="1" fillId="0" borderId="0" xfId="1" applyFont="1" applyBorder="1"/>
    <xf numFmtId="0" fontId="7" fillId="0" borderId="0" xfId="1" applyNumberFormat="1" applyFont="1" applyFill="1" applyAlignment="1">
      <alignment horizontal="left"/>
    </xf>
    <xf numFmtId="0" fontId="7" fillId="0" borderId="0" xfId="1" applyNumberFormat="1" applyFont="1" applyFill="1"/>
    <xf numFmtId="168" fontId="7" fillId="0" borderId="0" xfId="1" applyNumberFormat="1" applyFont="1" applyFill="1" applyAlignment="1">
      <alignment horizontal="left"/>
    </xf>
    <xf numFmtId="168" fontId="7" fillId="5" borderId="0" xfId="1" applyNumberFormat="1" applyFont="1" applyFill="1" applyAlignment="1">
      <alignment horizontal="left"/>
    </xf>
    <xf numFmtId="168" fontId="7" fillId="0" borderId="0" xfId="1" applyNumberFormat="1" applyFont="1" applyFill="1"/>
    <xf numFmtId="0" fontId="18" fillId="0" borderId="0" xfId="1" applyFont="1" applyFill="1" applyAlignment="1">
      <alignment wrapText="1"/>
    </xf>
    <xf numFmtId="0" fontId="18" fillId="0" borderId="0" xfId="1" applyFont="1" applyFill="1" applyAlignment="1">
      <alignment horizontal="left"/>
    </xf>
    <xf numFmtId="0" fontId="18" fillId="0" borderId="0" xfId="1" applyNumberFormat="1" applyFont="1" applyFill="1" applyAlignment="1">
      <alignment horizontal="left"/>
    </xf>
    <xf numFmtId="0" fontId="18" fillId="0" borderId="0" xfId="1" applyFont="1" applyFill="1"/>
    <xf numFmtId="0" fontId="20" fillId="0" borderId="0" xfId="1" applyFont="1" applyFill="1" applyAlignment="1">
      <alignment horizontal="left"/>
    </xf>
    <xf numFmtId="168" fontId="20" fillId="0" borderId="0" xfId="1" applyNumberFormat="1" applyFont="1" applyFill="1" applyAlignment="1">
      <alignment horizontal="left"/>
    </xf>
    <xf numFmtId="0" fontId="20" fillId="0" borderId="0" xfId="1" applyNumberFormat="1" applyFont="1" applyFill="1" applyAlignment="1">
      <alignment horizontal="left"/>
    </xf>
    <xf numFmtId="168" fontId="20" fillId="5" borderId="0" xfId="1" applyNumberFormat="1" applyFont="1" applyFill="1" applyAlignment="1">
      <alignment horizontal="left"/>
    </xf>
    <xf numFmtId="1" fontId="20" fillId="0" borderId="0" xfId="1" applyNumberFormat="1" applyFont="1" applyFill="1" applyBorder="1" applyAlignment="1">
      <alignment horizontal="left" vertical="top" wrapText="1"/>
    </xf>
    <xf numFmtId="0" fontId="18" fillId="0" borderId="0" xfId="1" applyFont="1" applyFill="1" applyBorder="1" applyAlignment="1">
      <alignment vertical="top" wrapText="1"/>
    </xf>
    <xf numFmtId="0" fontId="18" fillId="0" borderId="0" xfId="1" applyFont="1" applyAlignment="1">
      <alignment vertical="top" wrapText="1"/>
    </xf>
    <xf numFmtId="1" fontId="18" fillId="0" borderId="0" xfId="1" applyNumberFormat="1" applyFont="1" applyFill="1" applyBorder="1" applyAlignment="1">
      <alignment horizontal="left" vertical="top" wrapText="1"/>
    </xf>
    <xf numFmtId="168" fontId="18" fillId="0" borderId="0" xfId="1" applyNumberFormat="1" applyFont="1" applyFill="1" applyAlignment="1">
      <alignment horizontal="left"/>
    </xf>
    <xf numFmtId="168" fontId="18" fillId="5" borderId="0" xfId="1" applyNumberFormat="1" applyFont="1" applyFill="1" applyAlignment="1">
      <alignment horizontal="left"/>
    </xf>
    <xf numFmtId="168" fontId="18" fillId="0" borderId="0" xfId="1" applyNumberFormat="1" applyFont="1" applyFill="1" applyAlignment="1">
      <alignment horizontal="left" vertical="top" wrapText="1"/>
    </xf>
    <xf numFmtId="168" fontId="18" fillId="0" borderId="0" xfId="1" applyNumberFormat="1" applyFont="1" applyFill="1" applyAlignment="1">
      <alignment horizontal="left" vertical="top"/>
    </xf>
    <xf numFmtId="168" fontId="18" fillId="0" borderId="0" xfId="1" applyNumberFormat="1" applyFont="1" applyFill="1"/>
    <xf numFmtId="0" fontId="18" fillId="0" borderId="0" xfId="1" applyNumberFormat="1" applyFont="1" applyFill="1"/>
    <xf numFmtId="168" fontId="22" fillId="0" borderId="8" xfId="6" applyNumberFormat="1" applyFont="1" applyBorder="1" applyAlignment="1">
      <alignment horizontal="left" vertical="top"/>
    </xf>
    <xf numFmtId="4" fontId="4" fillId="0" borderId="0" xfId="1" applyNumberFormat="1" applyFont="1" applyFill="1" applyBorder="1" applyAlignment="1" applyProtection="1">
      <alignment horizontal="right" vertical="top"/>
      <protection locked="0"/>
    </xf>
    <xf numFmtId="0" fontId="9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left"/>
    </xf>
    <xf numFmtId="168" fontId="9" fillId="0" borderId="0" xfId="0" applyNumberFormat="1" applyFont="1" applyAlignment="1">
      <alignment horizontal="left" vertical="top"/>
    </xf>
    <xf numFmtId="168" fontId="9" fillId="0" borderId="0" xfId="0" applyNumberFormat="1" applyFont="1" applyFill="1" applyAlignment="1">
      <alignment horizontal="left" vertical="top"/>
    </xf>
    <xf numFmtId="0" fontId="11" fillId="0" borderId="0" xfId="0" applyFont="1"/>
    <xf numFmtId="0" fontId="12" fillId="8" borderId="0" xfId="0" applyFont="1" applyFill="1"/>
    <xf numFmtId="167" fontId="22" fillId="0" borderId="8" xfId="0" applyNumberFormat="1" applyFont="1" applyBorder="1" applyAlignment="1">
      <alignment horizontal="center" vertical="top"/>
    </xf>
    <xf numFmtId="167" fontId="22" fillId="0" borderId="8" xfId="0" applyNumberFormat="1" applyFont="1" applyBorder="1" applyAlignment="1">
      <alignment horizontal="center" vertical="top" wrapText="1"/>
    </xf>
    <xf numFmtId="167" fontId="22" fillId="0" borderId="8" xfId="0" applyNumberFormat="1" applyFont="1" applyBorder="1" applyAlignment="1">
      <alignment horizontal="left" vertical="top"/>
    </xf>
    <xf numFmtId="168" fontId="22" fillId="0" borderId="8" xfId="0" applyNumberFormat="1" applyFont="1" applyBorder="1" applyAlignment="1">
      <alignment horizontal="left" vertical="top"/>
    </xf>
    <xf numFmtId="168" fontId="22" fillId="0" borderId="8" xfId="0" applyNumberFormat="1" applyFont="1" applyFill="1" applyBorder="1" applyAlignment="1">
      <alignment horizontal="left" vertical="top"/>
    </xf>
    <xf numFmtId="167" fontId="22" fillId="0" borderId="1" xfId="0" applyNumberFormat="1" applyFont="1" applyBorder="1" applyAlignment="1">
      <alignment horizontal="left" vertical="top"/>
    </xf>
    <xf numFmtId="167" fontId="23" fillId="0" borderId="1" xfId="0" applyNumberFormat="1" applyFont="1" applyBorder="1" applyAlignment="1">
      <alignment horizontal="left" vertical="top" wrapText="1"/>
    </xf>
    <xf numFmtId="167" fontId="23" fillId="0" borderId="1" xfId="0" applyNumberFormat="1" applyFont="1" applyBorder="1" applyAlignment="1">
      <alignment horizontal="left" vertical="top"/>
    </xf>
    <xf numFmtId="168" fontId="22" fillId="0" borderId="1" xfId="0" applyNumberFormat="1" applyFont="1" applyBorder="1" applyAlignment="1">
      <alignment horizontal="left" vertical="top"/>
    </xf>
    <xf numFmtId="168" fontId="22" fillId="0" borderId="1" xfId="0" applyNumberFormat="1" applyFont="1" applyFill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1" fillId="8" borderId="0" xfId="0" applyFont="1" applyFill="1"/>
    <xf numFmtId="0" fontId="11" fillId="0" borderId="0" xfId="0" applyFont="1" applyAlignment="1">
      <alignment vertical="top"/>
    </xf>
    <xf numFmtId="0" fontId="12" fillId="8" borderId="0" xfId="0" applyFont="1" applyFill="1" applyAlignment="1">
      <alignment vertical="top"/>
    </xf>
    <xf numFmtId="4" fontId="7" fillId="0" borderId="2" xfId="0" applyNumberFormat="1" applyFont="1" applyFill="1" applyBorder="1" applyAlignment="1">
      <alignment horizontal="left" vertical="top"/>
    </xf>
    <xf numFmtId="4" fontId="7" fillId="0" borderId="0" xfId="0" applyNumberFormat="1" applyFont="1" applyFill="1" applyBorder="1" applyAlignment="1">
      <alignment horizontal="left" vertical="top"/>
    </xf>
    <xf numFmtId="4" fontId="7" fillId="0" borderId="0" xfId="0" applyNumberFormat="1" applyFont="1" applyBorder="1" applyAlignment="1">
      <alignment horizontal="left" vertical="top"/>
    </xf>
    <xf numFmtId="4" fontId="7" fillId="5" borderId="0" xfId="0" applyNumberFormat="1" applyFont="1" applyFill="1" applyBorder="1" applyAlignment="1">
      <alignment horizontal="left" vertical="top"/>
    </xf>
    <xf numFmtId="168" fontId="3" fillId="0" borderId="1" xfId="0" applyNumberFormat="1" applyFont="1" applyFill="1" applyBorder="1" applyAlignment="1">
      <alignment horizontal="left" vertical="top"/>
    </xf>
    <xf numFmtId="168" fontId="3" fillId="0" borderId="1" xfId="0" applyNumberFormat="1" applyFont="1" applyBorder="1" applyAlignment="1">
      <alignment horizontal="left" vertical="top"/>
    </xf>
    <xf numFmtId="168" fontId="3" fillId="5" borderId="1" xfId="0" applyNumberFormat="1" applyFont="1" applyFill="1" applyBorder="1" applyAlignment="1">
      <alignment horizontal="left" vertical="top"/>
    </xf>
    <xf numFmtId="0" fontId="3" fillId="0" borderId="1" xfId="0" applyNumberFormat="1" applyFont="1" applyFill="1" applyBorder="1" applyAlignment="1">
      <alignment horizontal="left" vertical="top"/>
    </xf>
    <xf numFmtId="4" fontId="3" fillId="0" borderId="1" xfId="0" applyNumberFormat="1" applyFont="1" applyBorder="1" applyAlignment="1">
      <alignment horizontal="left" vertical="top"/>
    </xf>
    <xf numFmtId="0" fontId="11" fillId="0" borderId="0" xfId="0" applyFont="1" applyFill="1" applyAlignment="1">
      <alignment vertical="top"/>
    </xf>
    <xf numFmtId="4" fontId="11" fillId="0" borderId="2" xfId="0" applyNumberFormat="1" applyFont="1" applyFill="1" applyBorder="1" applyAlignment="1">
      <alignment horizontal="left" vertical="top"/>
    </xf>
    <xf numFmtId="4" fontId="11" fillId="0" borderId="1" xfId="0" applyNumberFormat="1" applyFont="1" applyFill="1" applyBorder="1" applyAlignment="1">
      <alignment horizontal="left" vertical="top"/>
    </xf>
    <xf numFmtId="4" fontId="9" fillId="0" borderId="1" xfId="0" applyNumberFormat="1" applyFont="1" applyBorder="1" applyAlignment="1">
      <alignment horizontal="left" vertical="top"/>
    </xf>
    <xf numFmtId="4" fontId="11" fillId="5" borderId="1" xfId="0" applyNumberFormat="1" applyFont="1" applyFill="1" applyBorder="1" applyAlignment="1">
      <alignment horizontal="left" vertical="top"/>
    </xf>
    <xf numFmtId="4" fontId="11" fillId="0" borderId="1" xfId="0" applyNumberFormat="1" applyFont="1" applyBorder="1" applyAlignment="1">
      <alignment horizontal="left" vertical="top"/>
    </xf>
    <xf numFmtId="0" fontId="12" fillId="0" borderId="0" xfId="0" applyFont="1" applyFill="1"/>
    <xf numFmtId="4" fontId="10" fillId="0" borderId="1" xfId="0" applyNumberFormat="1" applyFont="1" applyFill="1" applyBorder="1" applyAlignment="1">
      <alignment horizontal="left" vertical="top"/>
    </xf>
    <xf numFmtId="4" fontId="13" fillId="0" borderId="1" xfId="0" applyNumberFormat="1" applyFont="1" applyBorder="1" applyAlignment="1">
      <alignment horizontal="left" vertical="top"/>
    </xf>
    <xf numFmtId="4" fontId="7" fillId="0" borderId="17" xfId="0" applyNumberFormat="1" applyFont="1" applyFill="1" applyBorder="1" applyAlignment="1">
      <alignment horizontal="left" vertical="top"/>
    </xf>
    <xf numFmtId="0" fontId="7" fillId="0" borderId="0" xfId="0" applyNumberFormat="1" applyFont="1" applyBorder="1" applyAlignment="1">
      <alignment horizontal="left" vertical="top"/>
    </xf>
    <xf numFmtId="4" fontId="3" fillId="0" borderId="1" xfId="0" applyNumberFormat="1" applyFont="1" applyFill="1" applyBorder="1" applyAlignment="1">
      <alignment horizontal="left" vertical="top"/>
    </xf>
    <xf numFmtId="14" fontId="3" fillId="0" borderId="1" xfId="0" applyNumberFormat="1" applyFont="1" applyFill="1" applyBorder="1" applyAlignment="1">
      <alignment horizontal="left" vertical="top" wrapText="1"/>
    </xf>
    <xf numFmtId="4" fontId="3" fillId="5" borderId="1" xfId="0" applyNumberFormat="1" applyFont="1" applyFill="1" applyBorder="1" applyAlignment="1">
      <alignment horizontal="left" vertical="top"/>
    </xf>
    <xf numFmtId="0" fontId="3" fillId="0" borderId="1" xfId="0" applyNumberFormat="1" applyFont="1" applyBorder="1" applyAlignment="1">
      <alignment horizontal="left" vertical="top"/>
    </xf>
    <xf numFmtId="0" fontId="12" fillId="0" borderId="0" xfId="0" applyFont="1" applyAlignment="1">
      <alignment vertical="top"/>
    </xf>
    <xf numFmtId="0" fontId="12" fillId="0" borderId="0" xfId="0" applyFont="1"/>
    <xf numFmtId="4" fontId="12" fillId="0" borderId="0" xfId="0" applyNumberFormat="1" applyFont="1"/>
    <xf numFmtId="168" fontId="11" fillId="0" borderId="0" xfId="0" applyNumberFormat="1" applyFont="1" applyAlignment="1">
      <alignment horizontal="left" vertical="top"/>
    </xf>
    <xf numFmtId="168" fontId="11" fillId="0" borderId="0" xfId="0" applyNumberFormat="1" applyFont="1" applyFill="1" applyAlignment="1">
      <alignment horizontal="left" vertical="top"/>
    </xf>
    <xf numFmtId="49" fontId="9" fillId="0" borderId="0" xfId="0" applyNumberFormat="1" applyFont="1"/>
    <xf numFmtId="173" fontId="0" fillId="0" borderId="0" xfId="0" applyNumberFormat="1"/>
    <xf numFmtId="173" fontId="0" fillId="0" borderId="0" xfId="0" applyNumberFormat="1" applyFill="1"/>
    <xf numFmtId="0" fontId="19" fillId="0" borderId="0" xfId="0" applyFont="1"/>
    <xf numFmtId="173" fontId="19" fillId="0" borderId="0" xfId="0" applyNumberFormat="1" applyFont="1"/>
    <xf numFmtId="0" fontId="18" fillId="0" borderId="0" xfId="0" applyFont="1" applyFill="1" applyAlignment="1">
      <alignment horizontal="left"/>
    </xf>
    <xf numFmtId="173" fontId="18" fillId="0" borderId="0" xfId="0" applyNumberFormat="1" applyFont="1" applyFill="1" applyAlignment="1">
      <alignment horizontal="left"/>
    </xf>
    <xf numFmtId="0" fontId="18" fillId="0" borderId="0" xfId="0" applyNumberFormat="1" applyFont="1" applyFill="1" applyAlignment="1">
      <alignment horizontal="left"/>
    </xf>
    <xf numFmtId="0" fontId="18" fillId="0" borderId="0" xfId="0" applyFont="1" applyFill="1"/>
    <xf numFmtId="0" fontId="1" fillId="0" borderId="0" xfId="0" applyFont="1"/>
    <xf numFmtId="0" fontId="11" fillId="0" borderId="13" xfId="0" applyFont="1" applyBorder="1" applyAlignment="1"/>
    <xf numFmtId="167" fontId="21" fillId="8" borderId="3" xfId="0" applyNumberFormat="1" applyFont="1" applyFill="1" applyBorder="1" applyAlignment="1">
      <alignment horizontal="center" vertical="center" wrapText="1"/>
    </xf>
    <xf numFmtId="0" fontId="21" fillId="8" borderId="4" xfId="0" applyFont="1" applyFill="1" applyBorder="1" applyAlignment="1">
      <alignment horizontal="center" vertical="center" wrapText="1"/>
    </xf>
    <xf numFmtId="0" fontId="21" fillId="8" borderId="5" xfId="0" applyFont="1" applyFill="1" applyBorder="1" applyAlignment="1">
      <alignment horizontal="center" vertical="center" wrapText="1"/>
    </xf>
    <xf numFmtId="0" fontId="18" fillId="0" borderId="0" xfId="1" applyFont="1" applyFill="1" applyAlignment="1">
      <alignment horizontal="left" vertical="top" wrapText="1"/>
    </xf>
    <xf numFmtId="0" fontId="18" fillId="0" borderId="0" xfId="1" applyFont="1" applyFill="1" applyAlignment="1">
      <alignment horizontal="center" vertical="top" wrapText="1"/>
    </xf>
    <xf numFmtId="0" fontId="18" fillId="0" borderId="0" xfId="1" applyFont="1" applyAlignment="1">
      <alignment horizontal="center"/>
    </xf>
    <xf numFmtId="0" fontId="18" fillId="0" borderId="0" xfId="1" applyFont="1" applyFill="1" applyAlignment="1">
      <alignment vertical="top" wrapText="1"/>
    </xf>
    <xf numFmtId="0" fontId="18" fillId="0" borderId="0" xfId="1" applyFont="1" applyFill="1" applyAlignment="1">
      <alignment vertical="top"/>
    </xf>
    <xf numFmtId="0" fontId="18" fillId="0" borderId="0" xfId="1" applyFont="1" applyAlignment="1">
      <alignment vertical="top"/>
    </xf>
    <xf numFmtId="0" fontId="3" fillId="0" borderId="13" xfId="1" applyFont="1" applyFill="1" applyBorder="1" applyAlignment="1"/>
    <xf numFmtId="0" fontId="1" fillId="0" borderId="13" xfId="1" applyFont="1" applyBorder="1" applyAlignment="1"/>
    <xf numFmtId="0" fontId="18" fillId="0" borderId="0" xfId="1" applyFont="1" applyAlignment="1">
      <alignment vertical="top" wrapText="1"/>
    </xf>
    <xf numFmtId="0" fontId="18" fillId="0" borderId="0" xfId="1" applyFont="1" applyFill="1" applyAlignment="1">
      <alignment horizontal="left" vertical="top"/>
    </xf>
    <xf numFmtId="0" fontId="18" fillId="0" borderId="0" xfId="1" applyFont="1" applyAlignment="1">
      <alignment horizontal="left" vertical="top"/>
    </xf>
    <xf numFmtId="0" fontId="18" fillId="0" borderId="0" xfId="1" applyFont="1" applyFill="1" applyAlignment="1">
      <alignment horizontal="center" vertical="top"/>
    </xf>
    <xf numFmtId="0" fontId="18" fillId="0" borderId="0" xfId="1" applyFont="1" applyAlignment="1">
      <alignment horizontal="center" vertical="top"/>
    </xf>
    <xf numFmtId="167" fontId="24" fillId="6" borderId="3" xfId="1" applyNumberFormat="1" applyFont="1" applyFill="1" applyBorder="1" applyAlignment="1">
      <alignment horizontal="center" vertical="center" wrapText="1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173" fontId="6" fillId="0" borderId="0" xfId="0" applyNumberFormat="1" applyFont="1" applyFill="1" applyBorder="1" applyAlignment="1">
      <alignment horizontal="center" vertical="center" wrapText="1"/>
    </xf>
    <xf numFmtId="167" fontId="17" fillId="0" borderId="9" xfId="0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center" vertical="top"/>
    </xf>
    <xf numFmtId="0" fontId="17" fillId="0" borderId="11" xfId="0" applyFont="1" applyFill="1" applyBorder="1" applyAlignment="1">
      <alignment horizontal="center" vertical="top"/>
    </xf>
    <xf numFmtId="0" fontId="0" fillId="0" borderId="13" xfId="0" applyFill="1" applyBorder="1" applyAlignment="1">
      <alignment vertical="top"/>
    </xf>
    <xf numFmtId="0" fontId="0" fillId="0" borderId="13" xfId="0" applyBorder="1" applyAlignment="1">
      <alignment vertical="top"/>
    </xf>
    <xf numFmtId="0" fontId="26" fillId="0" borderId="12" xfId="0" applyFont="1" applyBorder="1" applyAlignment="1">
      <alignment horizontal="center" vertical="center" wrapText="1"/>
    </xf>
    <xf numFmtId="168" fontId="27" fillId="0" borderId="1" xfId="0" applyNumberFormat="1" applyFont="1" applyFill="1" applyBorder="1" applyAlignment="1">
      <alignment horizontal="left" vertical="top" wrapText="1"/>
    </xf>
    <xf numFmtId="0" fontId="32" fillId="0" borderId="0" xfId="0" applyFont="1"/>
    <xf numFmtId="49" fontId="33" fillId="0" borderId="0" xfId="0" applyNumberFormat="1" applyFont="1"/>
    <xf numFmtId="1" fontId="35" fillId="0" borderId="1" xfId="0" applyNumberFormat="1" applyFont="1" applyBorder="1" applyAlignment="1">
      <alignment horizontal="left" vertical="top" wrapText="1"/>
    </xf>
    <xf numFmtId="1" fontId="35" fillId="0" borderId="1" xfId="5" applyNumberFormat="1" applyFont="1" applyBorder="1" applyAlignment="1">
      <alignment horizontal="left" vertical="top" wrapText="1"/>
    </xf>
    <xf numFmtId="0" fontId="35" fillId="0" borderId="1" xfId="0" applyFont="1" applyBorder="1" applyAlignment="1">
      <alignment vertical="top" wrapText="1"/>
    </xf>
    <xf numFmtId="0" fontId="33" fillId="0" borderId="0" xfId="0" applyFont="1"/>
    <xf numFmtId="0" fontId="35" fillId="0" borderId="0" xfId="0" applyFont="1"/>
    <xf numFmtId="0" fontId="26" fillId="0" borderId="23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0" fillId="0" borderId="0" xfId="0" applyBorder="1" applyAlignment="1">
      <alignment vertical="top"/>
    </xf>
    <xf numFmtId="0" fontId="25" fillId="0" borderId="27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168" fontId="35" fillId="0" borderId="1" xfId="0" applyNumberFormat="1" applyFont="1" applyBorder="1" applyAlignment="1">
      <alignment horizontal="right" vertical="top" wrapText="1"/>
    </xf>
    <xf numFmtId="2" fontId="35" fillId="0" borderId="1" xfId="0" applyNumberFormat="1" applyFont="1" applyFill="1" applyBorder="1" applyAlignment="1">
      <alignment horizontal="right" vertical="top" wrapText="1"/>
    </xf>
    <xf numFmtId="1" fontId="35" fillId="0" borderId="1" xfId="0" applyNumberFormat="1" applyFont="1" applyBorder="1" applyAlignment="1">
      <alignment horizontal="center" vertical="top" wrapText="1"/>
    </xf>
    <xf numFmtId="0" fontId="35" fillId="0" borderId="1" xfId="0" applyFont="1" applyBorder="1" applyAlignment="1">
      <alignment horizontal="center" vertical="top" wrapText="1"/>
    </xf>
    <xf numFmtId="0" fontId="35" fillId="0" borderId="1" xfId="5" applyFont="1" applyBorder="1" applyAlignment="1">
      <alignment horizontal="center" vertical="top" wrapText="1"/>
    </xf>
    <xf numFmtId="167" fontId="35" fillId="0" borderId="1" xfId="5" applyNumberFormat="1" applyFont="1" applyBorder="1" applyAlignment="1">
      <alignment horizontal="center" vertical="top"/>
    </xf>
    <xf numFmtId="1" fontId="35" fillId="0" borderId="1" xfId="0" applyNumberFormat="1" applyFont="1" applyBorder="1" applyAlignment="1">
      <alignment horizontal="justify" vertical="top" wrapText="1"/>
    </xf>
    <xf numFmtId="1" fontId="35" fillId="0" borderId="1" xfId="5" applyNumberFormat="1" applyFont="1" applyFill="1" applyBorder="1" applyAlignment="1">
      <alignment horizontal="justify" vertical="top" wrapText="1"/>
    </xf>
    <xf numFmtId="1" fontId="35" fillId="0" borderId="0" xfId="0" applyNumberFormat="1" applyFont="1" applyBorder="1" applyAlignment="1">
      <alignment horizontal="justify" vertical="top" wrapText="1"/>
    </xf>
    <xf numFmtId="0" fontId="35" fillId="0" borderId="1" xfId="0" applyFont="1" applyBorder="1" applyAlignment="1">
      <alignment horizontal="justify" vertical="top" wrapText="1"/>
    </xf>
    <xf numFmtId="0" fontId="31" fillId="0" borderId="29" xfId="5" applyFont="1" applyBorder="1" applyAlignment="1">
      <alignment horizontal="center" vertical="center" wrapText="1"/>
    </xf>
    <xf numFmtId="1" fontId="31" fillId="0" borderId="29" xfId="5" applyNumberFormat="1" applyFont="1" applyBorder="1" applyAlignment="1">
      <alignment horizontal="center" vertical="center" wrapText="1"/>
    </xf>
    <xf numFmtId="168" fontId="31" fillId="0" borderId="29" xfId="5" applyNumberFormat="1" applyFont="1" applyBorder="1" applyAlignment="1">
      <alignment horizontal="center" vertical="center" wrapText="1"/>
    </xf>
    <xf numFmtId="1" fontId="34" fillId="0" borderId="29" xfId="5" applyNumberFormat="1" applyFont="1" applyBorder="1" applyAlignment="1">
      <alignment horizontal="center" vertical="center"/>
    </xf>
    <xf numFmtId="1" fontId="31" fillId="0" borderId="29" xfId="5" applyNumberFormat="1" applyFont="1" applyBorder="1" applyAlignment="1">
      <alignment horizontal="center" vertical="justify"/>
    </xf>
    <xf numFmtId="14" fontId="35" fillId="0" borderId="14" xfId="0" applyNumberFormat="1" applyFont="1" applyBorder="1" applyAlignment="1">
      <alignment horizontal="left" vertical="top" wrapText="1"/>
    </xf>
    <xf numFmtId="1" fontId="35" fillId="0" borderId="15" xfId="0" applyNumberFormat="1" applyFont="1" applyBorder="1" applyAlignment="1">
      <alignment horizontal="left" vertical="top" wrapText="1"/>
    </xf>
    <xf numFmtId="1" fontId="35" fillId="0" borderId="15" xfId="0" applyNumberFormat="1" applyFont="1" applyBorder="1" applyAlignment="1">
      <alignment horizontal="justify" vertical="top" wrapText="1"/>
    </xf>
    <xf numFmtId="168" fontId="35" fillId="0" borderId="15" xfId="0" applyNumberFormat="1" applyFont="1" applyFill="1" applyBorder="1" applyAlignment="1">
      <alignment horizontal="right" vertical="top" wrapText="1"/>
    </xf>
    <xf numFmtId="1" fontId="35" fillId="0" borderId="15" xfId="0" applyNumberFormat="1" applyFont="1" applyBorder="1" applyAlignment="1">
      <alignment horizontal="center" vertical="top" wrapText="1"/>
    </xf>
    <xf numFmtId="0" fontId="35" fillId="0" borderId="15" xfId="0" applyFont="1" applyBorder="1" applyAlignment="1">
      <alignment horizontal="center" vertical="top" wrapText="1"/>
    </xf>
    <xf numFmtId="168" fontId="35" fillId="0" borderId="15" xfId="0" applyNumberFormat="1" applyFont="1" applyBorder="1" applyAlignment="1">
      <alignment horizontal="right" vertical="top" wrapText="1"/>
    </xf>
    <xf numFmtId="1" fontId="35" fillId="0" borderId="16" xfId="0" applyNumberFormat="1" applyFont="1" applyBorder="1" applyAlignment="1">
      <alignment horizontal="left" vertical="top" wrapText="1"/>
    </xf>
    <xf numFmtId="14" fontId="35" fillId="0" borderId="30" xfId="0" applyNumberFormat="1" applyFont="1" applyBorder="1" applyAlignment="1">
      <alignment horizontal="left" vertical="top" wrapText="1"/>
    </xf>
    <xf numFmtId="1" fontId="35" fillId="0" borderId="17" xfId="0" applyNumberFormat="1" applyFont="1" applyBorder="1" applyAlignment="1">
      <alignment horizontal="left" vertical="top" wrapText="1"/>
    </xf>
    <xf numFmtId="14" fontId="35" fillId="0" borderId="30" xfId="5" applyNumberFormat="1" applyFont="1" applyBorder="1" applyAlignment="1">
      <alignment horizontal="left" vertical="top" wrapText="1"/>
    </xf>
    <xf numFmtId="0" fontId="35" fillId="0" borderId="17" xfId="0" applyFont="1" applyBorder="1" applyAlignment="1">
      <alignment vertical="top" wrapText="1"/>
    </xf>
    <xf numFmtId="14" fontId="35" fillId="0" borderId="31" xfId="0" applyNumberFormat="1" applyFont="1" applyBorder="1" applyAlignment="1">
      <alignment horizontal="left" vertical="top" wrapText="1"/>
    </xf>
    <xf numFmtId="1" fontId="35" fillId="0" borderId="7" xfId="0" applyNumberFormat="1" applyFont="1" applyBorder="1" applyAlignment="1">
      <alignment horizontal="left" vertical="top" wrapText="1"/>
    </xf>
    <xf numFmtId="0" fontId="35" fillId="0" borderId="7" xfId="0" applyFont="1" applyBorder="1" applyAlignment="1">
      <alignment horizontal="justify" vertical="top" wrapText="1"/>
    </xf>
    <xf numFmtId="168" fontId="35" fillId="0" borderId="7" xfId="0" applyNumberFormat="1" applyFont="1" applyBorder="1" applyAlignment="1">
      <alignment horizontal="right" vertical="top" wrapText="1"/>
    </xf>
    <xf numFmtId="1" fontId="35" fillId="0" borderId="7" xfId="0" applyNumberFormat="1" applyFont="1" applyBorder="1" applyAlignment="1">
      <alignment horizontal="center" vertical="top" wrapText="1"/>
    </xf>
    <xf numFmtId="0" fontId="35" fillId="0" borderId="7" xfId="0" applyFont="1" applyBorder="1" applyAlignment="1">
      <alignment horizontal="center" vertical="top" wrapText="1"/>
    </xf>
    <xf numFmtId="0" fontId="35" fillId="0" borderId="7" xfId="0" applyFont="1" applyBorder="1" applyAlignment="1">
      <alignment vertical="top" wrapText="1"/>
    </xf>
    <xf numFmtId="0" fontId="35" fillId="0" borderId="32" xfId="0" applyFont="1" applyBorder="1" applyAlignment="1">
      <alignment vertical="top" wrapText="1"/>
    </xf>
    <xf numFmtId="0" fontId="30" fillId="0" borderId="3" xfId="0" applyFont="1" applyBorder="1" applyAlignment="1">
      <alignment horizontal="right" vertical="center"/>
    </xf>
    <xf numFmtId="0" fontId="30" fillId="0" borderId="4" xfId="0" applyFont="1" applyBorder="1" applyAlignment="1">
      <alignment horizontal="right" vertical="center"/>
    </xf>
    <xf numFmtId="0" fontId="30" fillId="0" borderId="5" xfId="0" applyFont="1" applyBorder="1" applyAlignment="1">
      <alignment horizontal="right" vertical="center"/>
    </xf>
    <xf numFmtId="168" fontId="30" fillId="0" borderId="29" xfId="0" applyNumberFormat="1" applyFont="1" applyBorder="1" applyAlignment="1">
      <alignment horizontal="right" vertical="center"/>
    </xf>
    <xf numFmtId="168" fontId="30" fillId="0" borderId="3" xfId="0" applyNumberFormat="1" applyFont="1" applyBorder="1" applyAlignment="1">
      <alignment horizontal="right" vertical="top"/>
    </xf>
    <xf numFmtId="168" fontId="30" fillId="0" borderId="4" xfId="0" applyNumberFormat="1" applyFont="1" applyBorder="1" applyAlignment="1">
      <alignment horizontal="right" vertical="top"/>
    </xf>
    <xf numFmtId="168" fontId="30" fillId="0" borderId="5" xfId="0" applyNumberFormat="1" applyFont="1" applyBorder="1" applyAlignment="1">
      <alignment horizontal="right" vertical="center"/>
    </xf>
    <xf numFmtId="168" fontId="31" fillId="0" borderId="29" xfId="0" applyNumberFormat="1" applyFont="1" applyBorder="1" applyAlignment="1">
      <alignment horizontal="right" vertical="center"/>
    </xf>
    <xf numFmtId="168" fontId="30" fillId="0" borderId="29" xfId="0" applyNumberFormat="1" applyFont="1" applyBorder="1" applyAlignment="1">
      <alignment horizontal="right" vertical="top"/>
    </xf>
    <xf numFmtId="49" fontId="27" fillId="0" borderId="1" xfId="1" applyNumberFormat="1" applyFont="1" applyFill="1" applyBorder="1" applyAlignment="1">
      <alignment horizontal="left" vertical="top"/>
    </xf>
    <xf numFmtId="167" fontId="28" fillId="0" borderId="1" xfId="1" applyNumberFormat="1" applyFont="1" applyFill="1" applyBorder="1" applyAlignment="1">
      <alignment vertical="top" wrapText="1"/>
    </xf>
    <xf numFmtId="0" fontId="28" fillId="0" borderId="1" xfId="1" applyFont="1" applyFill="1" applyBorder="1" applyAlignment="1" applyProtection="1">
      <alignment vertical="top" wrapText="1"/>
      <protection locked="0"/>
    </xf>
    <xf numFmtId="0" fontId="27" fillId="0" borderId="1" xfId="1" applyFont="1" applyFill="1" applyBorder="1" applyAlignment="1" applyProtection="1">
      <alignment horizontal="left" vertical="top"/>
      <protection locked="0"/>
    </xf>
    <xf numFmtId="168" fontId="27" fillId="0" borderId="1" xfId="1" applyNumberFormat="1" applyFont="1" applyFill="1" applyBorder="1" applyAlignment="1">
      <alignment horizontal="left" vertical="top"/>
    </xf>
    <xf numFmtId="168" fontId="27" fillId="0" borderId="1" xfId="1" applyNumberFormat="1" applyFont="1" applyBorder="1" applyAlignment="1">
      <alignment horizontal="left" vertical="top"/>
    </xf>
    <xf numFmtId="168" fontId="27" fillId="5" borderId="1" xfId="1" applyNumberFormat="1" applyFont="1" applyFill="1" applyBorder="1" applyAlignment="1">
      <alignment horizontal="left" vertical="top"/>
    </xf>
    <xf numFmtId="0" fontId="27" fillId="0" borderId="1" xfId="1" applyNumberFormat="1" applyFont="1" applyFill="1" applyBorder="1" applyAlignment="1">
      <alignment horizontal="left" vertical="top"/>
    </xf>
    <xf numFmtId="164" fontId="27" fillId="0" borderId="1" xfId="1" applyNumberFormat="1" applyFont="1" applyFill="1" applyBorder="1" applyAlignment="1">
      <alignment horizontal="left" vertical="top"/>
    </xf>
    <xf numFmtId="4" fontId="27" fillId="0" borderId="1" xfId="1" applyNumberFormat="1" applyFont="1" applyBorder="1" applyAlignment="1">
      <alignment horizontal="left" vertical="top"/>
    </xf>
    <xf numFmtId="49" fontId="27" fillId="0" borderId="7" xfId="1" applyNumberFormat="1" applyFont="1" applyFill="1" applyBorder="1" applyAlignment="1">
      <alignment horizontal="left" vertical="top"/>
    </xf>
    <xf numFmtId="167" fontId="28" fillId="0" borderId="7" xfId="1" applyNumberFormat="1" applyFont="1" applyFill="1" applyBorder="1" applyAlignment="1">
      <alignment vertical="top" wrapText="1"/>
    </xf>
    <xf numFmtId="0" fontId="27" fillId="0" borderId="7" xfId="1" applyFont="1" applyFill="1" applyBorder="1" applyAlignment="1">
      <alignment horizontal="left"/>
    </xf>
    <xf numFmtId="168" fontId="27" fillId="0" borderId="7" xfId="1" applyNumberFormat="1" applyFont="1" applyFill="1" applyBorder="1" applyAlignment="1">
      <alignment horizontal="left" vertical="top"/>
    </xf>
    <xf numFmtId="168" fontId="27" fillId="0" borderId="7" xfId="1" applyNumberFormat="1" applyFont="1" applyFill="1" applyBorder="1" applyAlignment="1">
      <alignment horizontal="left"/>
    </xf>
    <xf numFmtId="168" fontId="27" fillId="5" borderId="7" xfId="1" applyNumberFormat="1" applyFont="1" applyFill="1" applyBorder="1" applyAlignment="1">
      <alignment horizontal="left" vertical="top"/>
    </xf>
    <xf numFmtId="168" fontId="27" fillId="0" borderId="7" xfId="1" applyNumberFormat="1" applyFont="1" applyBorder="1" applyAlignment="1">
      <alignment horizontal="left" vertical="top"/>
    </xf>
    <xf numFmtId="4" fontId="27" fillId="0" borderId="7" xfId="1" applyNumberFormat="1" applyFont="1" applyBorder="1" applyAlignment="1">
      <alignment horizontal="left" vertical="top"/>
    </xf>
    <xf numFmtId="0" fontId="36" fillId="6" borderId="10" xfId="1" applyFont="1" applyFill="1" applyBorder="1" applyAlignment="1" applyProtection="1">
      <alignment horizontal="left" vertical="top"/>
      <protection locked="0"/>
    </xf>
    <xf numFmtId="168" fontId="36" fillId="6" borderId="10" xfId="1" applyNumberFormat="1" applyFont="1" applyFill="1" applyBorder="1" applyAlignment="1">
      <alignment horizontal="left" vertical="top"/>
    </xf>
    <xf numFmtId="164" fontId="36" fillId="6" borderId="10" xfId="1" applyNumberFormat="1" applyFont="1" applyFill="1" applyBorder="1" applyAlignment="1">
      <alignment horizontal="left" vertical="top"/>
    </xf>
    <xf numFmtId="0" fontId="27" fillId="6" borderId="10" xfId="1" applyFont="1" applyFill="1" applyBorder="1" applyAlignment="1" applyProtection="1">
      <alignment horizontal="left" vertical="top"/>
      <protection locked="0"/>
    </xf>
    <xf numFmtId="0" fontId="28" fillId="6" borderId="10" xfId="1" applyFont="1" applyFill="1" applyBorder="1" applyAlignment="1" applyProtection="1">
      <alignment horizontal="left" vertical="top"/>
      <protection locked="0"/>
    </xf>
    <xf numFmtId="168" fontId="27" fillId="6" borderId="10" xfId="1" applyNumberFormat="1" applyFont="1" applyFill="1" applyBorder="1" applyAlignment="1" applyProtection="1">
      <alignment horizontal="left" vertical="top"/>
      <protection locked="0"/>
    </xf>
    <xf numFmtId="0" fontId="27" fillId="6" borderId="10" xfId="1" applyNumberFormat="1" applyFont="1" applyFill="1" applyBorder="1" applyAlignment="1" applyProtection="1">
      <alignment horizontal="left" vertical="top"/>
      <protection locked="0"/>
    </xf>
    <xf numFmtId="164" fontId="27" fillId="6" borderId="10" xfId="1" applyNumberFormat="1" applyFont="1" applyFill="1" applyBorder="1" applyAlignment="1" applyProtection="1">
      <alignment horizontal="left" vertical="top"/>
      <protection locked="0"/>
    </xf>
    <xf numFmtId="14" fontId="27" fillId="0" borderId="1" xfId="1" applyNumberFormat="1" applyFont="1" applyFill="1" applyBorder="1" applyAlignment="1">
      <alignment horizontal="left" vertical="top" wrapText="1"/>
    </xf>
    <xf numFmtId="167" fontId="27" fillId="0" borderId="1" xfId="1" applyNumberFormat="1" applyFont="1" applyFill="1" applyBorder="1" applyAlignment="1">
      <alignment horizontal="left" vertical="top"/>
    </xf>
    <xf numFmtId="14" fontId="27" fillId="0" borderId="8" xfId="1" applyNumberFormat="1" applyFont="1" applyFill="1" applyBorder="1" applyAlignment="1">
      <alignment horizontal="left" vertical="top" wrapText="1"/>
    </xf>
    <xf numFmtId="1" fontId="28" fillId="0" borderId="8" xfId="1" applyNumberFormat="1" applyFont="1" applyFill="1" applyBorder="1" applyAlignment="1">
      <alignment horizontal="left" vertical="top" wrapText="1"/>
    </xf>
    <xf numFmtId="167" fontId="27" fillId="0" borderId="8" xfId="1" applyNumberFormat="1" applyFont="1" applyFill="1" applyBorder="1" applyAlignment="1">
      <alignment horizontal="left" vertical="top"/>
    </xf>
    <xf numFmtId="168" fontId="27" fillId="0" borderId="8" xfId="1" applyNumberFormat="1" applyFont="1" applyFill="1" applyBorder="1" applyAlignment="1">
      <alignment horizontal="left" vertical="top"/>
    </xf>
    <xf numFmtId="168" fontId="27" fillId="0" borderId="8" xfId="1" applyNumberFormat="1" applyFont="1" applyBorder="1" applyAlignment="1">
      <alignment horizontal="left" vertical="top"/>
    </xf>
    <xf numFmtId="168" fontId="27" fillId="5" borderId="8" xfId="1" applyNumberFormat="1" applyFont="1" applyFill="1" applyBorder="1" applyAlignment="1">
      <alignment horizontal="left" vertical="top"/>
    </xf>
    <xf numFmtId="0" fontId="27" fillId="0" borderId="8" xfId="1" applyNumberFormat="1" applyFont="1" applyBorder="1" applyAlignment="1">
      <alignment horizontal="left" vertical="top"/>
    </xf>
    <xf numFmtId="1" fontId="28" fillId="0" borderId="1" xfId="1" applyNumberFormat="1" applyFont="1" applyFill="1" applyBorder="1" applyAlignment="1">
      <alignment horizontal="left" vertical="top" wrapText="1"/>
    </xf>
    <xf numFmtId="14" fontId="27" fillId="0" borderId="1" xfId="1" applyNumberFormat="1" applyFont="1" applyBorder="1" applyAlignment="1">
      <alignment horizontal="left" vertical="top" wrapText="1"/>
    </xf>
    <xf numFmtId="1" fontId="28" fillId="0" borderId="1" xfId="1" applyNumberFormat="1" applyFont="1" applyBorder="1" applyAlignment="1">
      <alignment horizontal="left" vertical="top" wrapText="1"/>
    </xf>
    <xf numFmtId="0" fontId="27" fillId="0" borderId="1" xfId="1" applyFont="1" applyBorder="1" applyAlignment="1">
      <alignment horizontal="left" vertical="top" wrapText="1"/>
    </xf>
    <xf numFmtId="168" fontId="27" fillId="0" borderId="1" xfId="1" applyNumberFormat="1" applyFont="1" applyFill="1" applyBorder="1" applyAlignment="1">
      <alignment horizontal="left" vertical="top" wrapText="1"/>
    </xf>
    <xf numFmtId="1" fontId="28" fillId="0" borderId="0" xfId="1" applyNumberFormat="1" applyFont="1" applyBorder="1" applyAlignment="1">
      <alignment horizontal="left" vertical="top" wrapText="1"/>
    </xf>
    <xf numFmtId="14" fontId="27" fillId="0" borderId="7" xfId="1" applyNumberFormat="1" applyFont="1" applyBorder="1" applyAlignment="1">
      <alignment horizontal="left" vertical="top" wrapText="1"/>
    </xf>
    <xf numFmtId="1" fontId="28" fillId="0" borderId="7" xfId="1" applyNumberFormat="1" applyFont="1" applyBorder="1" applyAlignment="1">
      <alignment horizontal="left" vertical="top" wrapText="1"/>
    </xf>
    <xf numFmtId="1" fontId="28" fillId="0" borderId="7" xfId="1" applyNumberFormat="1" applyFont="1" applyFill="1" applyBorder="1" applyAlignment="1">
      <alignment horizontal="left" vertical="top" wrapText="1"/>
    </xf>
    <xf numFmtId="0" fontId="27" fillId="0" borderId="7" xfId="1" applyFont="1" applyBorder="1" applyAlignment="1">
      <alignment horizontal="left" vertical="top" wrapText="1"/>
    </xf>
    <xf numFmtId="167" fontId="27" fillId="0" borderId="0" xfId="1" applyNumberFormat="1" applyFont="1" applyBorder="1" applyAlignment="1">
      <alignment horizontal="left" vertical="top"/>
    </xf>
    <xf numFmtId="168" fontId="27" fillId="0" borderId="7" xfId="1" applyNumberFormat="1" applyFont="1" applyFill="1" applyBorder="1" applyAlignment="1">
      <alignment horizontal="left" vertical="top" wrapText="1"/>
    </xf>
    <xf numFmtId="167" fontId="36" fillId="6" borderId="10" xfId="1" applyNumberFormat="1" applyFont="1" applyFill="1" applyBorder="1" applyAlignment="1">
      <alignment vertical="top" wrapText="1"/>
    </xf>
    <xf numFmtId="167" fontId="36" fillId="6" borderId="10" xfId="1" applyNumberFormat="1" applyFont="1" applyFill="1" applyBorder="1" applyAlignment="1">
      <alignment horizontal="left" vertical="top"/>
    </xf>
    <xf numFmtId="0" fontId="36" fillId="6" borderId="10" xfId="1" applyNumberFormat="1" applyFont="1" applyFill="1" applyBorder="1" applyAlignment="1">
      <alignment horizontal="left" vertical="top"/>
    </xf>
    <xf numFmtId="168" fontId="36" fillId="6" borderId="11" xfId="1" applyNumberFormat="1" applyFont="1" applyFill="1" applyBorder="1" applyAlignment="1">
      <alignment horizontal="left" vertical="top"/>
    </xf>
    <xf numFmtId="0" fontId="27" fillId="0" borderId="8" xfId="1" applyFont="1" applyFill="1" applyBorder="1" applyAlignment="1">
      <alignment horizontal="left" vertical="top"/>
    </xf>
    <xf numFmtId="0" fontId="28" fillId="0" borderId="8" xfId="1" applyFont="1" applyFill="1" applyBorder="1" applyAlignment="1">
      <alignment vertical="top" wrapText="1"/>
    </xf>
    <xf numFmtId="0" fontId="27" fillId="0" borderId="8" xfId="1" applyNumberFormat="1" applyFont="1" applyFill="1" applyBorder="1" applyAlignment="1">
      <alignment horizontal="left" vertical="top"/>
    </xf>
    <xf numFmtId="164" fontId="27" fillId="0" borderId="8" xfId="1" applyNumberFormat="1" applyFont="1" applyFill="1" applyBorder="1" applyAlignment="1">
      <alignment horizontal="left" vertical="top"/>
    </xf>
    <xf numFmtId="0" fontId="27" fillId="0" borderId="1" xfId="1" applyFont="1" applyFill="1" applyBorder="1" applyAlignment="1">
      <alignment horizontal="left" vertical="top" wrapText="1"/>
    </xf>
    <xf numFmtId="171" fontId="27" fillId="0" borderId="1" xfId="1" applyNumberFormat="1" applyFont="1" applyFill="1" applyBorder="1" applyAlignment="1">
      <alignment horizontal="left" vertical="top" wrapText="1"/>
    </xf>
    <xf numFmtId="1" fontId="27" fillId="0" borderId="1" xfId="1" applyNumberFormat="1" applyFont="1" applyFill="1" applyBorder="1" applyAlignment="1">
      <alignment horizontal="left" vertical="top" wrapText="1"/>
    </xf>
    <xf numFmtId="0" fontId="28" fillId="0" borderId="1" xfId="1" applyNumberFormat="1" applyFont="1" applyFill="1" applyBorder="1" applyAlignment="1">
      <alignment horizontal="left" vertical="top" wrapText="1"/>
    </xf>
    <xf numFmtId="0" fontId="28" fillId="0" borderId="1" xfId="1" applyFont="1" applyFill="1" applyBorder="1" applyAlignment="1">
      <alignment horizontal="left" vertical="top" wrapText="1"/>
    </xf>
    <xf numFmtId="168" fontId="27" fillId="0" borderId="1" xfId="1" applyNumberFormat="1" applyFont="1" applyFill="1" applyBorder="1" applyAlignment="1">
      <alignment horizontal="left"/>
    </xf>
    <xf numFmtId="0" fontId="28" fillId="0" borderId="1" xfId="1" applyFont="1" applyBorder="1" applyAlignment="1">
      <alignment horizontal="left" vertical="top" wrapText="1"/>
    </xf>
    <xf numFmtId="168" fontId="27" fillId="0" borderId="1" xfId="1" applyNumberFormat="1" applyFont="1" applyBorder="1" applyAlignment="1">
      <alignment horizontal="left" vertical="top" wrapText="1"/>
    </xf>
    <xf numFmtId="1" fontId="27" fillId="0" borderId="1" xfId="1" applyNumberFormat="1" applyFont="1" applyBorder="1" applyAlignment="1">
      <alignment horizontal="left" vertical="top" wrapText="1"/>
    </xf>
    <xf numFmtId="171" fontId="27" fillId="0" borderId="1" xfId="1" applyNumberFormat="1" applyFont="1" applyBorder="1" applyAlignment="1">
      <alignment horizontal="left" vertical="top" wrapText="1"/>
    </xf>
    <xf numFmtId="1" fontId="27" fillId="0" borderId="7" xfId="1" applyNumberFormat="1" applyFont="1" applyBorder="1" applyAlignment="1">
      <alignment horizontal="left" vertical="top" wrapText="1"/>
    </xf>
    <xf numFmtId="1" fontId="27" fillId="0" borderId="0" xfId="1" applyNumberFormat="1" applyFont="1" applyBorder="1" applyAlignment="1">
      <alignment horizontal="left" vertical="top" wrapText="1"/>
    </xf>
    <xf numFmtId="1" fontId="28" fillId="0" borderId="1" xfId="1" applyNumberFormat="1" applyFont="1" applyBorder="1" applyAlignment="1">
      <alignment vertical="top" wrapText="1"/>
    </xf>
    <xf numFmtId="1" fontId="28" fillId="0" borderId="7" xfId="1" applyNumberFormat="1" applyFont="1" applyBorder="1" applyAlignment="1">
      <alignment vertical="top" wrapText="1"/>
    </xf>
    <xf numFmtId="0" fontId="28" fillId="0" borderId="1" xfId="1" applyNumberFormat="1" applyFont="1" applyBorder="1" applyAlignment="1">
      <alignment horizontal="left" vertical="top" wrapText="1"/>
    </xf>
    <xf numFmtId="14" fontId="27" fillId="0" borderId="7" xfId="9" applyNumberFormat="1" applyFont="1" applyBorder="1" applyAlignment="1">
      <alignment horizontal="left" vertical="top" wrapText="1"/>
    </xf>
    <xf numFmtId="1" fontId="28" fillId="0" borderId="7" xfId="9" applyNumberFormat="1" applyFont="1" applyBorder="1" applyAlignment="1">
      <alignment horizontal="left" vertical="top" wrapText="1"/>
    </xf>
    <xf numFmtId="171" fontId="27" fillId="0" borderId="7" xfId="9" applyNumberFormat="1" applyFont="1" applyBorder="1" applyAlignment="1">
      <alignment horizontal="left" vertical="top" wrapText="1"/>
    </xf>
    <xf numFmtId="0" fontId="27" fillId="0" borderId="7" xfId="1" applyNumberFormat="1" applyFont="1" applyFill="1" applyBorder="1" applyAlignment="1">
      <alignment horizontal="left" vertical="top"/>
    </xf>
    <xf numFmtId="0" fontId="36" fillId="6" borderId="10" xfId="1" applyFont="1" applyFill="1" applyBorder="1" applyAlignment="1">
      <alignment vertical="top" wrapText="1"/>
    </xf>
    <xf numFmtId="0" fontId="36" fillId="6" borderId="10" xfId="1" applyFont="1" applyFill="1" applyBorder="1" applyAlignment="1">
      <alignment horizontal="left" vertical="top"/>
    </xf>
    <xf numFmtId="0" fontId="28" fillId="6" borderId="12" xfId="1" applyFont="1" applyFill="1" applyBorder="1" applyAlignment="1">
      <alignment vertical="top" wrapText="1"/>
    </xf>
    <xf numFmtId="0" fontId="27" fillId="6" borderId="12" xfId="1" applyFont="1" applyFill="1" applyBorder="1" applyAlignment="1">
      <alignment vertical="top" wrapText="1"/>
    </xf>
    <xf numFmtId="168" fontId="27" fillId="6" borderId="12" xfId="1" applyNumberFormat="1" applyFont="1" applyFill="1" applyBorder="1" applyAlignment="1">
      <alignment vertical="top" wrapText="1"/>
    </xf>
    <xf numFmtId="0" fontId="27" fillId="6" borderId="12" xfId="1" applyNumberFormat="1" applyFont="1" applyFill="1" applyBorder="1" applyAlignment="1">
      <alignment vertical="top" wrapText="1"/>
    </xf>
    <xf numFmtId="164" fontId="27" fillId="6" borderId="12" xfId="1" applyNumberFormat="1" applyFont="1" applyFill="1" applyBorder="1" applyAlignment="1">
      <alignment horizontal="left" vertical="top" wrapText="1"/>
    </xf>
    <xf numFmtId="168" fontId="27" fillId="6" borderId="22" xfId="1" applyNumberFormat="1" applyFont="1" applyFill="1" applyBorder="1" applyAlignment="1">
      <alignment vertical="top" wrapText="1"/>
    </xf>
    <xf numFmtId="14" fontId="28" fillId="0" borderId="1" xfId="1" applyNumberFormat="1" applyFont="1" applyFill="1" applyBorder="1" applyAlignment="1">
      <alignment horizontal="left" vertical="top" wrapText="1"/>
    </xf>
    <xf numFmtId="0" fontId="28" fillId="0" borderId="1" xfId="1" applyFont="1" applyBorder="1" applyAlignment="1">
      <alignment vertical="top" wrapText="1"/>
    </xf>
    <xf numFmtId="168" fontId="27" fillId="0" borderId="7" xfId="1" applyNumberFormat="1" applyFont="1" applyBorder="1" applyAlignment="1">
      <alignment horizontal="left" vertical="top" wrapText="1"/>
    </xf>
    <xf numFmtId="168" fontId="27" fillId="0" borderId="7" xfId="1" applyNumberFormat="1" applyFont="1" applyFill="1" applyBorder="1"/>
    <xf numFmtId="0" fontId="27" fillId="0" borderId="7" xfId="1" applyFont="1" applyFill="1" applyBorder="1"/>
    <xf numFmtId="168" fontId="36" fillId="6" borderId="10" xfId="1" applyNumberFormat="1" applyFont="1" applyFill="1" applyBorder="1" applyAlignment="1" applyProtection="1">
      <alignment horizontal="left" vertical="top"/>
      <protection locked="0"/>
    </xf>
    <xf numFmtId="164" fontId="36" fillId="6" borderId="10" xfId="1" applyNumberFormat="1" applyFont="1" applyFill="1" applyBorder="1" applyAlignment="1" applyProtection="1">
      <alignment horizontal="left" vertical="top"/>
      <protection locked="0"/>
    </xf>
    <xf numFmtId="168" fontId="36" fillId="6" borderId="12" xfId="1" applyNumberFormat="1" applyFont="1" applyFill="1" applyBorder="1" applyAlignment="1" applyProtection="1">
      <alignment horizontal="left" vertical="top"/>
      <protection locked="0"/>
    </xf>
    <xf numFmtId="0" fontId="36" fillId="6" borderId="12" xfId="1" applyNumberFormat="1" applyFont="1" applyFill="1" applyBorder="1" applyAlignment="1" applyProtection="1">
      <alignment horizontal="left" vertical="top"/>
      <protection locked="0"/>
    </xf>
    <xf numFmtId="164" fontId="36" fillId="6" borderId="12" xfId="1" applyNumberFormat="1" applyFont="1" applyFill="1" applyBorder="1" applyAlignment="1" applyProtection="1">
      <alignment horizontal="left" vertical="top"/>
      <protection locked="0"/>
    </xf>
    <xf numFmtId="168" fontId="36" fillId="6" borderId="22" xfId="1" applyNumberFormat="1" applyFont="1" applyFill="1" applyBorder="1" applyAlignment="1" applyProtection="1">
      <alignment horizontal="left" vertical="top"/>
      <protection locked="0"/>
    </xf>
    <xf numFmtId="49" fontId="28" fillId="0" borderId="8" xfId="1" applyNumberFormat="1" applyFont="1" applyFill="1" applyBorder="1" applyAlignment="1">
      <alignment horizontal="left" vertical="top"/>
    </xf>
    <xf numFmtId="0" fontId="28" fillId="0" borderId="8" xfId="1" applyFont="1" applyFill="1" applyBorder="1" applyAlignment="1">
      <alignment horizontal="left" vertical="top"/>
    </xf>
    <xf numFmtId="0" fontId="35" fillId="0" borderId="8" xfId="1" applyFont="1" applyBorder="1" applyAlignment="1">
      <alignment horizontal="left" vertical="top"/>
    </xf>
    <xf numFmtId="0" fontId="27" fillId="0" borderId="8" xfId="1" applyFont="1" applyFill="1" applyBorder="1" applyAlignment="1">
      <alignment horizontal="left" vertical="top" wrapText="1"/>
    </xf>
    <xf numFmtId="1" fontId="27" fillId="0" borderId="8" xfId="1" applyNumberFormat="1" applyFont="1" applyFill="1" applyBorder="1" applyAlignment="1">
      <alignment horizontal="left" vertical="top" wrapText="1"/>
    </xf>
    <xf numFmtId="168" fontId="27" fillId="0" borderId="8" xfId="1" applyNumberFormat="1" applyFont="1" applyFill="1" applyBorder="1" applyAlignment="1">
      <alignment horizontal="left" vertical="top" wrapText="1"/>
    </xf>
    <xf numFmtId="168" fontId="27" fillId="0" borderId="8" xfId="1" applyNumberFormat="1" applyFont="1" applyFill="1" applyBorder="1" applyAlignment="1">
      <alignment horizontal="left"/>
    </xf>
    <xf numFmtId="49" fontId="28" fillId="0" borderId="1" xfId="1" applyNumberFormat="1" applyFont="1" applyFill="1" applyBorder="1" applyAlignment="1">
      <alignment horizontal="left" vertical="top"/>
    </xf>
    <xf numFmtId="0" fontId="27" fillId="0" borderId="1" xfId="1" applyNumberFormat="1" applyFont="1" applyBorder="1" applyAlignment="1">
      <alignment horizontal="left" vertical="top"/>
    </xf>
    <xf numFmtId="49" fontId="28" fillId="0" borderId="7" xfId="1" applyNumberFormat="1" applyFont="1" applyFill="1" applyBorder="1" applyAlignment="1">
      <alignment horizontal="left" vertical="top"/>
    </xf>
    <xf numFmtId="0" fontId="27" fillId="0" borderId="7" xfId="1" applyNumberFormat="1" applyFont="1" applyBorder="1" applyAlignment="1">
      <alignment horizontal="left" vertical="top"/>
    </xf>
    <xf numFmtId="49" fontId="36" fillId="6" borderId="10" xfId="1" applyNumberFormat="1" applyFont="1" applyFill="1" applyBorder="1" applyAlignment="1">
      <alignment horizontal="left" vertical="top"/>
    </xf>
    <xf numFmtId="49" fontId="36" fillId="6" borderId="10" xfId="1" applyNumberFormat="1" applyFont="1" applyFill="1" applyBorder="1" applyAlignment="1">
      <alignment horizontal="left" vertical="top" wrapText="1"/>
    </xf>
    <xf numFmtId="168" fontId="36" fillId="6" borderId="10" xfId="1" applyNumberFormat="1" applyFont="1" applyFill="1" applyBorder="1" applyAlignment="1">
      <alignment horizontal="left" vertical="top" wrapText="1"/>
    </xf>
    <xf numFmtId="0" fontId="36" fillId="6" borderId="10" xfId="1" applyNumberFormat="1" applyFont="1" applyFill="1" applyBorder="1" applyAlignment="1">
      <alignment horizontal="left" vertical="top" wrapText="1"/>
    </xf>
    <xf numFmtId="164" fontId="36" fillId="6" borderId="10" xfId="1" applyNumberFormat="1" applyFont="1" applyFill="1" applyBorder="1" applyAlignment="1">
      <alignment horizontal="left" vertical="top" wrapText="1"/>
    </xf>
    <xf numFmtId="0" fontId="27" fillId="0" borderId="0" xfId="1" applyFont="1" applyFill="1"/>
    <xf numFmtId="0" fontId="28" fillId="0" borderId="0" xfId="1" applyFont="1" applyFill="1"/>
    <xf numFmtId="0" fontId="27" fillId="0" borderId="0" xfId="1" applyFont="1" applyFill="1" applyAlignment="1">
      <alignment horizontal="left"/>
    </xf>
    <xf numFmtId="168" fontId="27" fillId="0" borderId="0" xfId="1" applyNumberFormat="1" applyFont="1" applyFill="1" applyAlignment="1">
      <alignment horizontal="left"/>
    </xf>
    <xf numFmtId="0" fontId="27" fillId="0" borderId="0" xfId="1" applyNumberFormat="1" applyFont="1" applyFill="1" applyAlignment="1">
      <alignment horizontal="left"/>
    </xf>
    <xf numFmtId="1" fontId="28" fillId="0" borderId="0" xfId="1" applyNumberFormat="1" applyFont="1" applyFill="1" applyBorder="1" applyAlignment="1">
      <alignment vertical="top" wrapText="1"/>
    </xf>
    <xf numFmtId="0" fontId="28" fillId="0" borderId="0" xfId="1" applyFont="1" applyFill="1" applyBorder="1" applyAlignment="1">
      <alignment vertical="top" wrapText="1"/>
    </xf>
    <xf numFmtId="0" fontId="28" fillId="0" borderId="0" xfId="1" applyFont="1" applyAlignment="1">
      <alignment vertical="top" wrapText="1"/>
    </xf>
    <xf numFmtId="168" fontId="27" fillId="0" borderId="0" xfId="1" applyNumberFormat="1" applyFont="1" applyFill="1" applyBorder="1" applyAlignment="1">
      <alignment horizontal="left" vertical="top" wrapText="1"/>
    </xf>
    <xf numFmtId="168" fontId="27" fillId="5" borderId="0" xfId="1" applyNumberFormat="1" applyFont="1" applyFill="1" applyAlignment="1">
      <alignment horizontal="left"/>
    </xf>
    <xf numFmtId="1" fontId="28" fillId="0" borderId="0" xfId="1" applyNumberFormat="1" applyFont="1" applyFill="1" applyBorder="1" applyAlignment="1">
      <alignment horizontal="left" vertical="top" wrapText="1"/>
    </xf>
    <xf numFmtId="0" fontId="37" fillId="8" borderId="1" xfId="0" applyFont="1" applyFill="1" applyBorder="1"/>
    <xf numFmtId="167" fontId="38" fillId="8" borderId="1" xfId="0" applyNumberFormat="1" applyFont="1" applyFill="1" applyBorder="1" applyAlignment="1">
      <alignment wrapText="1"/>
    </xf>
    <xf numFmtId="167" fontId="38" fillId="8" borderId="1" xfId="0" applyNumberFormat="1" applyFont="1" applyFill="1" applyBorder="1" applyAlignment="1">
      <alignment vertical="top" wrapText="1"/>
    </xf>
    <xf numFmtId="167" fontId="38" fillId="8" borderId="1" xfId="0" applyNumberFormat="1" applyFont="1" applyFill="1" applyBorder="1" applyAlignment="1">
      <alignment horizontal="left"/>
    </xf>
    <xf numFmtId="168" fontId="37" fillId="8" borderId="1" xfId="0" applyNumberFormat="1" applyFont="1" applyFill="1" applyBorder="1" applyAlignment="1">
      <alignment horizontal="left" vertical="top"/>
    </xf>
    <xf numFmtId="167" fontId="39" fillId="0" borderId="1" xfId="0" applyNumberFormat="1" applyFont="1" applyBorder="1" applyAlignment="1">
      <alignment vertical="top"/>
    </xf>
    <xf numFmtId="167" fontId="40" fillId="0" borderId="1" xfId="0" applyNumberFormat="1" applyFont="1" applyBorder="1" applyAlignment="1">
      <alignment vertical="top" wrapText="1"/>
    </xf>
    <xf numFmtId="0" fontId="40" fillId="0" borderId="1" xfId="0" applyFont="1" applyBorder="1" applyAlignment="1" applyProtection="1">
      <alignment vertical="top" wrapText="1"/>
      <protection locked="0"/>
    </xf>
    <xf numFmtId="0" fontId="40" fillId="0" borderId="1" xfId="0" applyFont="1" applyBorder="1" applyAlignment="1" applyProtection="1">
      <alignment horizontal="left" vertical="top"/>
      <protection locked="0"/>
    </xf>
    <xf numFmtId="168" fontId="39" fillId="0" borderId="1" xfId="0" applyNumberFormat="1" applyFont="1" applyBorder="1" applyAlignment="1">
      <alignment horizontal="left" vertical="top"/>
    </xf>
    <xf numFmtId="168" fontId="39" fillId="0" borderId="1" xfId="0" applyNumberFormat="1" applyFont="1" applyFill="1" applyBorder="1" applyAlignment="1">
      <alignment horizontal="left" vertical="top"/>
    </xf>
    <xf numFmtId="49" fontId="39" fillId="0" borderId="1" xfId="0" applyNumberFormat="1" applyFont="1" applyBorder="1" applyAlignment="1">
      <alignment vertical="top"/>
    </xf>
    <xf numFmtId="167" fontId="40" fillId="0" borderId="1" xfId="0" applyNumberFormat="1" applyFont="1" applyBorder="1" applyAlignment="1">
      <alignment horizontal="left" vertical="top"/>
    </xf>
    <xf numFmtId="49" fontId="39" fillId="2" borderId="1" xfId="0" applyNumberFormat="1" applyFont="1" applyFill="1" applyBorder="1" applyAlignment="1">
      <alignment vertical="top"/>
    </xf>
    <xf numFmtId="167" fontId="40" fillId="2" borderId="1" xfId="0" applyNumberFormat="1" applyFont="1" applyFill="1" applyBorder="1" applyAlignment="1">
      <alignment vertical="top" wrapText="1"/>
    </xf>
    <xf numFmtId="0" fontId="40" fillId="3" borderId="1" xfId="0" applyFont="1" applyFill="1" applyBorder="1" applyAlignment="1" applyProtection="1">
      <alignment vertical="top" wrapText="1"/>
      <protection locked="0"/>
    </xf>
    <xf numFmtId="0" fontId="40" fillId="3" borderId="1" xfId="0" applyFont="1" applyFill="1" applyBorder="1" applyAlignment="1" applyProtection="1">
      <alignment horizontal="left" vertical="top"/>
      <protection locked="0"/>
    </xf>
    <xf numFmtId="168" fontId="39" fillId="2" borderId="1" xfId="0" applyNumberFormat="1" applyFont="1" applyFill="1" applyBorder="1" applyAlignment="1">
      <alignment horizontal="left" vertical="top"/>
    </xf>
    <xf numFmtId="168" fontId="39" fillId="3" borderId="1" xfId="0" applyNumberFormat="1" applyFont="1" applyFill="1" applyBorder="1" applyAlignment="1">
      <alignment horizontal="left" vertical="top"/>
    </xf>
    <xf numFmtId="49" fontId="39" fillId="0" borderId="1" xfId="0" applyNumberFormat="1" applyFont="1" applyBorder="1" applyAlignment="1">
      <alignment horizontal="left" vertical="top"/>
    </xf>
    <xf numFmtId="49" fontId="39" fillId="0" borderId="7" xfId="0" applyNumberFormat="1" applyFont="1" applyBorder="1" applyAlignment="1">
      <alignment horizontal="left" vertical="top"/>
    </xf>
    <xf numFmtId="167" fontId="40" fillId="0" borderId="7" xfId="0" applyNumberFormat="1" applyFont="1" applyBorder="1" applyAlignment="1">
      <alignment vertical="top" wrapText="1"/>
    </xf>
    <xf numFmtId="0" fontId="40" fillId="0" borderId="7" xfId="0" applyFont="1" applyBorder="1" applyAlignment="1" applyProtection="1">
      <alignment vertical="top" wrapText="1"/>
      <protection locked="0"/>
    </xf>
    <xf numFmtId="0" fontId="40" fillId="0" borderId="7" xfId="0" applyFont="1" applyBorder="1" applyAlignment="1" applyProtection="1">
      <alignment horizontal="left" vertical="top"/>
      <protection locked="0"/>
    </xf>
    <xf numFmtId="168" fontId="39" fillId="0" borderId="7" xfId="0" applyNumberFormat="1" applyFont="1" applyBorder="1" applyAlignment="1">
      <alignment horizontal="left" vertical="top"/>
    </xf>
    <xf numFmtId="168" fontId="39" fillId="0" borderId="7" xfId="0" applyNumberFormat="1" applyFont="1" applyFill="1" applyBorder="1" applyAlignment="1">
      <alignment horizontal="left" vertical="top"/>
    </xf>
    <xf numFmtId="167" fontId="41" fillId="8" borderId="14" xfId="0" applyNumberFormat="1" applyFont="1" applyFill="1" applyBorder="1" applyAlignment="1">
      <alignment vertical="top"/>
    </xf>
    <xf numFmtId="167" fontId="41" fillId="8" borderId="15" xfId="0" applyNumberFormat="1" applyFont="1" applyFill="1" applyBorder="1" applyAlignment="1">
      <alignment vertical="top" wrapText="1"/>
    </xf>
    <xf numFmtId="0" fontId="41" fillId="8" borderId="15" xfId="0" applyFont="1" applyFill="1" applyBorder="1" applyAlignment="1" applyProtection="1">
      <alignment vertical="top" wrapText="1"/>
      <protection locked="0"/>
    </xf>
    <xf numFmtId="0" fontId="41" fillId="8" borderId="15" xfId="0" applyFont="1" applyFill="1" applyBorder="1" applyAlignment="1" applyProtection="1">
      <alignment horizontal="left" vertical="top"/>
      <protection locked="0"/>
    </xf>
    <xf numFmtId="168" fontId="41" fillId="8" borderId="15" xfId="0" applyNumberFormat="1" applyFont="1" applyFill="1" applyBorder="1" applyAlignment="1">
      <alignment horizontal="left" vertical="top"/>
    </xf>
    <xf numFmtId="0" fontId="41" fillId="8" borderId="18" xfId="0" applyFont="1" applyFill="1" applyBorder="1" applyAlignment="1">
      <alignment vertical="top"/>
    </xf>
    <xf numFmtId="167" fontId="41" fillId="8" borderId="19" xfId="0" applyNumberFormat="1" applyFont="1" applyFill="1" applyBorder="1" applyAlignment="1">
      <alignment vertical="top" wrapText="1"/>
    </xf>
    <xf numFmtId="0" fontId="42" fillId="8" borderId="19" xfId="0" applyFont="1" applyFill="1" applyBorder="1" applyAlignment="1" applyProtection="1">
      <alignment vertical="top" wrapText="1"/>
      <protection locked="0"/>
    </xf>
    <xf numFmtId="0" fontId="42" fillId="8" borderId="19" xfId="0" applyFont="1" applyFill="1" applyBorder="1" applyAlignment="1" applyProtection="1">
      <alignment horizontal="left" vertical="top"/>
      <protection locked="0"/>
    </xf>
    <xf numFmtId="168" fontId="42" fillId="8" borderId="19" xfId="0" applyNumberFormat="1" applyFont="1" applyFill="1" applyBorder="1" applyAlignment="1">
      <alignment horizontal="left" vertical="top"/>
    </xf>
    <xf numFmtId="168" fontId="42" fillId="8" borderId="20" xfId="0" applyNumberFormat="1" applyFont="1" applyFill="1" applyBorder="1" applyAlignment="1">
      <alignment horizontal="left" vertical="top"/>
    </xf>
    <xf numFmtId="167" fontId="39" fillId="0" borderId="8" xfId="0" applyNumberFormat="1" applyFont="1" applyBorder="1" applyAlignment="1">
      <alignment vertical="top"/>
    </xf>
    <xf numFmtId="167" fontId="40" fillId="0" borderId="8" xfId="0" applyNumberFormat="1" applyFont="1" applyBorder="1" applyAlignment="1">
      <alignment vertical="top" wrapText="1"/>
    </xf>
    <xf numFmtId="167" fontId="40" fillId="0" borderId="8" xfId="0" applyNumberFormat="1" applyFont="1" applyBorder="1" applyAlignment="1">
      <alignment horizontal="left" vertical="top"/>
    </xf>
    <xf numFmtId="168" fontId="39" fillId="0" borderId="8" xfId="0" applyNumberFormat="1" applyFont="1" applyBorder="1" applyAlignment="1">
      <alignment horizontal="left" vertical="top"/>
    </xf>
    <xf numFmtId="168" fontId="39" fillId="0" borderId="8" xfId="0" applyNumberFormat="1" applyFont="1" applyFill="1" applyBorder="1" applyAlignment="1">
      <alignment horizontal="left" vertical="top"/>
    </xf>
    <xf numFmtId="168" fontId="39" fillId="0" borderId="1" xfId="0" applyNumberFormat="1" applyFont="1" applyFill="1" applyBorder="1" applyAlignment="1">
      <alignment horizontal="left" vertical="top" wrapText="1"/>
    </xf>
    <xf numFmtId="14" fontId="39" fillId="0" borderId="1" xfId="0" applyNumberFormat="1" applyFont="1" applyBorder="1" applyAlignment="1">
      <alignment horizontal="left" vertical="top" wrapText="1"/>
    </xf>
    <xf numFmtId="0" fontId="40" fillId="0" borderId="1" xfId="0" applyFont="1" applyBorder="1" applyAlignment="1">
      <alignment vertical="top" wrapText="1"/>
    </xf>
    <xf numFmtId="0" fontId="40" fillId="0" borderId="1" xfId="0" applyFont="1" applyBorder="1" applyAlignment="1">
      <alignment horizontal="left" vertical="top"/>
    </xf>
    <xf numFmtId="168" fontId="39" fillId="4" borderId="1" xfId="0" applyNumberFormat="1" applyFont="1" applyFill="1" applyBorder="1" applyAlignment="1">
      <alignment horizontal="left" vertical="top"/>
    </xf>
    <xf numFmtId="14" fontId="39" fillId="0" borderId="1" xfId="0" applyNumberFormat="1" applyFont="1" applyBorder="1" applyAlignment="1">
      <alignment horizontal="left" vertical="top"/>
    </xf>
    <xf numFmtId="14" fontId="39" fillId="0" borderId="1" xfId="0" applyNumberFormat="1" applyFont="1" applyFill="1" applyBorder="1" applyAlignment="1">
      <alignment horizontal="left" vertical="top"/>
    </xf>
    <xf numFmtId="167" fontId="40" fillId="0" borderId="1" xfId="0" applyNumberFormat="1" applyFont="1" applyFill="1" applyBorder="1" applyAlignment="1">
      <alignment vertical="top" wrapText="1"/>
    </xf>
    <xf numFmtId="0" fontId="40" fillId="0" borderId="1" xfId="0" applyFont="1" applyFill="1" applyBorder="1" applyAlignment="1">
      <alignment vertical="top" wrapText="1"/>
    </xf>
    <xf numFmtId="0" fontId="39" fillId="0" borderId="1" xfId="0" applyFont="1" applyFill="1" applyBorder="1" applyAlignment="1">
      <alignment horizontal="left" vertical="top"/>
    </xf>
    <xf numFmtId="14" fontId="28" fillId="0" borderId="7" xfId="0" applyNumberFormat="1" applyFont="1" applyFill="1" applyBorder="1" applyAlignment="1">
      <alignment horizontal="left" vertical="top" wrapText="1"/>
    </xf>
    <xf numFmtId="0" fontId="28" fillId="0" borderId="7" xfId="0" applyFont="1" applyFill="1" applyBorder="1" applyAlignment="1">
      <alignment horizontal="left" vertical="top" wrapText="1"/>
    </xf>
    <xf numFmtId="0" fontId="28" fillId="0" borderId="7" xfId="0" applyFont="1" applyFill="1" applyBorder="1" applyAlignment="1">
      <alignment horizontal="left" vertical="top"/>
    </xf>
    <xf numFmtId="168" fontId="28" fillId="0" borderId="7" xfId="0" applyNumberFormat="1" applyFont="1" applyFill="1" applyBorder="1" applyAlignment="1">
      <alignment horizontal="left" vertical="top"/>
    </xf>
    <xf numFmtId="167" fontId="41" fillId="8" borderId="9" xfId="0" applyNumberFormat="1" applyFont="1" applyFill="1" applyBorder="1" applyAlignment="1">
      <alignment vertical="top"/>
    </xf>
    <xf numFmtId="167" fontId="41" fillId="8" borderId="10" xfId="0" applyNumberFormat="1" applyFont="1" applyFill="1" applyBorder="1" applyAlignment="1">
      <alignment vertical="top" wrapText="1"/>
    </xf>
    <xf numFmtId="0" fontId="41" fillId="8" borderId="10" xfId="0" applyFont="1" applyFill="1" applyBorder="1" applyAlignment="1" applyProtection="1">
      <alignment vertical="top" wrapText="1"/>
      <protection locked="0"/>
    </xf>
    <xf numFmtId="0" fontId="41" fillId="8" borderId="10" xfId="0" applyFont="1" applyFill="1" applyBorder="1" applyAlignment="1" applyProtection="1">
      <alignment horizontal="left" vertical="top"/>
      <protection locked="0"/>
    </xf>
    <xf numFmtId="168" fontId="41" fillId="8" borderId="10" xfId="0" applyNumberFormat="1" applyFont="1" applyFill="1" applyBorder="1" applyAlignment="1">
      <alignment horizontal="left" vertical="top"/>
    </xf>
    <xf numFmtId="0" fontId="41" fillId="8" borderId="21" xfId="0" applyFont="1" applyFill="1" applyBorder="1" applyAlignment="1">
      <alignment vertical="top"/>
    </xf>
    <xf numFmtId="167" fontId="41" fillId="8" borderId="12" xfId="0" applyNumberFormat="1" applyFont="1" applyFill="1" applyBorder="1" applyAlignment="1">
      <alignment vertical="top" wrapText="1"/>
    </xf>
    <xf numFmtId="0" fontId="42" fillId="8" borderId="12" xfId="0" applyFont="1" applyFill="1" applyBorder="1" applyAlignment="1" applyProtection="1">
      <alignment vertical="top" wrapText="1"/>
      <protection locked="0"/>
    </xf>
    <xf numFmtId="0" fontId="42" fillId="8" borderId="12" xfId="0" applyFont="1" applyFill="1" applyBorder="1" applyAlignment="1" applyProtection="1">
      <alignment horizontal="left" vertical="top"/>
      <protection locked="0"/>
    </xf>
    <xf numFmtId="168" fontId="42" fillId="8" borderId="12" xfId="0" applyNumberFormat="1" applyFont="1" applyFill="1" applyBorder="1" applyAlignment="1">
      <alignment horizontal="left" vertical="top"/>
    </xf>
    <xf numFmtId="168" fontId="42" fillId="8" borderId="22" xfId="0" applyNumberFormat="1" applyFont="1" applyFill="1" applyBorder="1" applyAlignment="1">
      <alignment horizontal="left" vertical="top"/>
    </xf>
    <xf numFmtId="49" fontId="39" fillId="0" borderId="8" xfId="0" applyNumberFormat="1" applyFont="1" applyBorder="1" applyAlignment="1">
      <alignment vertical="top"/>
    </xf>
    <xf numFmtId="168" fontId="39" fillId="0" borderId="8" xfId="0" applyNumberFormat="1" applyFont="1" applyBorder="1" applyAlignment="1" applyProtection="1">
      <alignment horizontal="left" vertical="top"/>
      <protection locked="0"/>
    </xf>
    <xf numFmtId="168" fontId="39" fillId="0" borderId="1" xfId="0" applyNumberFormat="1" applyFont="1" applyBorder="1" applyAlignment="1" applyProtection="1">
      <alignment horizontal="left" vertical="top"/>
      <protection locked="0"/>
    </xf>
    <xf numFmtId="170" fontId="39" fillId="0" borderId="1" xfId="0" applyNumberFormat="1" applyFont="1" applyBorder="1" applyAlignment="1">
      <alignment horizontal="left" vertical="top"/>
    </xf>
    <xf numFmtId="49" fontId="39" fillId="0" borderId="1" xfId="0" applyNumberFormat="1" applyFont="1" applyBorder="1" applyAlignment="1">
      <alignment vertical="top" wrapText="1"/>
    </xf>
    <xf numFmtId="0" fontId="40" fillId="0" borderId="1" xfId="0" applyFont="1" applyBorder="1" applyAlignment="1" applyProtection="1">
      <alignment horizontal="left" vertical="top" wrapText="1"/>
      <protection locked="0"/>
    </xf>
    <xf numFmtId="168" fontId="39" fillId="0" borderId="1" xfId="0" applyNumberFormat="1" applyFont="1" applyBorder="1" applyAlignment="1">
      <alignment horizontal="left" vertical="top" wrapText="1"/>
    </xf>
    <xf numFmtId="49" fontId="39" fillId="0" borderId="1" xfId="0" applyNumberFormat="1" applyFont="1" applyFill="1" applyBorder="1" applyAlignment="1">
      <alignment vertical="top"/>
    </xf>
    <xf numFmtId="167" fontId="40" fillId="4" borderId="1" xfId="0" applyNumberFormat="1" applyFont="1" applyFill="1" applyBorder="1" applyAlignment="1">
      <alignment vertical="top" wrapText="1"/>
    </xf>
    <xf numFmtId="0" fontId="40" fillId="4" borderId="1" xfId="0" applyFont="1" applyFill="1" applyBorder="1" applyAlignment="1" applyProtection="1">
      <alignment vertical="top" wrapText="1"/>
      <protection locked="0"/>
    </xf>
    <xf numFmtId="0" fontId="40" fillId="0" borderId="1" xfId="0" applyFont="1" applyFill="1" applyBorder="1" applyAlignment="1" applyProtection="1">
      <alignment horizontal="left" vertical="top"/>
      <protection locked="0"/>
    </xf>
    <xf numFmtId="49" fontId="39" fillId="0" borderId="1" xfId="0" applyNumberFormat="1" applyFont="1" applyFill="1" applyBorder="1" applyAlignment="1">
      <alignment vertical="top" wrapText="1"/>
    </xf>
    <xf numFmtId="0" fontId="40" fillId="0" borderId="1" xfId="0" applyFont="1" applyFill="1" applyBorder="1" applyAlignment="1" applyProtection="1">
      <alignment horizontal="left" vertical="top" wrapText="1"/>
      <protection locked="0"/>
    </xf>
    <xf numFmtId="49" fontId="39" fillId="0" borderId="1" xfId="0" applyNumberFormat="1" applyFont="1" applyBorder="1" applyAlignment="1">
      <alignment horizontal="left" vertical="top" wrapText="1"/>
    </xf>
    <xf numFmtId="14" fontId="27" fillId="0" borderId="1" xfId="0" applyNumberFormat="1" applyFont="1" applyFill="1" applyBorder="1" applyAlignment="1">
      <alignment horizontal="left" vertical="top"/>
    </xf>
    <xf numFmtId="1" fontId="28" fillId="0" borderId="1" xfId="0" applyNumberFormat="1" applyFont="1" applyFill="1" applyBorder="1" applyAlignment="1">
      <alignment horizontal="left" vertical="top" wrapText="1"/>
    </xf>
    <xf numFmtId="0" fontId="28" fillId="0" borderId="1" xfId="0" applyFont="1" applyFill="1" applyBorder="1" applyAlignment="1">
      <alignment vertical="top" wrapText="1"/>
    </xf>
    <xf numFmtId="0" fontId="28" fillId="0" borderId="1" xfId="0" applyFont="1" applyFill="1" applyBorder="1" applyAlignment="1">
      <alignment horizontal="left" vertical="top"/>
    </xf>
    <xf numFmtId="168" fontId="27" fillId="0" borderId="1" xfId="0" applyNumberFormat="1" applyFont="1" applyFill="1" applyBorder="1" applyAlignment="1">
      <alignment horizontal="left" vertical="top"/>
    </xf>
    <xf numFmtId="0" fontId="28" fillId="0" borderId="1" xfId="0" applyFont="1" applyFill="1" applyBorder="1" applyAlignment="1">
      <alignment horizontal="left" vertical="top" wrapText="1"/>
    </xf>
    <xf numFmtId="14" fontId="27" fillId="0" borderId="1" xfId="0" applyNumberFormat="1" applyFont="1" applyFill="1" applyBorder="1" applyAlignment="1">
      <alignment horizontal="left" vertical="top" wrapText="1"/>
    </xf>
    <xf numFmtId="14" fontId="28" fillId="0" borderId="1" xfId="0" applyNumberFormat="1" applyFont="1" applyFill="1" applyBorder="1" applyAlignment="1">
      <alignment horizontal="left" vertical="top" wrapText="1"/>
    </xf>
    <xf numFmtId="168" fontId="28" fillId="0" borderId="1" xfId="0" applyNumberFormat="1" applyFont="1" applyFill="1" applyBorder="1" applyAlignment="1">
      <alignment horizontal="left" vertical="top"/>
    </xf>
    <xf numFmtId="1" fontId="28" fillId="0" borderId="7" xfId="0" applyNumberFormat="1" applyFont="1" applyFill="1" applyBorder="1" applyAlignment="1">
      <alignment horizontal="left" vertical="top" wrapText="1"/>
    </xf>
    <xf numFmtId="0" fontId="27" fillId="0" borderId="1" xfId="0" applyFont="1" applyFill="1" applyBorder="1" applyAlignment="1">
      <alignment horizontal="left" vertical="top"/>
    </xf>
    <xf numFmtId="0" fontId="27" fillId="0" borderId="1" xfId="0" applyFont="1" applyFill="1" applyBorder="1" applyAlignment="1">
      <alignment horizontal="left" vertical="top" wrapText="1"/>
    </xf>
    <xf numFmtId="167" fontId="41" fillId="8" borderId="15" xfId="0" applyNumberFormat="1" applyFont="1" applyFill="1" applyBorder="1" applyAlignment="1">
      <alignment horizontal="left" vertical="top"/>
    </xf>
    <xf numFmtId="167" fontId="42" fillId="8" borderId="19" xfId="0" applyNumberFormat="1" applyFont="1" applyFill="1" applyBorder="1" applyAlignment="1">
      <alignment vertical="top" wrapText="1"/>
    </xf>
    <xf numFmtId="167" fontId="42" fillId="8" borderId="19" xfId="0" applyNumberFormat="1" applyFont="1" applyFill="1" applyBorder="1" applyAlignment="1">
      <alignment horizontal="left" vertical="top"/>
    </xf>
    <xf numFmtId="49" fontId="39" fillId="4" borderId="1" xfId="0" applyNumberFormat="1" applyFont="1" applyFill="1" applyBorder="1" applyAlignment="1">
      <alignment vertical="top"/>
    </xf>
    <xf numFmtId="0" fontId="40" fillId="4" borderId="1" xfId="0" applyFont="1" applyFill="1" applyBorder="1" applyAlignment="1" applyProtection="1">
      <alignment horizontal="left" vertical="top"/>
      <protection locked="0"/>
    </xf>
    <xf numFmtId="0" fontId="40" fillId="0" borderId="1" xfId="0" applyFont="1" applyFill="1" applyBorder="1" applyAlignment="1" applyProtection="1">
      <alignment vertical="top" wrapText="1"/>
      <protection locked="0"/>
    </xf>
    <xf numFmtId="0" fontId="40" fillId="4" borderId="1" xfId="0" applyFont="1" applyFill="1" applyBorder="1" applyAlignment="1" applyProtection="1">
      <alignment vertical="top" wrapText="1" shrinkToFit="1"/>
      <protection locked="0"/>
    </xf>
    <xf numFmtId="0" fontId="40" fillId="0" borderId="1" xfId="0" applyFont="1" applyBorder="1" applyAlignment="1" applyProtection="1">
      <alignment vertical="top" wrapText="1" shrinkToFit="1"/>
      <protection locked="0"/>
    </xf>
    <xf numFmtId="0" fontId="40" fillId="0" borderId="1" xfId="0" applyFont="1" applyBorder="1" applyAlignment="1">
      <alignment horizontal="left" vertical="top" wrapText="1"/>
    </xf>
    <xf numFmtId="49" fontId="39" fillId="0" borderId="1" xfId="0" applyNumberFormat="1" applyFont="1" applyFill="1" applyBorder="1" applyAlignment="1">
      <alignment horizontal="left" vertical="top"/>
    </xf>
    <xf numFmtId="0" fontId="39" fillId="0" borderId="1" xfId="0" applyFont="1" applyFill="1" applyBorder="1" applyAlignment="1">
      <alignment horizontal="left" vertical="top" wrapText="1"/>
    </xf>
    <xf numFmtId="1" fontId="39" fillId="0" borderId="1" xfId="0" applyNumberFormat="1" applyFont="1" applyFill="1" applyBorder="1" applyAlignment="1">
      <alignment horizontal="left" vertical="top" wrapText="1"/>
    </xf>
    <xf numFmtId="1" fontId="40" fillId="0" borderId="1" xfId="0" applyNumberFormat="1" applyFont="1" applyFill="1" applyBorder="1" applyAlignment="1">
      <alignment vertical="top" wrapText="1"/>
    </xf>
    <xf numFmtId="14" fontId="39" fillId="0" borderId="1" xfId="0" applyNumberFormat="1" applyFont="1" applyFill="1" applyBorder="1" applyAlignment="1">
      <alignment horizontal="left" vertical="top" wrapText="1"/>
    </xf>
    <xf numFmtId="4" fontId="40" fillId="0" borderId="1" xfId="0" applyNumberFormat="1" applyFont="1" applyFill="1" applyBorder="1" applyAlignment="1">
      <alignment horizontal="left" vertical="top" wrapText="1"/>
    </xf>
    <xf numFmtId="4" fontId="40" fillId="0" borderId="1" xfId="0" applyNumberFormat="1" applyFont="1" applyFill="1" applyBorder="1" applyAlignment="1">
      <alignment horizontal="left" vertical="top"/>
    </xf>
    <xf numFmtId="168" fontId="28" fillId="0" borderId="25" xfId="0" applyNumberFormat="1" applyFont="1" applyFill="1" applyBorder="1" applyAlignment="1">
      <alignment horizontal="left" vertical="top"/>
    </xf>
    <xf numFmtId="168" fontId="27" fillId="0" borderId="1" xfId="0" applyNumberFormat="1" applyFont="1" applyBorder="1" applyAlignment="1">
      <alignment horizontal="left" vertical="top"/>
    </xf>
    <xf numFmtId="0" fontId="41" fillId="7" borderId="9" xfId="0" applyFont="1" applyFill="1" applyBorder="1" applyAlignment="1">
      <alignment vertical="top"/>
    </xf>
    <xf numFmtId="167" fontId="41" fillId="7" borderId="10" xfId="0" applyNumberFormat="1" applyFont="1" applyFill="1" applyBorder="1" applyAlignment="1">
      <alignment vertical="top" wrapText="1"/>
    </xf>
    <xf numFmtId="167" fontId="41" fillId="7" borderId="10" xfId="0" applyNumberFormat="1" applyFont="1" applyFill="1" applyBorder="1" applyAlignment="1">
      <alignment horizontal="left" vertical="top"/>
    </xf>
    <xf numFmtId="168" fontId="41" fillId="7" borderId="10" xfId="0" applyNumberFormat="1" applyFont="1" applyFill="1" applyBorder="1" applyAlignment="1">
      <alignment horizontal="left" vertical="top"/>
    </xf>
    <xf numFmtId="0" fontId="40" fillId="0" borderId="8" xfId="0" applyFont="1" applyBorder="1" applyAlignment="1" applyProtection="1">
      <alignment vertical="top" wrapText="1"/>
      <protection locked="0"/>
    </xf>
    <xf numFmtId="0" fontId="40" fillId="0" borderId="8" xfId="0" applyFont="1" applyBorder="1" applyAlignment="1" applyProtection="1">
      <alignment horizontal="left" vertical="top"/>
      <protection locked="0"/>
    </xf>
    <xf numFmtId="49" fontId="39" fillId="0" borderId="7" xfId="0" applyNumberFormat="1" applyFont="1" applyBorder="1" applyAlignment="1">
      <alignment vertical="top"/>
    </xf>
    <xf numFmtId="0" fontId="41" fillId="7" borderId="14" xfId="0" applyFont="1" applyFill="1" applyBorder="1" applyAlignment="1">
      <alignment vertical="top"/>
    </xf>
    <xf numFmtId="167" fontId="41" fillId="7" borderId="15" xfId="0" applyNumberFormat="1" applyFont="1" applyFill="1" applyBorder="1" applyAlignment="1">
      <alignment vertical="top" wrapText="1"/>
    </xf>
    <xf numFmtId="0" fontId="41" fillId="7" borderId="15" xfId="0" applyFont="1" applyFill="1" applyBorder="1" applyAlignment="1" applyProtection="1">
      <alignment vertical="top" wrapText="1"/>
      <protection locked="0"/>
    </xf>
    <xf numFmtId="0" fontId="41" fillId="7" borderId="15" xfId="0" applyFont="1" applyFill="1" applyBorder="1" applyAlignment="1" applyProtection="1">
      <alignment horizontal="left" vertical="top"/>
      <protection locked="0"/>
    </xf>
    <xf numFmtId="168" fontId="41" fillId="7" borderId="15" xfId="0" applyNumberFormat="1" applyFont="1" applyFill="1" applyBorder="1" applyAlignment="1">
      <alignment horizontal="left" vertical="top"/>
    </xf>
    <xf numFmtId="168" fontId="41" fillId="7" borderId="16" xfId="0" applyNumberFormat="1" applyFont="1" applyFill="1" applyBorder="1" applyAlignment="1">
      <alignment horizontal="left" vertical="top"/>
    </xf>
    <xf numFmtId="0" fontId="41" fillId="7" borderId="18" xfId="0" applyNumberFormat="1" applyFont="1" applyFill="1" applyBorder="1" applyAlignment="1">
      <alignment vertical="top"/>
    </xf>
    <xf numFmtId="0" fontId="41" fillId="7" borderId="19" xfId="0" applyNumberFormat="1" applyFont="1" applyFill="1" applyBorder="1" applyAlignment="1">
      <alignment vertical="top" wrapText="1"/>
    </xf>
    <xf numFmtId="167" fontId="41" fillId="7" borderId="19" xfId="0" applyNumberFormat="1" applyFont="1" applyFill="1" applyBorder="1" applyAlignment="1">
      <alignment horizontal="left"/>
    </xf>
    <xf numFmtId="168" fontId="41" fillId="7" borderId="19" xfId="0" applyNumberFormat="1" applyFont="1" applyFill="1" applyBorder="1" applyAlignment="1">
      <alignment horizontal="left" vertical="top"/>
    </xf>
    <xf numFmtId="0" fontId="39" fillId="0" borderId="0" xfId="0" applyFont="1" applyBorder="1"/>
    <xf numFmtId="167" fontId="40" fillId="0" borderId="0" xfId="0" applyNumberFormat="1" applyFont="1" applyBorder="1" applyAlignment="1">
      <alignment horizontal="left" wrapText="1"/>
    </xf>
    <xf numFmtId="0" fontId="40" fillId="0" borderId="0" xfId="0" applyFont="1" applyBorder="1" applyAlignment="1">
      <alignment vertical="top" wrapText="1"/>
    </xf>
    <xf numFmtId="167" fontId="40" fillId="0" borderId="0" xfId="0" applyNumberFormat="1" applyFont="1" applyBorder="1" applyAlignment="1">
      <alignment horizontal="left"/>
    </xf>
    <xf numFmtId="168" fontId="39" fillId="0" borderId="0" xfId="0" applyNumberFormat="1" applyFont="1" applyBorder="1" applyAlignment="1">
      <alignment horizontal="left" vertical="top"/>
    </xf>
    <xf numFmtId="168" fontId="39" fillId="0" borderId="0" xfId="0" applyNumberFormat="1" applyFont="1" applyFill="1" applyBorder="1" applyAlignment="1">
      <alignment horizontal="left" vertical="top"/>
    </xf>
    <xf numFmtId="0" fontId="38" fillId="0" borderId="0" xfId="0" applyFont="1"/>
    <xf numFmtId="0" fontId="38" fillId="0" borderId="0" xfId="0" applyFont="1" applyAlignment="1">
      <alignment wrapText="1"/>
    </xf>
    <xf numFmtId="0" fontId="38" fillId="0" borderId="0" xfId="0" applyFont="1" applyAlignment="1">
      <alignment vertical="top" wrapText="1"/>
    </xf>
    <xf numFmtId="0" fontId="38" fillId="0" borderId="0" xfId="0" applyFont="1" applyAlignment="1">
      <alignment horizontal="left"/>
    </xf>
    <xf numFmtId="168" fontId="38" fillId="0" borderId="0" xfId="0" applyNumberFormat="1" applyFont="1" applyAlignment="1">
      <alignment horizontal="left" vertical="top"/>
    </xf>
    <xf numFmtId="168" fontId="40" fillId="0" borderId="0" xfId="0" applyNumberFormat="1" applyFont="1" applyAlignment="1">
      <alignment horizontal="left" vertical="top"/>
    </xf>
    <xf numFmtId="168" fontId="40" fillId="0" borderId="0" xfId="0" applyNumberFormat="1" applyFont="1" applyFill="1" applyAlignment="1">
      <alignment horizontal="left" vertical="top"/>
    </xf>
    <xf numFmtId="168" fontId="39" fillId="0" borderId="0" xfId="0" applyNumberFormat="1" applyFont="1" applyAlignment="1">
      <alignment horizontal="left" vertical="top"/>
    </xf>
    <xf numFmtId="168" fontId="38" fillId="0" borderId="0" xfId="0" applyNumberFormat="1" applyFont="1" applyAlignment="1">
      <alignment horizontal="left" vertical="top" wrapText="1"/>
    </xf>
    <xf numFmtId="168" fontId="35" fillId="0" borderId="0" xfId="0" applyNumberFormat="1" applyFont="1" applyAlignment="1">
      <alignment horizontal="left" vertical="top"/>
    </xf>
    <xf numFmtId="0" fontId="40" fillId="0" borderId="0" xfId="0" applyFont="1" applyAlignment="1">
      <alignment horizontal="left" vertical="top" wrapText="1"/>
    </xf>
    <xf numFmtId="0" fontId="40" fillId="0" borderId="0" xfId="0" applyFont="1" applyAlignment="1">
      <alignment horizontal="left" vertical="top" wrapText="1"/>
    </xf>
    <xf numFmtId="0" fontId="40" fillId="0" borderId="0" xfId="0" applyFont="1" applyAlignment="1">
      <alignment horizontal="left"/>
    </xf>
    <xf numFmtId="168" fontId="40" fillId="0" borderId="0" xfId="0" applyNumberFormat="1" applyFont="1" applyAlignment="1">
      <alignment horizontal="left" vertical="top" wrapText="1"/>
    </xf>
    <xf numFmtId="168" fontId="40" fillId="0" borderId="0" xfId="0" applyNumberFormat="1" applyFont="1" applyAlignment="1">
      <alignment horizontal="left" vertical="top"/>
    </xf>
    <xf numFmtId="168" fontId="40" fillId="0" borderId="0" xfId="0" applyNumberFormat="1" applyFont="1" applyAlignment="1">
      <alignment horizontal="left" vertical="top" wrapText="1"/>
    </xf>
    <xf numFmtId="167" fontId="29" fillId="0" borderId="8" xfId="0" applyNumberFormat="1" applyFont="1" applyFill="1" applyBorder="1" applyAlignment="1">
      <alignment horizontal="center"/>
    </xf>
    <xf numFmtId="49" fontId="43" fillId="6" borderId="10" xfId="0" applyNumberFormat="1" applyFont="1" applyFill="1" applyBorder="1" applyAlignment="1">
      <alignment horizontal="left" vertical="top"/>
    </xf>
    <xf numFmtId="173" fontId="35" fillId="0" borderId="0" xfId="0" applyNumberFormat="1" applyFont="1"/>
    <xf numFmtId="17" fontId="43" fillId="0" borderId="6" xfId="0" applyNumberFormat="1" applyFont="1" applyBorder="1" applyAlignment="1">
      <alignment vertical="top"/>
    </xf>
    <xf numFmtId="0" fontId="43" fillId="0" borderId="6" xfId="0" applyFont="1" applyBorder="1" applyAlignment="1">
      <alignment vertical="top"/>
    </xf>
    <xf numFmtId="0" fontId="29" fillId="0" borderId="0" xfId="0" applyFont="1" applyFill="1" applyAlignment="1">
      <alignment wrapText="1"/>
    </xf>
    <xf numFmtId="0" fontId="28" fillId="0" borderId="0" xfId="0" applyFont="1" applyFill="1" applyAlignment="1">
      <alignment wrapText="1"/>
    </xf>
    <xf numFmtId="0" fontId="29" fillId="0" borderId="0" xfId="0" applyFont="1" applyFill="1" applyAlignment="1">
      <alignment horizontal="left"/>
    </xf>
    <xf numFmtId="0" fontId="28" fillId="0" borderId="0" xfId="0" applyFont="1" applyFill="1" applyAlignment="1">
      <alignment horizontal="left"/>
    </xf>
    <xf numFmtId="173" fontId="28" fillId="0" borderId="0" xfId="0" applyNumberFormat="1" applyFont="1" applyFill="1" applyAlignment="1">
      <alignment horizontal="left"/>
    </xf>
    <xf numFmtId="0" fontId="28" fillId="0" borderId="0" xfId="0" applyFont="1" applyFill="1" applyAlignment="1">
      <alignment horizontal="left" vertical="top" wrapText="1"/>
    </xf>
    <xf numFmtId="0" fontId="29" fillId="0" borderId="0" xfId="0" applyFont="1" applyFill="1" applyAlignment="1">
      <alignment horizontal="left" vertical="top"/>
    </xf>
    <xf numFmtId="0" fontId="28" fillId="5" borderId="0" xfId="0" applyFont="1" applyFill="1" applyAlignment="1">
      <alignment horizontal="left"/>
    </xf>
    <xf numFmtId="0" fontId="28" fillId="0" borderId="0" xfId="0" applyNumberFormat="1" applyFont="1" applyFill="1" applyAlignment="1">
      <alignment horizontal="left"/>
    </xf>
    <xf numFmtId="0" fontId="29" fillId="0" borderId="0" xfId="0" applyNumberFormat="1" applyFont="1" applyFill="1" applyAlignment="1">
      <alignment horizontal="right"/>
    </xf>
    <xf numFmtId="0" fontId="28" fillId="0" borderId="0" xfId="0" applyFont="1" applyFill="1" applyAlignment="1">
      <alignment vertical="top" wrapText="1"/>
    </xf>
    <xf numFmtId="0" fontId="28" fillId="0" borderId="0" xfId="0" applyFont="1" applyFill="1" applyAlignment="1">
      <alignment vertical="top"/>
    </xf>
    <xf numFmtId="0" fontId="35" fillId="0" borderId="0" xfId="0" applyFont="1" applyAlignment="1">
      <alignment vertical="top"/>
    </xf>
    <xf numFmtId="0" fontId="28" fillId="0" borderId="0" xfId="0" applyFont="1" applyFill="1" applyAlignment="1">
      <alignment horizontal="center" vertical="top" wrapText="1"/>
    </xf>
    <xf numFmtId="0" fontId="35" fillId="0" borderId="0" xfId="0" applyFont="1" applyAlignment="1">
      <alignment horizontal="center"/>
    </xf>
    <xf numFmtId="0" fontId="28" fillId="0" borderId="0" xfId="0" applyFont="1" applyFill="1" applyAlignment="1">
      <alignment horizontal="left" vertical="top" wrapText="1"/>
    </xf>
    <xf numFmtId="173" fontId="28" fillId="0" borderId="0" xfId="0" applyNumberFormat="1" applyFont="1" applyFill="1" applyAlignment="1">
      <alignment horizontal="left" vertical="top" wrapText="1"/>
    </xf>
    <xf numFmtId="0" fontId="28" fillId="0" borderId="0" xfId="0" applyFont="1" applyFill="1" applyAlignment="1">
      <alignment horizontal="left" vertical="top"/>
    </xf>
    <xf numFmtId="167" fontId="44" fillId="0" borderId="3" xfId="0" applyNumberFormat="1" applyFont="1" applyFill="1" applyBorder="1" applyAlignment="1">
      <alignment horizontal="center" vertical="top" wrapText="1"/>
    </xf>
    <xf numFmtId="0" fontId="44" fillId="0" borderId="4" xfId="0" applyFont="1" applyFill="1" applyBorder="1" applyAlignment="1">
      <alignment horizontal="center" vertical="top"/>
    </xf>
    <xf numFmtId="0" fontId="44" fillId="0" borderId="5" xfId="0" applyFont="1" applyFill="1" applyBorder="1" applyAlignment="1">
      <alignment horizontal="center" vertical="top"/>
    </xf>
    <xf numFmtId="173" fontId="28" fillId="0" borderId="1" xfId="0" applyNumberFormat="1" applyFont="1" applyFill="1" applyBorder="1" applyAlignment="1">
      <alignment wrapText="1"/>
    </xf>
    <xf numFmtId="173" fontId="28" fillId="0" borderId="1" xfId="0" applyNumberFormat="1" applyFont="1" applyFill="1" applyBorder="1" applyAlignment="1"/>
    <xf numFmtId="4" fontId="29" fillId="0" borderId="1" xfId="0" applyNumberFormat="1" applyFont="1" applyFill="1" applyBorder="1" applyAlignment="1"/>
    <xf numFmtId="4" fontId="28" fillId="0" borderId="1" xfId="0" applyNumberFormat="1" applyFont="1" applyFill="1" applyBorder="1" applyAlignment="1"/>
    <xf numFmtId="0" fontId="28" fillId="0" borderId="1" xfId="0" applyNumberFormat="1" applyFont="1" applyFill="1" applyBorder="1" applyAlignment="1"/>
    <xf numFmtId="4" fontId="28" fillId="0" borderId="1" xfId="0" applyNumberFormat="1" applyFont="1" applyBorder="1" applyAlignment="1"/>
    <xf numFmtId="173" fontId="43" fillId="6" borderId="10" xfId="0" applyNumberFormat="1" applyFont="1" applyFill="1" applyBorder="1" applyAlignment="1">
      <alignment wrapText="1"/>
    </xf>
    <xf numFmtId="169" fontId="43" fillId="6" borderId="10" xfId="0" applyNumberFormat="1" applyFont="1" applyFill="1" applyBorder="1" applyAlignment="1">
      <alignment wrapText="1"/>
    </xf>
    <xf numFmtId="0" fontId="43" fillId="6" borderId="10" xfId="0" applyNumberFormat="1" applyFont="1" applyFill="1" applyBorder="1" applyAlignment="1">
      <alignment wrapText="1"/>
    </xf>
    <xf numFmtId="4" fontId="43" fillId="6" borderId="10" xfId="0" applyNumberFormat="1" applyFont="1" applyFill="1" applyBorder="1" applyAlignment="1">
      <alignment wrapText="1"/>
    </xf>
    <xf numFmtId="1" fontId="28" fillId="0" borderId="1" xfId="0" applyNumberFormat="1" applyFont="1" applyFill="1" applyBorder="1" applyAlignment="1">
      <alignment horizontal="center" wrapText="1"/>
    </xf>
    <xf numFmtId="14" fontId="28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justify" vertical="top" wrapText="1"/>
    </xf>
    <xf numFmtId="167" fontId="29" fillId="0" borderId="8" xfId="0" applyNumberFormat="1" applyFont="1" applyFill="1" applyBorder="1" applyAlignment="1">
      <alignment horizontal="center" wrapText="1"/>
    </xf>
    <xf numFmtId="173" fontId="29" fillId="0" borderId="8" xfId="0" applyNumberFormat="1" applyFont="1" applyFill="1" applyBorder="1" applyAlignment="1">
      <alignment horizontal="center"/>
    </xf>
    <xf numFmtId="0" fontId="29" fillId="0" borderId="8" xfId="0" applyFont="1" applyFill="1" applyBorder="1" applyAlignment="1">
      <alignment horizontal="center"/>
    </xf>
    <xf numFmtId="0" fontId="29" fillId="0" borderId="8" xfId="0" applyFont="1" applyFill="1" applyBorder="1" applyAlignment="1">
      <alignment horizontal="center" wrapText="1"/>
    </xf>
    <xf numFmtId="167" fontId="29" fillId="0" borderId="1" xfId="0" applyNumberFormat="1" applyFont="1" applyFill="1" applyBorder="1" applyAlignment="1">
      <alignment horizontal="center"/>
    </xf>
    <xf numFmtId="167" fontId="29" fillId="0" borderId="1" xfId="0" applyNumberFormat="1" applyFont="1" applyFill="1" applyBorder="1" applyAlignment="1">
      <alignment horizontal="center" wrapText="1"/>
    </xf>
    <xf numFmtId="173" fontId="29" fillId="0" borderId="1" xfId="0" applyNumberFormat="1" applyFont="1" applyFill="1" applyBorder="1" applyAlignment="1">
      <alignment horizontal="center"/>
    </xf>
    <xf numFmtId="17" fontId="29" fillId="0" borderId="8" xfId="0" applyNumberFormat="1" applyFont="1" applyFill="1" applyBorder="1" applyAlignment="1">
      <alignment horizontal="center"/>
    </xf>
    <xf numFmtId="167" fontId="45" fillId="0" borderId="1" xfId="1" applyNumberFormat="1" applyFont="1" applyFill="1" applyBorder="1" applyAlignment="1">
      <alignment vertical="top"/>
    </xf>
    <xf numFmtId="167" fontId="45" fillId="0" borderId="1" xfId="1" applyNumberFormat="1" applyFont="1" applyFill="1" applyBorder="1" applyAlignment="1">
      <alignment vertical="top" wrapText="1"/>
    </xf>
    <xf numFmtId="168" fontId="45" fillId="0" borderId="1" xfId="1" applyNumberFormat="1" applyFont="1" applyFill="1" applyBorder="1" applyAlignment="1">
      <alignment vertical="top"/>
    </xf>
    <xf numFmtId="168" fontId="45" fillId="0" borderId="1" xfId="6" applyNumberFormat="1" applyFont="1" applyFill="1" applyBorder="1" applyAlignment="1">
      <alignment vertical="top"/>
    </xf>
    <xf numFmtId="168" fontId="45" fillId="5" borderId="1" xfId="1" applyNumberFormat="1" applyFont="1" applyFill="1" applyBorder="1" applyAlignment="1">
      <alignment vertical="top"/>
    </xf>
    <xf numFmtId="0" fontId="45" fillId="0" borderId="1" xfId="1" applyNumberFormat="1" applyFont="1" applyFill="1" applyBorder="1" applyAlignment="1">
      <alignment vertical="top"/>
    </xf>
    <xf numFmtId="0" fontId="45" fillId="0" borderId="1" xfId="1" applyNumberFormat="1" applyFont="1" applyFill="1" applyBorder="1" applyAlignment="1">
      <alignment horizontal="left" vertical="top"/>
    </xf>
    <xf numFmtId="17" fontId="45" fillId="0" borderId="1" xfId="1" applyNumberFormat="1" applyFont="1" applyFill="1" applyBorder="1" applyAlignment="1">
      <alignment vertical="top"/>
    </xf>
    <xf numFmtId="16" fontId="45" fillId="0" borderId="1" xfId="1" applyNumberFormat="1" applyFont="1" applyFill="1" applyBorder="1" applyAlignment="1">
      <alignment vertical="top"/>
    </xf>
    <xf numFmtId="17" fontId="45" fillId="0" borderId="1" xfId="1" applyNumberFormat="1" applyFont="1" applyFill="1" applyBorder="1" applyAlignment="1">
      <alignment horizontal="left" vertical="top"/>
    </xf>
    <xf numFmtId="167" fontId="43" fillId="6" borderId="3" xfId="1" applyNumberFormat="1" applyFont="1" applyFill="1" applyBorder="1" applyAlignment="1">
      <alignment horizontal="center" vertical="center" wrapText="1"/>
    </xf>
    <xf numFmtId="0" fontId="43" fillId="6" borderId="4" xfId="1" applyFont="1" applyFill="1" applyBorder="1" applyAlignment="1">
      <alignment horizontal="center" vertical="center" wrapText="1"/>
    </xf>
    <xf numFmtId="0" fontId="43" fillId="6" borderId="5" xfId="1" applyFont="1" applyFill="1" applyBorder="1" applyAlignment="1">
      <alignment horizontal="center" vertical="center" wrapText="1"/>
    </xf>
    <xf numFmtId="0" fontId="43" fillId="6" borderId="10" xfId="1" applyFont="1" applyFill="1" applyBorder="1" applyAlignment="1" applyProtection="1">
      <alignment horizontal="left" vertical="top"/>
      <protection locked="0"/>
    </xf>
    <xf numFmtId="0" fontId="46" fillId="6" borderId="10" xfId="1" applyFont="1" applyFill="1" applyBorder="1" applyAlignment="1" applyProtection="1">
      <alignment horizontal="left" vertical="top"/>
      <protection locked="0"/>
    </xf>
    <xf numFmtId="0" fontId="29" fillId="6" borderId="10" xfId="1" applyFont="1" applyFill="1" applyBorder="1" applyAlignment="1" applyProtection="1">
      <alignment horizontal="left" vertical="top"/>
      <protection locked="0"/>
    </xf>
    <xf numFmtId="0" fontId="43" fillId="6" borderId="9" xfId="1" applyFont="1" applyFill="1" applyBorder="1" applyAlignment="1">
      <alignment horizontal="left" vertical="top"/>
    </xf>
    <xf numFmtId="0" fontId="46" fillId="0" borderId="8" xfId="1" applyFont="1" applyFill="1" applyBorder="1" applyAlignment="1">
      <alignment horizontal="left" vertical="top"/>
    </xf>
    <xf numFmtId="0" fontId="43" fillId="6" borderId="10" xfId="1" applyFont="1" applyFill="1" applyBorder="1" applyAlignment="1">
      <alignment vertical="top" wrapText="1"/>
    </xf>
    <xf numFmtId="0" fontId="43" fillId="6" borderId="24" xfId="1" applyFont="1" applyFill="1" applyBorder="1" applyAlignment="1">
      <alignment vertical="top" wrapText="1"/>
    </xf>
    <xf numFmtId="0" fontId="43" fillId="0" borderId="23" xfId="1" applyFont="1" applyBorder="1" applyAlignment="1">
      <alignment vertical="top" wrapText="1"/>
    </xf>
    <xf numFmtId="49" fontId="43" fillId="6" borderId="9" xfId="1" applyNumberFormat="1" applyFont="1" applyFill="1" applyBorder="1" applyAlignment="1">
      <alignment horizontal="left" vertical="top"/>
    </xf>
    <xf numFmtId="0" fontId="43" fillId="6" borderId="10" xfId="1" applyFont="1" applyFill="1" applyBorder="1" applyAlignment="1" applyProtection="1">
      <alignment vertical="top" wrapText="1"/>
      <protection locked="0"/>
    </xf>
    <xf numFmtId="167" fontId="43" fillId="6" borderId="21" xfId="1" applyNumberFormat="1" applyFont="1" applyFill="1" applyBorder="1" applyAlignment="1">
      <alignment horizontal="left" vertical="top" wrapText="1"/>
    </xf>
    <xf numFmtId="0" fontId="43" fillId="6" borderId="12" xfId="1" applyFont="1" applyFill="1" applyBorder="1" applyAlignment="1">
      <alignment horizontal="left" vertical="top" wrapText="1"/>
    </xf>
  </cellXfs>
  <cellStyles count="10">
    <cellStyle name="Euro" xfId="3"/>
    <cellStyle name="Euro 2" xfId="7"/>
    <cellStyle name="Millares 2" xfId="4"/>
    <cellStyle name="Millares 3" xfId="8"/>
    <cellStyle name="Moneda 2" xfId="2"/>
    <cellStyle name="Moneda 3" xfId="6"/>
    <cellStyle name="Normal" xfId="0" builtinId="0"/>
    <cellStyle name="Normal 2" xfId="5"/>
    <cellStyle name="Normal 2 2" xfId="9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1</xdr:row>
      <xdr:rowOff>9525</xdr:rowOff>
    </xdr:from>
    <xdr:to>
      <xdr:col>3</xdr:col>
      <xdr:colOff>571500</xdr:colOff>
      <xdr:row>1</xdr:row>
      <xdr:rowOff>444500</xdr:rowOff>
    </xdr:to>
    <xdr:pic>
      <xdr:nvPicPr>
        <xdr:cNvPr id="3" name="2 Imagen" descr="Logotipo Gobierno Caja 2019 07 18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0025"/>
          <a:ext cx="1228725" cy="434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38100</xdr:rowOff>
    </xdr:from>
    <xdr:to>
      <xdr:col>1</xdr:col>
      <xdr:colOff>714375</xdr:colOff>
      <xdr:row>1</xdr:row>
      <xdr:rowOff>342900</xdr:rowOff>
    </xdr:to>
    <xdr:pic>
      <xdr:nvPicPr>
        <xdr:cNvPr id="2" name="1 Imagen" descr="Refrescamiento LOGO CAJA MUTUAL_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447675"/>
          <a:ext cx="609600" cy="30480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</xdr:row>
      <xdr:rowOff>38100</xdr:rowOff>
    </xdr:from>
    <xdr:to>
      <xdr:col>2</xdr:col>
      <xdr:colOff>638175</xdr:colOff>
      <xdr:row>1</xdr:row>
      <xdr:rowOff>438150</xdr:rowOff>
    </xdr:to>
    <xdr:pic>
      <xdr:nvPicPr>
        <xdr:cNvPr id="3" name="2 Imagen" descr="Logotipo Gobierno Caja 2019 07 18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200025"/>
          <a:ext cx="127635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22340</xdr:colOff>
      <xdr:row>1</xdr:row>
      <xdr:rowOff>76200</xdr:rowOff>
    </xdr:from>
    <xdr:to>
      <xdr:col>1</xdr:col>
      <xdr:colOff>657225</xdr:colOff>
      <xdr:row>1</xdr:row>
      <xdr:rowOff>400049</xdr:rowOff>
    </xdr:to>
    <xdr:pic>
      <xdr:nvPicPr>
        <xdr:cNvPr id="2" name="1 Imagen" descr="Refrescamiento LOGO CAJA MUTUAL_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9990" y="266700"/>
          <a:ext cx="634885" cy="323849"/>
        </a:xfrm>
        <a:prstGeom prst="rect">
          <a:avLst/>
        </a:prstGeom>
      </xdr:spPr>
    </xdr:pic>
    <xdr:clientData/>
  </xdr:twoCellAnchor>
  <xdr:twoCellAnchor editAs="oneCell">
    <xdr:from>
      <xdr:col>1</xdr:col>
      <xdr:colOff>22340</xdr:colOff>
      <xdr:row>1</xdr:row>
      <xdr:rowOff>76200</xdr:rowOff>
    </xdr:from>
    <xdr:to>
      <xdr:col>1</xdr:col>
      <xdr:colOff>657225</xdr:colOff>
      <xdr:row>1</xdr:row>
      <xdr:rowOff>400049</xdr:rowOff>
    </xdr:to>
    <xdr:pic>
      <xdr:nvPicPr>
        <xdr:cNvPr id="3" name="2 Imagen" descr="Refrescamiento LOGO CAJA MUTUAL_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9990" y="266700"/>
          <a:ext cx="634885" cy="3238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590550</xdr:colOff>
      <xdr:row>1</xdr:row>
      <xdr:rowOff>539750</xdr:rowOff>
    </xdr:to>
    <xdr:pic>
      <xdr:nvPicPr>
        <xdr:cNvPr id="4" name="3 Imagen" descr="Logotipo Gobierno Caja 2019 07 18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04775"/>
          <a:ext cx="1276350" cy="635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228599</xdr:colOff>
      <xdr:row>1</xdr:row>
      <xdr:rowOff>28575</xdr:rowOff>
    </xdr:from>
    <xdr:to>
      <xdr:col>2</xdr:col>
      <xdr:colOff>876299</xdr:colOff>
      <xdr:row>1</xdr:row>
      <xdr:rowOff>619125</xdr:rowOff>
    </xdr:to>
    <xdr:pic>
      <xdr:nvPicPr>
        <xdr:cNvPr id="4" name="3 Imagen" descr="Logotipo Gobierno Caja 2019 07 18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49" y="266700"/>
          <a:ext cx="1285875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G269"/>
  <sheetViews>
    <sheetView zoomScale="120" zoomScaleNormal="120" workbookViewId="0">
      <selection activeCell="D21" sqref="D21"/>
    </sheetView>
  </sheetViews>
  <sheetFormatPr baseColWidth="10" defaultRowHeight="10.5" customHeight="1" x14ac:dyDescent="0.2"/>
  <cols>
    <col min="1" max="2" width="2" style="71" customWidth="1"/>
    <col min="3" max="3" width="12.140625" style="65" customWidth="1"/>
    <col min="4" max="4" width="29.28515625" style="66" customWidth="1"/>
    <col min="5" max="5" width="35.85546875" style="67" customWidth="1"/>
    <col min="6" max="6" width="9.5703125" style="68" customWidth="1"/>
    <col min="7" max="7" width="8" style="68" customWidth="1"/>
    <col min="8" max="8" width="10.140625" style="69" customWidth="1"/>
    <col min="9" max="9" width="9.5703125" style="69" customWidth="1"/>
    <col min="10" max="10" width="11.140625" style="69" customWidth="1"/>
    <col min="11" max="32" width="11.42578125" style="69" hidden="1" customWidth="1"/>
    <col min="33" max="33" width="11.42578125" style="70" hidden="1" customWidth="1"/>
    <col min="34" max="37" width="11.42578125" style="69" hidden="1" customWidth="1"/>
    <col min="38" max="39" width="9.140625" style="69" hidden="1" customWidth="1"/>
    <col min="40" max="40" width="9" style="69" hidden="1" customWidth="1"/>
    <col min="41" max="41" width="10.140625" style="69" customWidth="1"/>
    <col min="42" max="42" width="11.140625" style="69" customWidth="1"/>
    <col min="43" max="126" width="0" style="71" hidden="1" customWidth="1"/>
    <col min="127" max="16384" width="11.42578125" style="71"/>
  </cols>
  <sheetData>
    <row r="1" spans="3:42" ht="15" customHeight="1" x14ac:dyDescent="0.2"/>
    <row r="2" spans="3:42" ht="42.75" customHeight="1" thickBot="1" x14ac:dyDescent="0.2">
      <c r="C2" s="126"/>
      <c r="D2" s="126"/>
    </row>
    <row r="3" spans="3:42" s="72" customFormat="1" ht="15.75" customHeight="1" thickBot="1" x14ac:dyDescent="0.25">
      <c r="C3" s="127" t="s">
        <v>1038</v>
      </c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9"/>
    </row>
    <row r="4" spans="3:42" ht="9" x14ac:dyDescent="0.15">
      <c r="C4" s="73" t="s">
        <v>0</v>
      </c>
      <c r="D4" s="74" t="s">
        <v>1</v>
      </c>
      <c r="E4" s="74" t="s">
        <v>2</v>
      </c>
      <c r="F4" s="75" t="s">
        <v>3</v>
      </c>
      <c r="G4" s="75" t="s">
        <v>4</v>
      </c>
      <c r="H4" s="76" t="s">
        <v>5</v>
      </c>
      <c r="I4" s="76" t="s">
        <v>6</v>
      </c>
      <c r="J4" s="76" t="s">
        <v>7</v>
      </c>
      <c r="K4" s="76"/>
      <c r="L4" s="76"/>
      <c r="M4" s="76"/>
      <c r="N4" s="76"/>
      <c r="O4" s="76"/>
      <c r="P4" s="76"/>
      <c r="Q4" s="76"/>
      <c r="R4" s="76"/>
      <c r="S4" s="76"/>
      <c r="T4" s="76"/>
      <c r="U4" s="63"/>
      <c r="V4" s="76" t="s">
        <v>8</v>
      </c>
      <c r="W4" s="76"/>
      <c r="X4" s="76"/>
      <c r="Y4" s="76"/>
      <c r="Z4" s="76"/>
      <c r="AA4" s="76"/>
      <c r="AB4" s="76"/>
      <c r="AC4" s="76"/>
      <c r="AD4" s="76"/>
      <c r="AE4" s="76"/>
      <c r="AF4" s="76"/>
      <c r="AG4" s="77"/>
      <c r="AH4" s="76"/>
      <c r="AI4" s="76"/>
      <c r="AJ4" s="76"/>
      <c r="AK4" s="76"/>
      <c r="AL4" s="76"/>
      <c r="AM4" s="76"/>
      <c r="AN4" s="76"/>
      <c r="AO4" s="76" t="s">
        <v>9</v>
      </c>
      <c r="AP4" s="76" t="s">
        <v>9</v>
      </c>
    </row>
    <row r="5" spans="3:42" s="83" customFormat="1" ht="9" x14ac:dyDescent="0.25">
      <c r="C5" s="78"/>
      <c r="D5" s="79"/>
      <c r="E5" s="79"/>
      <c r="F5" s="80"/>
      <c r="G5" s="80"/>
      <c r="H5" s="81" t="s">
        <v>10</v>
      </c>
      <c r="I5" s="81" t="s">
        <v>11</v>
      </c>
      <c r="J5" s="81" t="s">
        <v>12</v>
      </c>
      <c r="K5" s="81" t="s">
        <v>13</v>
      </c>
      <c r="L5" s="81" t="s">
        <v>14</v>
      </c>
      <c r="M5" s="81" t="s">
        <v>15</v>
      </c>
      <c r="N5" s="81" t="s">
        <v>16</v>
      </c>
      <c r="O5" s="81" t="s">
        <v>17</v>
      </c>
      <c r="P5" s="81" t="s">
        <v>18</v>
      </c>
      <c r="Q5" s="81" t="s">
        <v>19</v>
      </c>
      <c r="R5" s="81">
        <v>1997</v>
      </c>
      <c r="S5" s="81">
        <v>1998</v>
      </c>
      <c r="T5" s="81" t="s">
        <v>20</v>
      </c>
      <c r="U5" s="81">
        <v>2000</v>
      </c>
      <c r="V5" s="81">
        <v>2001</v>
      </c>
      <c r="W5" s="81">
        <v>2002</v>
      </c>
      <c r="X5" s="81">
        <v>2003</v>
      </c>
      <c r="Y5" s="81">
        <v>2004</v>
      </c>
      <c r="Z5" s="81">
        <v>2005</v>
      </c>
      <c r="AA5" s="81">
        <v>2006</v>
      </c>
      <c r="AB5" s="81">
        <v>2007</v>
      </c>
      <c r="AC5" s="81">
        <v>2008</v>
      </c>
      <c r="AD5" s="81">
        <v>2009</v>
      </c>
      <c r="AE5" s="81">
        <v>2010</v>
      </c>
      <c r="AF5" s="81">
        <v>2011</v>
      </c>
      <c r="AG5" s="82">
        <v>2012</v>
      </c>
      <c r="AH5" s="81">
        <v>2013</v>
      </c>
      <c r="AI5" s="81">
        <v>2014</v>
      </c>
      <c r="AJ5" s="81">
        <v>2015</v>
      </c>
      <c r="AK5" s="81">
        <v>2016</v>
      </c>
      <c r="AL5" s="81">
        <v>2017</v>
      </c>
      <c r="AM5" s="81">
        <v>2017</v>
      </c>
      <c r="AN5" s="81">
        <v>2018</v>
      </c>
      <c r="AO5" s="81">
        <v>2019</v>
      </c>
      <c r="AP5" s="81" t="s">
        <v>21</v>
      </c>
    </row>
    <row r="6" spans="3:42" s="84" customFormat="1" ht="9" x14ac:dyDescent="0.15">
      <c r="C6" s="331" t="s">
        <v>22</v>
      </c>
      <c r="D6" s="332"/>
      <c r="E6" s="333"/>
      <c r="F6" s="334"/>
      <c r="G6" s="334"/>
      <c r="H6" s="335"/>
      <c r="I6" s="335"/>
      <c r="J6" s="335"/>
      <c r="K6" s="335"/>
      <c r="L6" s="335"/>
      <c r="M6" s="335"/>
      <c r="N6" s="335"/>
      <c r="O6" s="335"/>
      <c r="P6" s="335"/>
      <c r="Q6" s="335"/>
      <c r="R6" s="335"/>
      <c r="S6" s="335"/>
      <c r="T6" s="335"/>
      <c r="U6" s="335"/>
      <c r="V6" s="335"/>
      <c r="W6" s="335"/>
      <c r="X6" s="335"/>
      <c r="Y6" s="335"/>
      <c r="Z6" s="335"/>
      <c r="AA6" s="335"/>
      <c r="AB6" s="335"/>
      <c r="AC6" s="335"/>
      <c r="AD6" s="335"/>
      <c r="AE6" s="335"/>
      <c r="AF6" s="335"/>
      <c r="AG6" s="335"/>
      <c r="AH6" s="335"/>
      <c r="AI6" s="335"/>
      <c r="AJ6" s="335"/>
      <c r="AK6" s="335"/>
      <c r="AL6" s="335"/>
      <c r="AM6" s="335"/>
      <c r="AN6" s="335"/>
      <c r="AO6" s="335"/>
      <c r="AP6" s="335"/>
    </row>
    <row r="7" spans="3:42" s="85" customFormat="1" ht="9" x14ac:dyDescent="0.25">
      <c r="C7" s="336" t="s">
        <v>23</v>
      </c>
      <c r="D7" s="337" t="s">
        <v>24</v>
      </c>
      <c r="E7" s="338" t="s">
        <v>25</v>
      </c>
      <c r="F7" s="339"/>
      <c r="G7" s="339"/>
      <c r="H7" s="340">
        <f>203036.59*1/8.75</f>
        <v>23204.181714285714</v>
      </c>
      <c r="I7" s="340">
        <f t="shared" ref="I7:I14" si="0">(H7*0.1)</f>
        <v>2320.4181714285714</v>
      </c>
      <c r="J7" s="340">
        <f t="shared" ref="J7:J12" si="1">(H7*0.9)</f>
        <v>20883.763542857145</v>
      </c>
      <c r="K7" s="340">
        <v>0</v>
      </c>
      <c r="L7" s="340">
        <v>0</v>
      </c>
      <c r="M7" s="340">
        <v>0</v>
      </c>
      <c r="N7" s="340">
        <v>0</v>
      </c>
      <c r="O7" s="340">
        <v>0</v>
      </c>
      <c r="P7" s="340">
        <v>0</v>
      </c>
      <c r="Q7" s="340">
        <v>0</v>
      </c>
      <c r="R7" s="340">
        <v>29637.78</v>
      </c>
      <c r="S7" s="340">
        <v>36546.589999999997</v>
      </c>
      <c r="T7" s="340">
        <v>36546.589999999997</v>
      </c>
      <c r="U7" s="340">
        <v>36546.61</v>
      </c>
      <c r="V7" s="340">
        <v>4176.75</v>
      </c>
      <c r="W7" s="340">
        <v>789.58</v>
      </c>
      <c r="X7" s="340">
        <v>0</v>
      </c>
      <c r="Y7" s="340">
        <v>0</v>
      </c>
      <c r="Z7" s="340">
        <v>0</v>
      </c>
      <c r="AA7" s="340">
        <v>0</v>
      </c>
      <c r="AB7" s="340">
        <v>0</v>
      </c>
      <c r="AC7" s="340">
        <v>0</v>
      </c>
      <c r="AD7" s="340">
        <v>0</v>
      </c>
      <c r="AE7" s="340">
        <v>0</v>
      </c>
      <c r="AF7" s="340">
        <v>0</v>
      </c>
      <c r="AG7" s="341">
        <v>0</v>
      </c>
      <c r="AH7" s="340">
        <v>0</v>
      </c>
      <c r="AI7" s="340"/>
      <c r="AJ7" s="340"/>
      <c r="AK7" s="340"/>
      <c r="AL7" s="340">
        <v>20883.759999999998</v>
      </c>
      <c r="AM7" s="340">
        <v>20883.759999999998</v>
      </c>
      <c r="AN7" s="340">
        <v>20883.759999999998</v>
      </c>
      <c r="AO7" s="340">
        <v>20883.759999999998</v>
      </c>
      <c r="AP7" s="340">
        <f t="shared" ref="AP7:AP19" si="2">SUM(AL7)</f>
        <v>20883.759999999998</v>
      </c>
    </row>
    <row r="8" spans="3:42" s="85" customFormat="1" ht="9" x14ac:dyDescent="0.25">
      <c r="C8" s="342" t="s">
        <v>26</v>
      </c>
      <c r="D8" s="337" t="s">
        <v>27</v>
      </c>
      <c r="E8" s="338"/>
      <c r="F8" s="339"/>
      <c r="G8" s="339"/>
      <c r="H8" s="340">
        <f>5739/8.75</f>
        <v>655.88571428571424</v>
      </c>
      <c r="I8" s="340">
        <f t="shared" si="0"/>
        <v>65.588571428571427</v>
      </c>
      <c r="J8" s="340">
        <f t="shared" si="1"/>
        <v>590.29714285714283</v>
      </c>
      <c r="K8" s="340"/>
      <c r="L8" s="340"/>
      <c r="M8" s="340"/>
      <c r="N8" s="340"/>
      <c r="O8" s="340"/>
      <c r="P8" s="340"/>
      <c r="Q8" s="340"/>
      <c r="R8" s="340"/>
      <c r="S8" s="340"/>
      <c r="T8" s="340">
        <v>399.06</v>
      </c>
      <c r="U8" s="340">
        <v>1033.03</v>
      </c>
      <c r="V8" s="340">
        <v>118.07</v>
      </c>
      <c r="W8" s="340">
        <v>118.07</v>
      </c>
      <c r="X8" s="340">
        <v>118.06</v>
      </c>
      <c r="Y8" s="340">
        <v>72.430000000000007</v>
      </c>
      <c r="Z8" s="340">
        <v>0</v>
      </c>
      <c r="AA8" s="340">
        <v>0</v>
      </c>
      <c r="AB8" s="340">
        <v>0</v>
      </c>
      <c r="AC8" s="340">
        <v>0</v>
      </c>
      <c r="AD8" s="340">
        <v>0</v>
      </c>
      <c r="AE8" s="340">
        <v>0</v>
      </c>
      <c r="AF8" s="340">
        <v>0</v>
      </c>
      <c r="AG8" s="341">
        <v>0</v>
      </c>
      <c r="AH8" s="340">
        <v>0</v>
      </c>
      <c r="AI8" s="340"/>
      <c r="AJ8" s="340"/>
      <c r="AK8" s="340"/>
      <c r="AL8" s="340">
        <v>590.29999999999995</v>
      </c>
      <c r="AM8" s="340">
        <v>590.29999999999995</v>
      </c>
      <c r="AN8" s="340">
        <v>590.29999999999995</v>
      </c>
      <c r="AO8" s="340">
        <v>590.29999999999995</v>
      </c>
      <c r="AP8" s="340">
        <f t="shared" si="2"/>
        <v>590.29999999999995</v>
      </c>
    </row>
    <row r="9" spans="3:42" s="85" customFormat="1" ht="9" x14ac:dyDescent="0.25">
      <c r="C9" s="342" t="s">
        <v>26</v>
      </c>
      <c r="D9" s="337" t="s">
        <v>27</v>
      </c>
      <c r="E9" s="338"/>
      <c r="F9" s="339"/>
      <c r="G9" s="339"/>
      <c r="H9" s="340">
        <f>5739/8.75</f>
        <v>655.88571428571424</v>
      </c>
      <c r="I9" s="340">
        <f t="shared" si="0"/>
        <v>65.588571428571427</v>
      </c>
      <c r="J9" s="340">
        <f t="shared" si="1"/>
        <v>590.29714285714283</v>
      </c>
      <c r="K9" s="340"/>
      <c r="L9" s="340"/>
      <c r="M9" s="340"/>
      <c r="N9" s="340"/>
      <c r="O9" s="340"/>
      <c r="P9" s="340"/>
      <c r="Q9" s="340"/>
      <c r="R9" s="340"/>
      <c r="S9" s="340"/>
      <c r="T9" s="340">
        <v>399.06</v>
      </c>
      <c r="U9" s="340">
        <v>1033.03</v>
      </c>
      <c r="V9" s="340">
        <v>118.07</v>
      </c>
      <c r="W9" s="340">
        <v>118.07</v>
      </c>
      <c r="X9" s="340">
        <v>118.06</v>
      </c>
      <c r="Y9" s="340">
        <v>72.430000000000007</v>
      </c>
      <c r="Z9" s="340">
        <v>0</v>
      </c>
      <c r="AA9" s="340">
        <v>0</v>
      </c>
      <c r="AB9" s="340">
        <v>0</v>
      </c>
      <c r="AC9" s="340">
        <v>0</v>
      </c>
      <c r="AD9" s="340">
        <v>0</v>
      </c>
      <c r="AE9" s="340">
        <v>0</v>
      </c>
      <c r="AF9" s="340">
        <v>0</v>
      </c>
      <c r="AG9" s="341">
        <v>0</v>
      </c>
      <c r="AH9" s="340">
        <v>0</v>
      </c>
      <c r="AI9" s="340"/>
      <c r="AJ9" s="340"/>
      <c r="AK9" s="340"/>
      <c r="AL9" s="340">
        <v>590.29999999999995</v>
      </c>
      <c r="AM9" s="340">
        <v>590.29999999999995</v>
      </c>
      <c r="AN9" s="340">
        <v>590.29999999999995</v>
      </c>
      <c r="AO9" s="340">
        <v>590.29999999999995</v>
      </c>
      <c r="AP9" s="340">
        <f t="shared" si="2"/>
        <v>590.29999999999995</v>
      </c>
    </row>
    <row r="10" spans="3:42" s="85" customFormat="1" ht="9" x14ac:dyDescent="0.25">
      <c r="C10" s="342" t="s">
        <v>26</v>
      </c>
      <c r="D10" s="337" t="s">
        <v>28</v>
      </c>
      <c r="E10" s="337"/>
      <c r="F10" s="343"/>
      <c r="G10" s="343"/>
      <c r="H10" s="340">
        <f>52536/8.75</f>
        <v>6004.1142857142859</v>
      </c>
      <c r="I10" s="340">
        <f t="shared" si="0"/>
        <v>600.41142857142859</v>
      </c>
      <c r="J10" s="340">
        <f t="shared" si="1"/>
        <v>5403.7028571428573</v>
      </c>
      <c r="K10" s="340">
        <v>0</v>
      </c>
      <c r="L10" s="340">
        <v>0</v>
      </c>
      <c r="M10" s="340">
        <v>0</v>
      </c>
      <c r="N10" s="340">
        <v>0</v>
      </c>
      <c r="O10" s="340">
        <v>0</v>
      </c>
      <c r="P10" s="340">
        <v>0</v>
      </c>
      <c r="Q10" s="340">
        <v>0</v>
      </c>
      <c r="R10" s="340">
        <v>0</v>
      </c>
      <c r="S10" s="340">
        <v>0</v>
      </c>
      <c r="T10" s="340">
        <v>3653.05</v>
      </c>
      <c r="U10" s="340">
        <v>9456.48</v>
      </c>
      <c r="V10" s="340">
        <v>1080.76</v>
      </c>
      <c r="W10" s="340">
        <v>1080.76</v>
      </c>
      <c r="X10" s="340">
        <v>1080.76</v>
      </c>
      <c r="Y10" s="340">
        <v>663.19</v>
      </c>
      <c r="Z10" s="340">
        <v>0</v>
      </c>
      <c r="AA10" s="340">
        <v>0</v>
      </c>
      <c r="AB10" s="340">
        <v>0</v>
      </c>
      <c r="AC10" s="340">
        <v>0</v>
      </c>
      <c r="AD10" s="340">
        <v>0</v>
      </c>
      <c r="AE10" s="340">
        <v>0</v>
      </c>
      <c r="AF10" s="340">
        <v>0</v>
      </c>
      <c r="AG10" s="341">
        <v>0</v>
      </c>
      <c r="AH10" s="340">
        <v>0</v>
      </c>
      <c r="AI10" s="340"/>
      <c r="AJ10" s="340"/>
      <c r="AK10" s="340"/>
      <c r="AL10" s="340">
        <v>5403.7</v>
      </c>
      <c r="AM10" s="340">
        <v>5403.7</v>
      </c>
      <c r="AN10" s="340">
        <v>5403.7</v>
      </c>
      <c r="AO10" s="340">
        <v>5403.7</v>
      </c>
      <c r="AP10" s="340">
        <f t="shared" si="2"/>
        <v>5403.7</v>
      </c>
    </row>
    <row r="11" spans="3:42" s="85" customFormat="1" ht="9" x14ac:dyDescent="0.25">
      <c r="C11" s="342" t="s">
        <v>26</v>
      </c>
      <c r="D11" s="337" t="s">
        <v>29</v>
      </c>
      <c r="E11" s="338"/>
      <c r="F11" s="339"/>
      <c r="G11" s="339"/>
      <c r="H11" s="340">
        <f>5349/8.75</f>
        <v>611.31428571428569</v>
      </c>
      <c r="I11" s="340">
        <f t="shared" si="0"/>
        <v>61.131428571428572</v>
      </c>
      <c r="J11" s="340">
        <f t="shared" si="1"/>
        <v>550.18285714285719</v>
      </c>
      <c r="K11" s="340">
        <v>0</v>
      </c>
      <c r="L11" s="340">
        <v>0</v>
      </c>
      <c r="M11" s="340">
        <v>0</v>
      </c>
      <c r="N11" s="340">
        <v>0</v>
      </c>
      <c r="O11" s="340">
        <v>0</v>
      </c>
      <c r="P11" s="340">
        <v>0</v>
      </c>
      <c r="Q11" s="340">
        <v>0</v>
      </c>
      <c r="R11" s="340">
        <v>0</v>
      </c>
      <c r="S11" s="340">
        <v>0</v>
      </c>
      <c r="T11" s="340">
        <v>371.94</v>
      </c>
      <c r="U11" s="340">
        <v>962.82</v>
      </c>
      <c r="V11" s="340">
        <v>110.05</v>
      </c>
      <c r="W11" s="340">
        <v>110.05</v>
      </c>
      <c r="X11" s="340">
        <v>110.05</v>
      </c>
      <c r="Y11" s="340">
        <v>67.790000000000006</v>
      </c>
      <c r="Z11" s="340">
        <v>0</v>
      </c>
      <c r="AA11" s="340">
        <v>0</v>
      </c>
      <c r="AB11" s="340">
        <v>0</v>
      </c>
      <c r="AC11" s="340">
        <v>0</v>
      </c>
      <c r="AD11" s="340">
        <v>0</v>
      </c>
      <c r="AE11" s="340">
        <v>0</v>
      </c>
      <c r="AF11" s="340">
        <v>0</v>
      </c>
      <c r="AG11" s="341">
        <v>0</v>
      </c>
      <c r="AH11" s="340">
        <v>0</v>
      </c>
      <c r="AI11" s="340"/>
      <c r="AJ11" s="340"/>
      <c r="AK11" s="340"/>
      <c r="AL11" s="340">
        <v>550.17999999999995</v>
      </c>
      <c r="AM11" s="340">
        <v>550.17999999999995</v>
      </c>
      <c r="AN11" s="340">
        <v>550.17999999999995</v>
      </c>
      <c r="AO11" s="340">
        <v>550.17999999999995</v>
      </c>
      <c r="AP11" s="340">
        <f t="shared" si="2"/>
        <v>550.17999999999995</v>
      </c>
    </row>
    <row r="12" spans="3:42" s="85" customFormat="1" ht="9" x14ac:dyDescent="0.25">
      <c r="C12" s="342" t="s">
        <v>26</v>
      </c>
      <c r="D12" s="337" t="s">
        <v>29</v>
      </c>
      <c r="E12" s="338"/>
      <c r="F12" s="339"/>
      <c r="G12" s="339"/>
      <c r="H12" s="340">
        <f>5349/8.75</f>
        <v>611.31428571428569</v>
      </c>
      <c r="I12" s="340">
        <f t="shared" si="0"/>
        <v>61.131428571428572</v>
      </c>
      <c r="J12" s="340">
        <f t="shared" si="1"/>
        <v>550.18285714285719</v>
      </c>
      <c r="K12" s="340">
        <v>0</v>
      </c>
      <c r="L12" s="340">
        <v>0</v>
      </c>
      <c r="M12" s="340">
        <v>0</v>
      </c>
      <c r="N12" s="340">
        <v>0</v>
      </c>
      <c r="O12" s="340">
        <v>0</v>
      </c>
      <c r="P12" s="340">
        <v>0</v>
      </c>
      <c r="Q12" s="340">
        <v>0</v>
      </c>
      <c r="R12" s="340">
        <v>0</v>
      </c>
      <c r="S12" s="340">
        <v>0</v>
      </c>
      <c r="T12" s="340">
        <v>371.94</v>
      </c>
      <c r="U12" s="340">
        <v>962.82</v>
      </c>
      <c r="V12" s="340">
        <v>110.05</v>
      </c>
      <c r="W12" s="340">
        <v>110.05</v>
      </c>
      <c r="X12" s="340">
        <v>110.05</v>
      </c>
      <c r="Y12" s="340">
        <v>67.790000000000006</v>
      </c>
      <c r="Z12" s="340">
        <v>0</v>
      </c>
      <c r="AA12" s="340">
        <v>0</v>
      </c>
      <c r="AB12" s="340">
        <v>0</v>
      </c>
      <c r="AC12" s="340">
        <v>0</v>
      </c>
      <c r="AD12" s="340">
        <v>0</v>
      </c>
      <c r="AE12" s="340">
        <v>0</v>
      </c>
      <c r="AF12" s="340">
        <v>0</v>
      </c>
      <c r="AG12" s="341">
        <v>0</v>
      </c>
      <c r="AH12" s="340">
        <v>0</v>
      </c>
      <c r="AI12" s="340"/>
      <c r="AJ12" s="340"/>
      <c r="AK12" s="340"/>
      <c r="AL12" s="340">
        <v>550.17999999999995</v>
      </c>
      <c r="AM12" s="340">
        <v>550.17999999999995</v>
      </c>
      <c r="AN12" s="340">
        <v>550.17999999999995</v>
      </c>
      <c r="AO12" s="340">
        <v>550.17999999999995</v>
      </c>
      <c r="AP12" s="340">
        <f t="shared" si="2"/>
        <v>550.17999999999995</v>
      </c>
    </row>
    <row r="13" spans="3:42" s="85" customFormat="1" ht="9" x14ac:dyDescent="0.25">
      <c r="C13" s="342" t="s">
        <v>30</v>
      </c>
      <c r="D13" s="337" t="s">
        <v>31</v>
      </c>
      <c r="E13" s="338"/>
      <c r="F13" s="339"/>
      <c r="G13" s="339"/>
      <c r="H13" s="340">
        <f>8949.6/8.75</f>
        <v>1022.8114285714286</v>
      </c>
      <c r="I13" s="340">
        <f t="shared" si="0"/>
        <v>102.28114285714287</v>
      </c>
      <c r="J13" s="340">
        <f>(H13*0.9)+0.98</f>
        <v>921.51028571428571</v>
      </c>
      <c r="K13" s="340">
        <v>0</v>
      </c>
      <c r="L13" s="340">
        <v>0</v>
      </c>
      <c r="M13" s="340">
        <v>0</v>
      </c>
      <c r="N13" s="340">
        <v>0</v>
      </c>
      <c r="O13" s="340">
        <v>0</v>
      </c>
      <c r="P13" s="340">
        <v>0</v>
      </c>
      <c r="Q13" s="340">
        <v>0</v>
      </c>
      <c r="R13" s="340">
        <v>0</v>
      </c>
      <c r="S13" s="340">
        <v>0</v>
      </c>
      <c r="T13" s="340">
        <v>0</v>
      </c>
      <c r="U13" s="340">
        <v>167.25</v>
      </c>
      <c r="V13" s="340">
        <v>184.12</v>
      </c>
      <c r="W13" s="340">
        <v>184.12</v>
      </c>
      <c r="X13" s="340">
        <v>184.12</v>
      </c>
      <c r="Y13" s="340">
        <v>184.63</v>
      </c>
      <c r="Z13" s="340">
        <v>165.41</v>
      </c>
      <c r="AA13" s="340">
        <v>0</v>
      </c>
      <c r="AB13" s="340">
        <v>0</v>
      </c>
      <c r="AC13" s="340">
        <v>0</v>
      </c>
      <c r="AD13" s="340">
        <v>0</v>
      </c>
      <c r="AE13" s="340">
        <v>0</v>
      </c>
      <c r="AF13" s="340">
        <v>0</v>
      </c>
      <c r="AG13" s="341">
        <v>0</v>
      </c>
      <c r="AH13" s="340">
        <v>0</v>
      </c>
      <c r="AI13" s="340"/>
      <c r="AJ13" s="340"/>
      <c r="AK13" s="340"/>
      <c r="AL13" s="340">
        <f>920.53+0.98</f>
        <v>921.51</v>
      </c>
      <c r="AM13" s="340">
        <f>920.53+0.98</f>
        <v>921.51</v>
      </c>
      <c r="AN13" s="340">
        <f>920.53+0.98</f>
        <v>921.51</v>
      </c>
      <c r="AO13" s="340">
        <f>920.53+0.98</f>
        <v>921.51</v>
      </c>
      <c r="AP13" s="340">
        <f t="shared" si="2"/>
        <v>921.51</v>
      </c>
    </row>
    <row r="14" spans="3:42" s="85" customFormat="1" ht="9" x14ac:dyDescent="0.25">
      <c r="C14" s="342" t="s">
        <v>32</v>
      </c>
      <c r="D14" s="337" t="s">
        <v>33</v>
      </c>
      <c r="E14" s="338"/>
      <c r="F14" s="339"/>
      <c r="G14" s="339"/>
      <c r="H14" s="340">
        <v>3136.88</v>
      </c>
      <c r="I14" s="340">
        <f t="shared" si="0"/>
        <v>313.68800000000005</v>
      </c>
      <c r="J14" s="340">
        <f>(H14*0.9)</f>
        <v>2823.192</v>
      </c>
      <c r="K14" s="340">
        <v>0</v>
      </c>
      <c r="L14" s="340">
        <v>0</v>
      </c>
      <c r="M14" s="340">
        <v>0</v>
      </c>
      <c r="N14" s="340">
        <v>0</v>
      </c>
      <c r="O14" s="340">
        <v>0</v>
      </c>
      <c r="P14" s="340">
        <v>0</v>
      </c>
      <c r="Q14" s="340">
        <v>0</v>
      </c>
      <c r="R14" s="340">
        <v>0</v>
      </c>
      <c r="S14" s="340">
        <v>0</v>
      </c>
      <c r="T14" s="340">
        <v>0</v>
      </c>
      <c r="U14" s="340">
        <v>0</v>
      </c>
      <c r="V14" s="340">
        <v>0</v>
      </c>
      <c r="W14" s="340">
        <v>44.86</v>
      </c>
      <c r="X14" s="340">
        <v>564.64</v>
      </c>
      <c r="Y14" s="340">
        <v>566.22</v>
      </c>
      <c r="Z14" s="340">
        <v>564.66999999999996</v>
      </c>
      <c r="AA14" s="340">
        <v>564.66999999999996</v>
      </c>
      <c r="AB14" s="340">
        <v>518.13</v>
      </c>
      <c r="AC14" s="340">
        <v>0</v>
      </c>
      <c r="AD14" s="340">
        <v>0</v>
      </c>
      <c r="AE14" s="340">
        <v>0</v>
      </c>
      <c r="AF14" s="340">
        <v>0</v>
      </c>
      <c r="AG14" s="341">
        <v>0</v>
      </c>
      <c r="AH14" s="340">
        <v>0</v>
      </c>
      <c r="AI14" s="340"/>
      <c r="AJ14" s="340"/>
      <c r="AK14" s="340"/>
      <c r="AL14" s="340">
        <f>SUM(W14:AB14)</f>
        <v>2823.19</v>
      </c>
      <c r="AM14" s="340">
        <f>SUM(X14:AC14)</f>
        <v>2778.3300000000004</v>
      </c>
      <c r="AN14" s="340">
        <v>2823.19</v>
      </c>
      <c r="AO14" s="340">
        <v>2823.19</v>
      </c>
      <c r="AP14" s="340">
        <f t="shared" si="2"/>
        <v>2823.19</v>
      </c>
    </row>
    <row r="15" spans="3:42" s="85" customFormat="1" ht="16.5" x14ac:dyDescent="0.25">
      <c r="C15" s="342" t="s">
        <v>34</v>
      </c>
      <c r="D15" s="337" t="s">
        <v>35</v>
      </c>
      <c r="E15" s="338" t="s">
        <v>36</v>
      </c>
      <c r="F15" s="339"/>
      <c r="G15" s="339"/>
      <c r="H15" s="340">
        <v>11630</v>
      </c>
      <c r="I15" s="340">
        <f>(H15*0.1)</f>
        <v>1163</v>
      </c>
      <c r="J15" s="340">
        <f>(H15*0.9)</f>
        <v>10467</v>
      </c>
      <c r="K15" s="340">
        <v>0</v>
      </c>
      <c r="L15" s="340">
        <v>0</v>
      </c>
      <c r="M15" s="340">
        <v>0</v>
      </c>
      <c r="N15" s="340">
        <v>0</v>
      </c>
      <c r="O15" s="340">
        <v>0</v>
      </c>
      <c r="P15" s="340">
        <v>0</v>
      </c>
      <c r="Q15" s="340">
        <v>0</v>
      </c>
      <c r="R15" s="340">
        <v>0</v>
      </c>
      <c r="S15" s="340">
        <v>0</v>
      </c>
      <c r="T15" s="340">
        <v>0</v>
      </c>
      <c r="U15" s="340">
        <v>0</v>
      </c>
      <c r="V15" s="340">
        <v>0</v>
      </c>
      <c r="W15" s="340">
        <v>0</v>
      </c>
      <c r="X15" s="340">
        <v>0</v>
      </c>
      <c r="Y15" s="340">
        <v>103.24</v>
      </c>
      <c r="Z15" s="340">
        <v>2093.44</v>
      </c>
      <c r="AA15" s="340">
        <v>2093.4299999999998</v>
      </c>
      <c r="AB15" s="340">
        <v>2093.4299999999998</v>
      </c>
      <c r="AC15" s="340">
        <v>2099.16</v>
      </c>
      <c r="AD15" s="340">
        <v>1984.3</v>
      </c>
      <c r="AE15" s="340">
        <v>0</v>
      </c>
      <c r="AF15" s="340">
        <v>0</v>
      </c>
      <c r="AG15" s="341">
        <v>0</v>
      </c>
      <c r="AH15" s="340">
        <v>0</v>
      </c>
      <c r="AI15" s="340"/>
      <c r="AJ15" s="340"/>
      <c r="AK15" s="340"/>
      <c r="AL15" s="340">
        <f>SUM(Y15:AE15)</f>
        <v>10466.999999999998</v>
      </c>
      <c r="AM15" s="340">
        <f>SUM(Z15:AF15)</f>
        <v>10363.759999999998</v>
      </c>
      <c r="AN15" s="340">
        <f t="shared" ref="AN15" si="3">SUM(Y15:AD15)</f>
        <v>10466.999999999998</v>
      </c>
      <c r="AO15" s="340">
        <v>10467</v>
      </c>
      <c r="AP15" s="340">
        <v>10467</v>
      </c>
    </row>
    <row r="16" spans="3:42" s="85" customFormat="1" ht="9" x14ac:dyDescent="0.25">
      <c r="C16" s="344" t="s">
        <v>37</v>
      </c>
      <c r="D16" s="345" t="s">
        <v>38</v>
      </c>
      <c r="E16" s="346"/>
      <c r="F16" s="347"/>
      <c r="G16" s="347"/>
      <c r="H16" s="348">
        <v>34550</v>
      </c>
      <c r="I16" s="348">
        <f>(H16*0.1)</f>
        <v>3455</v>
      </c>
      <c r="J16" s="348">
        <f>(H16*0.9)</f>
        <v>31095</v>
      </c>
      <c r="K16" s="348">
        <v>0</v>
      </c>
      <c r="L16" s="349">
        <v>0</v>
      </c>
      <c r="M16" s="349">
        <v>0</v>
      </c>
      <c r="N16" s="349">
        <v>0</v>
      </c>
      <c r="O16" s="348">
        <v>0</v>
      </c>
      <c r="P16" s="348">
        <v>0</v>
      </c>
      <c r="Q16" s="348">
        <v>0</v>
      </c>
      <c r="R16" s="348">
        <v>0</v>
      </c>
      <c r="S16" s="348">
        <v>0</v>
      </c>
      <c r="T16" s="349">
        <v>0</v>
      </c>
      <c r="U16" s="349">
        <v>0</v>
      </c>
      <c r="V16" s="349">
        <v>0</v>
      </c>
      <c r="W16" s="348">
        <v>0</v>
      </c>
      <c r="X16" s="348">
        <v>0</v>
      </c>
      <c r="Y16" s="348">
        <v>0</v>
      </c>
      <c r="Z16" s="348">
        <v>5179.66</v>
      </c>
      <c r="AA16" s="348">
        <v>6219</v>
      </c>
      <c r="AB16" s="348">
        <v>6219</v>
      </c>
      <c r="AC16" s="348">
        <v>6236.04</v>
      </c>
      <c r="AD16" s="348">
        <v>6219</v>
      </c>
      <c r="AE16" s="348">
        <v>1022.3</v>
      </c>
      <c r="AF16" s="348">
        <v>0</v>
      </c>
      <c r="AG16" s="341">
        <v>0</v>
      </c>
      <c r="AH16" s="340">
        <v>0</v>
      </c>
      <c r="AI16" s="340"/>
      <c r="AJ16" s="340"/>
      <c r="AK16" s="340"/>
      <c r="AL16" s="348">
        <f>SUM(Z16:AE16)</f>
        <v>31095</v>
      </c>
      <c r="AM16" s="348">
        <f>SUM(AA16:AF16)</f>
        <v>25915.34</v>
      </c>
      <c r="AN16" s="340">
        <v>31095</v>
      </c>
      <c r="AO16" s="340">
        <v>31095</v>
      </c>
      <c r="AP16" s="340">
        <f t="shared" si="2"/>
        <v>31095</v>
      </c>
    </row>
    <row r="17" spans="3:42" s="85" customFormat="1" ht="9" x14ac:dyDescent="0.25">
      <c r="C17" s="350" t="s">
        <v>39</v>
      </c>
      <c r="D17" s="337" t="s">
        <v>40</v>
      </c>
      <c r="E17" s="338" t="s">
        <v>41</v>
      </c>
      <c r="F17" s="339"/>
      <c r="G17" s="339"/>
      <c r="H17" s="340">
        <v>13156.79</v>
      </c>
      <c r="I17" s="340">
        <f t="shared" ref="I17:I19" si="4">(H17*0.1)</f>
        <v>1315.6790000000001</v>
      </c>
      <c r="J17" s="341">
        <f t="shared" ref="J17:J19" si="5">(H17*0.9)</f>
        <v>11841.111000000001</v>
      </c>
      <c r="K17" s="348"/>
      <c r="L17" s="349"/>
      <c r="M17" s="349"/>
      <c r="N17" s="349"/>
      <c r="O17" s="348"/>
      <c r="P17" s="348"/>
      <c r="Q17" s="348"/>
      <c r="R17" s="348"/>
      <c r="S17" s="348"/>
      <c r="T17" s="349"/>
      <c r="U17" s="349"/>
      <c r="V17" s="349"/>
      <c r="W17" s="348"/>
      <c r="X17" s="348"/>
      <c r="Y17" s="348"/>
      <c r="Z17" s="348"/>
      <c r="AA17" s="348"/>
      <c r="AB17" s="348"/>
      <c r="AC17" s="348"/>
      <c r="AD17" s="340">
        <v>635.86</v>
      </c>
      <c r="AE17" s="340">
        <v>2368.25</v>
      </c>
      <c r="AF17" s="340">
        <v>2368.25</v>
      </c>
      <c r="AG17" s="341">
        <v>2374.7399999999998</v>
      </c>
      <c r="AH17" s="340">
        <v>2368.25</v>
      </c>
      <c r="AI17" s="340">
        <v>1725.76</v>
      </c>
      <c r="AJ17" s="340"/>
      <c r="AK17" s="340"/>
      <c r="AL17" s="348">
        <f t="shared" ref="AL17:AM19" si="6">SUM(AD17:AI17)</f>
        <v>11841.11</v>
      </c>
      <c r="AM17" s="348">
        <f t="shared" si="6"/>
        <v>11205.25</v>
      </c>
      <c r="AN17" s="340">
        <v>11841.11</v>
      </c>
      <c r="AO17" s="340">
        <v>11841.11</v>
      </c>
      <c r="AP17" s="340">
        <f t="shared" si="2"/>
        <v>11841.11</v>
      </c>
    </row>
    <row r="18" spans="3:42" s="85" customFormat="1" ht="9" x14ac:dyDescent="0.25">
      <c r="C18" s="350" t="s">
        <v>39</v>
      </c>
      <c r="D18" s="337" t="s">
        <v>42</v>
      </c>
      <c r="E18" s="338" t="s">
        <v>43</v>
      </c>
      <c r="F18" s="339"/>
      <c r="G18" s="339"/>
      <c r="H18" s="340">
        <v>3101.85</v>
      </c>
      <c r="I18" s="340">
        <f t="shared" si="4"/>
        <v>310.185</v>
      </c>
      <c r="J18" s="341">
        <f t="shared" si="5"/>
        <v>2791.665</v>
      </c>
      <c r="K18" s="348"/>
      <c r="L18" s="349"/>
      <c r="M18" s="349"/>
      <c r="N18" s="349"/>
      <c r="O18" s="348"/>
      <c r="P18" s="348"/>
      <c r="Q18" s="348"/>
      <c r="R18" s="348"/>
      <c r="S18" s="348"/>
      <c r="T18" s="349"/>
      <c r="U18" s="349"/>
      <c r="V18" s="349"/>
      <c r="W18" s="348"/>
      <c r="X18" s="348"/>
      <c r="Y18" s="348"/>
      <c r="Z18" s="348"/>
      <c r="AA18" s="348"/>
      <c r="AB18" s="348"/>
      <c r="AC18" s="348"/>
      <c r="AD18" s="340">
        <v>149.91</v>
      </c>
      <c r="AE18" s="340">
        <v>558.33000000000004</v>
      </c>
      <c r="AF18" s="340">
        <v>558.33000000000004</v>
      </c>
      <c r="AG18" s="341">
        <v>559.86</v>
      </c>
      <c r="AH18" s="341">
        <v>558.33000000000004</v>
      </c>
      <c r="AI18" s="340">
        <v>406.9</v>
      </c>
      <c r="AJ18" s="340"/>
      <c r="AK18" s="340"/>
      <c r="AL18" s="348">
        <f t="shared" si="6"/>
        <v>2791.6600000000003</v>
      </c>
      <c r="AM18" s="348">
        <f t="shared" si="6"/>
        <v>2641.75</v>
      </c>
      <c r="AN18" s="340">
        <v>2791.66</v>
      </c>
      <c r="AO18" s="340">
        <v>2791.66</v>
      </c>
      <c r="AP18" s="340">
        <f t="shared" si="2"/>
        <v>2791.6600000000003</v>
      </c>
    </row>
    <row r="19" spans="3:42" s="85" customFormat="1" ht="9" x14ac:dyDescent="0.25">
      <c r="C19" s="350" t="s">
        <v>39</v>
      </c>
      <c r="D19" s="337" t="s">
        <v>44</v>
      </c>
      <c r="E19" s="338" t="s">
        <v>45</v>
      </c>
      <c r="F19" s="339"/>
      <c r="G19" s="339"/>
      <c r="H19" s="340">
        <v>3911.83</v>
      </c>
      <c r="I19" s="340">
        <f t="shared" si="4"/>
        <v>391.18299999999999</v>
      </c>
      <c r="J19" s="341">
        <f t="shared" si="5"/>
        <v>3520.6469999999999</v>
      </c>
      <c r="K19" s="348"/>
      <c r="L19" s="349"/>
      <c r="M19" s="349"/>
      <c r="N19" s="349"/>
      <c r="O19" s="348"/>
      <c r="P19" s="348"/>
      <c r="Q19" s="348"/>
      <c r="R19" s="348"/>
      <c r="S19" s="348"/>
      <c r="T19" s="349"/>
      <c r="U19" s="349"/>
      <c r="V19" s="349"/>
      <c r="W19" s="348"/>
      <c r="X19" s="348"/>
      <c r="Y19" s="348"/>
      <c r="Z19" s="348"/>
      <c r="AA19" s="348"/>
      <c r="AB19" s="348"/>
      <c r="AC19" s="348"/>
      <c r="AD19" s="340">
        <v>189.04</v>
      </c>
      <c r="AE19" s="340">
        <v>704.1</v>
      </c>
      <c r="AF19" s="340">
        <v>704.1</v>
      </c>
      <c r="AG19" s="341">
        <v>706.02</v>
      </c>
      <c r="AH19" s="340">
        <v>704.1</v>
      </c>
      <c r="AI19" s="340">
        <v>513.29</v>
      </c>
      <c r="AJ19" s="340"/>
      <c r="AK19" s="340"/>
      <c r="AL19" s="348">
        <f t="shared" si="6"/>
        <v>3520.65</v>
      </c>
      <c r="AM19" s="348">
        <f t="shared" si="6"/>
        <v>3331.61</v>
      </c>
      <c r="AN19" s="340">
        <v>3520.65</v>
      </c>
      <c r="AO19" s="340">
        <v>3520.65</v>
      </c>
      <c r="AP19" s="340">
        <f t="shared" si="2"/>
        <v>3520.65</v>
      </c>
    </row>
    <row r="20" spans="3:42" s="85" customFormat="1" ht="16.5" x14ac:dyDescent="0.25">
      <c r="C20" s="350" t="s">
        <v>46</v>
      </c>
      <c r="D20" s="337" t="s">
        <v>47</v>
      </c>
      <c r="E20" s="338" t="s">
        <v>48</v>
      </c>
      <c r="F20" s="339"/>
      <c r="G20" s="339"/>
      <c r="H20" s="340">
        <v>3150</v>
      </c>
      <c r="I20" s="340">
        <f>(H20*0.1)</f>
        <v>315</v>
      </c>
      <c r="J20" s="341">
        <f>(H20*0.9)</f>
        <v>2835</v>
      </c>
      <c r="K20" s="340"/>
      <c r="L20" s="340"/>
      <c r="M20" s="340"/>
      <c r="N20" s="340"/>
      <c r="O20" s="340"/>
      <c r="P20" s="340"/>
      <c r="Q20" s="340"/>
      <c r="R20" s="340"/>
      <c r="S20" s="340"/>
      <c r="T20" s="340"/>
      <c r="U20" s="340"/>
      <c r="V20" s="340"/>
      <c r="W20" s="340"/>
      <c r="X20" s="340"/>
      <c r="Y20" s="340"/>
      <c r="Z20" s="340"/>
      <c r="AA20" s="340"/>
      <c r="AB20" s="340"/>
      <c r="AC20" s="340"/>
      <c r="AD20" s="340"/>
      <c r="AE20" s="340">
        <v>560.79999999999995</v>
      </c>
      <c r="AF20" s="340">
        <v>567.02</v>
      </c>
      <c r="AG20" s="341">
        <v>568.57000000000005</v>
      </c>
      <c r="AH20" s="340">
        <v>567.02</v>
      </c>
      <c r="AI20" s="340">
        <v>567.02</v>
      </c>
      <c r="AJ20" s="340"/>
      <c r="AK20" s="340"/>
      <c r="AL20" s="348">
        <v>2835</v>
      </c>
      <c r="AM20" s="348">
        <v>2835</v>
      </c>
      <c r="AN20" s="340">
        <v>2835</v>
      </c>
      <c r="AO20" s="340">
        <v>2835</v>
      </c>
      <c r="AP20" s="340">
        <v>2835</v>
      </c>
    </row>
    <row r="21" spans="3:42" s="85" customFormat="1" ht="41.25" x14ac:dyDescent="0.25">
      <c r="C21" s="350" t="s">
        <v>49</v>
      </c>
      <c r="D21" s="337" t="s">
        <v>50</v>
      </c>
      <c r="E21" s="338" t="s">
        <v>51</v>
      </c>
      <c r="F21" s="339"/>
      <c r="G21" s="339"/>
      <c r="H21" s="340">
        <v>16575</v>
      </c>
      <c r="I21" s="340">
        <f>(H21*0.1)</f>
        <v>1657.5</v>
      </c>
      <c r="J21" s="341">
        <f>(H21*0.9)</f>
        <v>14917.5</v>
      </c>
      <c r="K21" s="340"/>
      <c r="L21" s="340"/>
      <c r="M21" s="340"/>
      <c r="N21" s="340"/>
      <c r="O21" s="340"/>
      <c r="P21" s="340"/>
      <c r="Q21" s="340"/>
      <c r="R21" s="340"/>
      <c r="S21" s="340"/>
      <c r="T21" s="340"/>
      <c r="U21" s="340"/>
      <c r="V21" s="340"/>
      <c r="W21" s="340"/>
      <c r="X21" s="340"/>
      <c r="Y21" s="340"/>
      <c r="Z21" s="340"/>
      <c r="AA21" s="340"/>
      <c r="AB21" s="340"/>
      <c r="AC21" s="340"/>
      <c r="AD21" s="340"/>
      <c r="AE21" s="340"/>
      <c r="AF21" s="340"/>
      <c r="AG21" s="341"/>
      <c r="AH21" s="340"/>
      <c r="AI21" s="340"/>
      <c r="AJ21" s="341" t="e">
        <f>SUM(#REF!)</f>
        <v>#REF!</v>
      </c>
      <c r="AK21" s="341"/>
      <c r="AL21" s="340">
        <v>14917.5</v>
      </c>
      <c r="AM21" s="340">
        <v>14917.5</v>
      </c>
      <c r="AN21" s="340">
        <v>14917.5</v>
      </c>
      <c r="AO21" s="340">
        <v>14917.5</v>
      </c>
      <c r="AP21" s="340">
        <v>14917.5</v>
      </c>
    </row>
    <row r="22" spans="3:42" s="85" customFormat="1" ht="17.25" thickBot="1" x14ac:dyDescent="0.3">
      <c r="C22" s="351" t="s">
        <v>52</v>
      </c>
      <c r="D22" s="352" t="s">
        <v>53</v>
      </c>
      <c r="E22" s="353" t="s">
        <v>54</v>
      </c>
      <c r="F22" s="354"/>
      <c r="G22" s="354"/>
      <c r="H22" s="355">
        <v>23989.9</v>
      </c>
      <c r="I22" s="355">
        <f>(H22*0.1)</f>
        <v>2398.9900000000002</v>
      </c>
      <c r="J22" s="356">
        <f>(H22*0.9)</f>
        <v>21590.910000000003</v>
      </c>
      <c r="K22" s="355"/>
      <c r="L22" s="355"/>
      <c r="M22" s="355"/>
      <c r="N22" s="355"/>
      <c r="O22" s="355"/>
      <c r="P22" s="355"/>
      <c r="Q22" s="355"/>
      <c r="R22" s="355"/>
      <c r="S22" s="355"/>
      <c r="T22" s="355"/>
      <c r="U22" s="355"/>
      <c r="V22" s="355"/>
      <c r="W22" s="355"/>
      <c r="X22" s="355"/>
      <c r="Y22" s="355"/>
      <c r="Z22" s="355"/>
      <c r="AA22" s="355"/>
      <c r="AB22" s="355"/>
      <c r="AC22" s="355"/>
      <c r="AD22" s="355"/>
      <c r="AE22" s="355"/>
      <c r="AF22" s="355"/>
      <c r="AG22" s="356"/>
      <c r="AH22" s="355"/>
      <c r="AI22" s="355"/>
      <c r="AJ22" s="356" t="e">
        <f>SUM(#REF!)</f>
        <v>#REF!</v>
      </c>
      <c r="AK22" s="356"/>
      <c r="AL22" s="355">
        <v>21590.91</v>
      </c>
      <c r="AM22" s="355">
        <v>21590.91</v>
      </c>
      <c r="AN22" s="355">
        <v>21590.91</v>
      </c>
      <c r="AO22" s="355">
        <v>21590.91</v>
      </c>
      <c r="AP22" s="355">
        <v>21590.91</v>
      </c>
    </row>
    <row r="23" spans="3:42" s="86" customFormat="1" ht="11.25" x14ac:dyDescent="0.25">
      <c r="C23" s="357" t="s">
        <v>55</v>
      </c>
      <c r="D23" s="358"/>
      <c r="E23" s="359"/>
      <c r="F23" s="360"/>
      <c r="G23" s="360"/>
      <c r="H23" s="361">
        <f>SUM(H7:H22)</f>
        <v>145967.75742857147</v>
      </c>
      <c r="I23" s="361">
        <f>SUM(I7:I22)</f>
        <v>14596.77574285714</v>
      </c>
      <c r="J23" s="361">
        <f>SUM(J7:J22)</f>
        <v>131371.96168571428</v>
      </c>
      <c r="K23" s="361">
        <f t="shared" ref="K23:AD23" si="7">SUM(K7:K16)</f>
        <v>0</v>
      </c>
      <c r="L23" s="361">
        <f t="shared" si="7"/>
        <v>0</v>
      </c>
      <c r="M23" s="361">
        <f t="shared" si="7"/>
        <v>0</v>
      </c>
      <c r="N23" s="361">
        <f t="shared" si="7"/>
        <v>0</v>
      </c>
      <c r="O23" s="361">
        <f t="shared" si="7"/>
        <v>0</v>
      </c>
      <c r="P23" s="361">
        <f t="shared" si="7"/>
        <v>0</v>
      </c>
      <c r="Q23" s="361">
        <f t="shared" si="7"/>
        <v>0</v>
      </c>
      <c r="R23" s="361">
        <f t="shared" si="7"/>
        <v>29637.78</v>
      </c>
      <c r="S23" s="361">
        <f t="shared" si="7"/>
        <v>36546.589999999997</v>
      </c>
      <c r="T23" s="361">
        <f t="shared" si="7"/>
        <v>41741.64</v>
      </c>
      <c r="U23" s="361">
        <f t="shared" si="7"/>
        <v>50162.039999999994</v>
      </c>
      <c r="V23" s="361">
        <f t="shared" si="7"/>
        <v>5897.87</v>
      </c>
      <c r="W23" s="361">
        <f t="shared" si="7"/>
        <v>2555.5600000000004</v>
      </c>
      <c r="X23" s="361">
        <f t="shared" si="7"/>
        <v>2285.7399999999998</v>
      </c>
      <c r="Y23" s="361">
        <f t="shared" si="7"/>
        <v>1797.72</v>
      </c>
      <c r="Z23" s="361">
        <f t="shared" si="7"/>
        <v>8003.18</v>
      </c>
      <c r="AA23" s="361">
        <f t="shared" si="7"/>
        <v>8877.1</v>
      </c>
      <c r="AB23" s="361">
        <f t="shared" si="7"/>
        <v>8830.56</v>
      </c>
      <c r="AC23" s="361">
        <f t="shared" si="7"/>
        <v>8335.2000000000007</v>
      </c>
      <c r="AD23" s="361">
        <f t="shared" si="7"/>
        <v>8203.2999999999993</v>
      </c>
      <c r="AE23" s="361">
        <f>SUM(AE15:AE16)</f>
        <v>1022.3</v>
      </c>
      <c r="AF23" s="361">
        <f>SUM(AF15:AF16)</f>
        <v>0</v>
      </c>
      <c r="AG23" s="361">
        <f>SUM(AG15:AG16)</f>
        <v>0</v>
      </c>
      <c r="AH23" s="361">
        <f>SUM(AH15:AH16)</f>
        <v>0</v>
      </c>
      <c r="AI23" s="361"/>
      <c r="AJ23" s="361"/>
      <c r="AK23" s="361"/>
      <c r="AL23" s="361">
        <f>SUM(AL7:AL22)</f>
        <v>131371.94999999998</v>
      </c>
      <c r="AM23" s="361">
        <f>SUM(AM7:AM22)</f>
        <v>125069.38</v>
      </c>
      <c r="AN23" s="361">
        <f>SUM(AN7:AN22)</f>
        <v>131371.94999999998</v>
      </c>
      <c r="AO23" s="361">
        <f>SUM(AO7:AO22)</f>
        <v>131371.94999999998</v>
      </c>
      <c r="AP23" s="361">
        <f>SUM(AP7:AP22)</f>
        <v>131371.94999999998</v>
      </c>
    </row>
    <row r="24" spans="3:42" s="86" customFormat="1" ht="12" thickBot="1" x14ac:dyDescent="0.3">
      <c r="C24" s="362" t="s">
        <v>56</v>
      </c>
      <c r="D24" s="363"/>
      <c r="E24" s="364"/>
      <c r="F24" s="365"/>
      <c r="G24" s="365"/>
      <c r="H24" s="366"/>
      <c r="I24" s="366"/>
      <c r="J24" s="366"/>
      <c r="K24" s="366"/>
      <c r="L24" s="366"/>
      <c r="M24" s="366"/>
      <c r="N24" s="366"/>
      <c r="O24" s="366"/>
      <c r="P24" s="366"/>
      <c r="Q24" s="366"/>
      <c r="R24" s="366"/>
      <c r="S24" s="366"/>
      <c r="T24" s="366"/>
      <c r="U24" s="366"/>
      <c r="V24" s="366"/>
      <c r="W24" s="366"/>
      <c r="X24" s="366"/>
      <c r="Y24" s="366"/>
      <c r="Z24" s="366"/>
      <c r="AA24" s="366"/>
      <c r="AB24" s="366"/>
      <c r="AC24" s="366"/>
      <c r="AD24" s="366"/>
      <c r="AE24" s="366"/>
      <c r="AF24" s="366"/>
      <c r="AG24" s="366"/>
      <c r="AH24" s="366"/>
      <c r="AI24" s="366"/>
      <c r="AJ24" s="366"/>
      <c r="AK24" s="366"/>
      <c r="AL24" s="366"/>
      <c r="AM24" s="366"/>
      <c r="AN24" s="366"/>
      <c r="AO24" s="366"/>
      <c r="AP24" s="367"/>
    </row>
    <row r="25" spans="3:42" s="85" customFormat="1" ht="9" x14ac:dyDescent="0.25">
      <c r="C25" s="368" t="s">
        <v>57</v>
      </c>
      <c r="D25" s="369" t="s">
        <v>58</v>
      </c>
      <c r="E25" s="369" t="s">
        <v>59</v>
      </c>
      <c r="F25" s="370" t="s">
        <v>60</v>
      </c>
      <c r="G25" s="370" t="s">
        <v>61</v>
      </c>
      <c r="H25" s="371">
        <f>10000*1/8.75</f>
        <v>1142.8571428571429</v>
      </c>
      <c r="I25" s="371">
        <f t="shared" ref="I25:I35" si="8">(H25*0.1)</f>
        <v>114.28571428571429</v>
      </c>
      <c r="J25" s="371">
        <f t="shared" ref="J25:J30" si="9">(H25*0.9)</f>
        <v>1028.5714285714287</v>
      </c>
      <c r="K25" s="371">
        <v>0</v>
      </c>
      <c r="L25" s="371">
        <v>0</v>
      </c>
      <c r="M25" s="371">
        <v>0</v>
      </c>
      <c r="N25" s="371">
        <v>0</v>
      </c>
      <c r="O25" s="371">
        <v>0</v>
      </c>
      <c r="P25" s="371">
        <v>0</v>
      </c>
      <c r="Q25" s="371">
        <f>(J25/5/365*120)</f>
        <v>67.632093933463793</v>
      </c>
      <c r="R25" s="371">
        <v>1800</v>
      </c>
      <c r="S25" s="371">
        <v>1800</v>
      </c>
      <c r="T25" s="371">
        <v>1800</v>
      </c>
      <c r="U25" s="371">
        <v>1800</v>
      </c>
      <c r="V25" s="371">
        <v>198</v>
      </c>
      <c r="W25" s="371">
        <v>0</v>
      </c>
      <c r="X25" s="371">
        <v>0</v>
      </c>
      <c r="Y25" s="371">
        <v>0</v>
      </c>
      <c r="Z25" s="371">
        <v>0</v>
      </c>
      <c r="AA25" s="371">
        <v>0</v>
      </c>
      <c r="AB25" s="371">
        <v>0</v>
      </c>
      <c r="AC25" s="371">
        <v>0</v>
      </c>
      <c r="AD25" s="371">
        <v>0</v>
      </c>
      <c r="AE25" s="371">
        <v>0</v>
      </c>
      <c r="AF25" s="371">
        <v>0</v>
      </c>
      <c r="AG25" s="372">
        <v>0</v>
      </c>
      <c r="AH25" s="371">
        <v>0</v>
      </c>
      <c r="AI25" s="371"/>
      <c r="AJ25" s="371"/>
      <c r="AK25" s="371"/>
      <c r="AL25" s="371">
        <v>1028.57</v>
      </c>
      <c r="AM25" s="371">
        <v>1028.57</v>
      </c>
      <c r="AN25" s="371">
        <v>1028.57</v>
      </c>
      <c r="AO25" s="371">
        <v>1028.57</v>
      </c>
      <c r="AP25" s="371">
        <f t="shared" ref="AP25:AP32" si="10">SUM(AL25)</f>
        <v>1028.57</v>
      </c>
    </row>
    <row r="26" spans="3:42" s="85" customFormat="1" ht="9" x14ac:dyDescent="0.25">
      <c r="C26" s="336" t="s">
        <v>57</v>
      </c>
      <c r="D26" s="337" t="s">
        <v>62</v>
      </c>
      <c r="E26" s="337" t="s">
        <v>63</v>
      </c>
      <c r="F26" s="343" t="s">
        <v>64</v>
      </c>
      <c r="G26" s="343" t="s">
        <v>65</v>
      </c>
      <c r="H26" s="340">
        <f>10000*1/8.75</f>
        <v>1142.8571428571429</v>
      </c>
      <c r="I26" s="340">
        <f t="shared" si="8"/>
        <v>114.28571428571429</v>
      </c>
      <c r="J26" s="340">
        <f t="shared" si="9"/>
        <v>1028.5714285714287</v>
      </c>
      <c r="K26" s="340">
        <v>0</v>
      </c>
      <c r="L26" s="340">
        <v>0</v>
      </c>
      <c r="M26" s="340">
        <v>0</v>
      </c>
      <c r="N26" s="340">
        <v>0</v>
      </c>
      <c r="O26" s="340">
        <v>0</v>
      </c>
      <c r="P26" s="340">
        <v>0</v>
      </c>
      <c r="Q26" s="340">
        <f>(J26/5/365*120)</f>
        <v>67.632093933463793</v>
      </c>
      <c r="R26" s="340">
        <v>1800</v>
      </c>
      <c r="S26" s="340">
        <v>1800</v>
      </c>
      <c r="T26" s="340">
        <v>1800</v>
      </c>
      <c r="U26" s="340">
        <v>1800</v>
      </c>
      <c r="V26" s="340">
        <v>198</v>
      </c>
      <c r="W26" s="340">
        <v>0</v>
      </c>
      <c r="X26" s="340">
        <v>0</v>
      </c>
      <c r="Y26" s="340">
        <v>0</v>
      </c>
      <c r="Z26" s="340">
        <v>0</v>
      </c>
      <c r="AA26" s="340">
        <v>0</v>
      </c>
      <c r="AB26" s="340">
        <v>0</v>
      </c>
      <c r="AC26" s="340">
        <v>0</v>
      </c>
      <c r="AD26" s="340">
        <v>0</v>
      </c>
      <c r="AE26" s="340">
        <v>0</v>
      </c>
      <c r="AF26" s="340">
        <v>0</v>
      </c>
      <c r="AG26" s="341">
        <v>0</v>
      </c>
      <c r="AH26" s="340">
        <v>0</v>
      </c>
      <c r="AI26" s="340"/>
      <c r="AJ26" s="340"/>
      <c r="AK26" s="340"/>
      <c r="AL26" s="340">
        <v>1028.57</v>
      </c>
      <c r="AM26" s="340">
        <v>1028.57</v>
      </c>
      <c r="AN26" s="340">
        <v>1028.57</v>
      </c>
      <c r="AO26" s="340">
        <v>1028.57</v>
      </c>
      <c r="AP26" s="340">
        <f t="shared" si="10"/>
        <v>1028.57</v>
      </c>
    </row>
    <row r="27" spans="3:42" s="85" customFormat="1" ht="9" x14ac:dyDescent="0.25">
      <c r="C27" s="336" t="s">
        <v>66</v>
      </c>
      <c r="D27" s="337" t="s">
        <v>67</v>
      </c>
      <c r="E27" s="338" t="s">
        <v>68</v>
      </c>
      <c r="F27" s="339" t="s">
        <v>69</v>
      </c>
      <c r="G27" s="339" t="s">
        <v>70</v>
      </c>
      <c r="H27" s="340">
        <f>5500*1/8.75</f>
        <v>628.57142857142856</v>
      </c>
      <c r="I27" s="340">
        <f t="shared" si="8"/>
        <v>62.857142857142861</v>
      </c>
      <c r="J27" s="340">
        <f t="shared" si="9"/>
        <v>565.71428571428567</v>
      </c>
      <c r="K27" s="340">
        <v>0</v>
      </c>
      <c r="L27" s="340">
        <v>0</v>
      </c>
      <c r="M27" s="340">
        <v>0</v>
      </c>
      <c r="N27" s="340">
        <v>0</v>
      </c>
      <c r="O27" s="340">
        <v>0</v>
      </c>
      <c r="P27" s="340">
        <v>0</v>
      </c>
      <c r="Q27" s="340">
        <v>762.13</v>
      </c>
      <c r="R27" s="340">
        <v>990</v>
      </c>
      <c r="S27" s="340">
        <v>990</v>
      </c>
      <c r="T27" s="340">
        <v>990</v>
      </c>
      <c r="U27" s="340">
        <v>989.99</v>
      </c>
      <c r="V27" s="340">
        <v>26.04</v>
      </c>
      <c r="W27" s="340">
        <v>0</v>
      </c>
      <c r="X27" s="340">
        <v>0</v>
      </c>
      <c r="Y27" s="340">
        <v>0</v>
      </c>
      <c r="Z27" s="340">
        <v>0</v>
      </c>
      <c r="AA27" s="340">
        <v>0</v>
      </c>
      <c r="AB27" s="340">
        <v>0</v>
      </c>
      <c r="AC27" s="340">
        <v>0</v>
      </c>
      <c r="AD27" s="340">
        <v>0</v>
      </c>
      <c r="AE27" s="340">
        <v>0</v>
      </c>
      <c r="AF27" s="340">
        <v>0</v>
      </c>
      <c r="AG27" s="341">
        <v>0</v>
      </c>
      <c r="AH27" s="340">
        <v>0</v>
      </c>
      <c r="AI27" s="340"/>
      <c r="AJ27" s="340"/>
      <c r="AK27" s="340"/>
      <c r="AL27" s="340">
        <v>565.71</v>
      </c>
      <c r="AM27" s="340">
        <v>565.71</v>
      </c>
      <c r="AN27" s="340">
        <v>565.71</v>
      </c>
      <c r="AO27" s="340">
        <v>565.71</v>
      </c>
      <c r="AP27" s="340">
        <f t="shared" si="10"/>
        <v>565.71</v>
      </c>
    </row>
    <row r="28" spans="3:42" s="85" customFormat="1" ht="16.5" x14ac:dyDescent="0.25">
      <c r="C28" s="336" t="s">
        <v>71</v>
      </c>
      <c r="D28" s="337" t="s">
        <v>72</v>
      </c>
      <c r="E28" s="337" t="s">
        <v>73</v>
      </c>
      <c r="F28" s="343" t="s">
        <v>74</v>
      </c>
      <c r="G28" s="343" t="s">
        <v>75</v>
      </c>
      <c r="H28" s="340">
        <f>10000*1/8.75</f>
        <v>1142.8571428571429</v>
      </c>
      <c r="I28" s="340">
        <f t="shared" si="8"/>
        <v>114.28571428571429</v>
      </c>
      <c r="J28" s="340">
        <f t="shared" si="9"/>
        <v>1028.5714285714287</v>
      </c>
      <c r="K28" s="340">
        <v>0</v>
      </c>
      <c r="L28" s="340">
        <v>0</v>
      </c>
      <c r="M28" s="340">
        <v>0</v>
      </c>
      <c r="N28" s="340">
        <v>0</v>
      </c>
      <c r="O28" s="340">
        <v>0</v>
      </c>
      <c r="P28" s="340">
        <v>0</v>
      </c>
      <c r="Q28" s="340">
        <f>(J28/5/365*361)</f>
        <v>203.45988258317024</v>
      </c>
      <c r="R28" s="340">
        <v>1800</v>
      </c>
      <c r="S28" s="340">
        <v>1800</v>
      </c>
      <c r="T28" s="340">
        <v>1800</v>
      </c>
      <c r="U28" s="340">
        <v>1800</v>
      </c>
      <c r="V28" s="340">
        <v>182.46</v>
      </c>
      <c r="W28" s="340">
        <v>0</v>
      </c>
      <c r="X28" s="340">
        <v>0</v>
      </c>
      <c r="Y28" s="340">
        <v>0</v>
      </c>
      <c r="Z28" s="340">
        <v>0</v>
      </c>
      <c r="AA28" s="340">
        <v>0</v>
      </c>
      <c r="AB28" s="340">
        <v>0</v>
      </c>
      <c r="AC28" s="340">
        <v>0</v>
      </c>
      <c r="AD28" s="340">
        <v>0</v>
      </c>
      <c r="AE28" s="340">
        <v>0</v>
      </c>
      <c r="AF28" s="340">
        <v>0</v>
      </c>
      <c r="AG28" s="341">
        <v>0</v>
      </c>
      <c r="AH28" s="340">
        <v>0</v>
      </c>
      <c r="AI28" s="340"/>
      <c r="AJ28" s="340"/>
      <c r="AK28" s="340"/>
      <c r="AL28" s="340">
        <v>1028.57</v>
      </c>
      <c r="AM28" s="340">
        <v>1028.57</v>
      </c>
      <c r="AN28" s="340">
        <v>1028.57</v>
      </c>
      <c r="AO28" s="340">
        <v>1028.57</v>
      </c>
      <c r="AP28" s="340">
        <f t="shared" si="10"/>
        <v>1028.57</v>
      </c>
    </row>
    <row r="29" spans="3:42" s="85" customFormat="1" ht="9" x14ac:dyDescent="0.25">
      <c r="C29" s="336" t="s">
        <v>76</v>
      </c>
      <c r="D29" s="337" t="s">
        <v>77</v>
      </c>
      <c r="E29" s="338" t="s">
        <v>78</v>
      </c>
      <c r="F29" s="339" t="s">
        <v>79</v>
      </c>
      <c r="G29" s="339" t="s">
        <v>80</v>
      </c>
      <c r="H29" s="340">
        <f>8000*1/8.75</f>
        <v>914.28571428571433</v>
      </c>
      <c r="I29" s="340">
        <f t="shared" si="8"/>
        <v>91.428571428571445</v>
      </c>
      <c r="J29" s="340">
        <f t="shared" si="9"/>
        <v>822.85714285714289</v>
      </c>
      <c r="K29" s="340">
        <v>0</v>
      </c>
      <c r="L29" s="340">
        <v>0</v>
      </c>
      <c r="M29" s="340">
        <v>0</v>
      </c>
      <c r="N29" s="340">
        <v>0</v>
      </c>
      <c r="O29" s="340">
        <v>0</v>
      </c>
      <c r="P29" s="340">
        <v>0</v>
      </c>
      <c r="Q29" s="340">
        <f>(J29/5/365*222)</f>
        <v>100.09549902152642</v>
      </c>
      <c r="R29" s="340">
        <v>1440</v>
      </c>
      <c r="S29" s="340">
        <v>1440</v>
      </c>
      <c r="T29" s="340">
        <v>1440</v>
      </c>
      <c r="U29" s="340">
        <v>1440.01</v>
      </c>
      <c r="V29" s="340">
        <v>153.13</v>
      </c>
      <c r="W29" s="340">
        <v>0</v>
      </c>
      <c r="X29" s="340">
        <v>0</v>
      </c>
      <c r="Y29" s="340">
        <v>0</v>
      </c>
      <c r="Z29" s="340">
        <v>0</v>
      </c>
      <c r="AA29" s="340">
        <v>0</v>
      </c>
      <c r="AB29" s="340">
        <v>0</v>
      </c>
      <c r="AC29" s="340">
        <v>0</v>
      </c>
      <c r="AD29" s="340">
        <v>0</v>
      </c>
      <c r="AE29" s="340">
        <v>0</v>
      </c>
      <c r="AF29" s="340">
        <v>0</v>
      </c>
      <c r="AG29" s="341">
        <v>0</v>
      </c>
      <c r="AH29" s="340">
        <v>0</v>
      </c>
      <c r="AI29" s="340"/>
      <c r="AJ29" s="340"/>
      <c r="AK29" s="340"/>
      <c r="AL29" s="340">
        <v>822.86</v>
      </c>
      <c r="AM29" s="340">
        <v>822.86</v>
      </c>
      <c r="AN29" s="340">
        <v>822.86</v>
      </c>
      <c r="AO29" s="340">
        <v>822.86</v>
      </c>
      <c r="AP29" s="340">
        <f t="shared" si="10"/>
        <v>822.86</v>
      </c>
    </row>
    <row r="30" spans="3:42" s="85" customFormat="1" ht="9" x14ac:dyDescent="0.25">
      <c r="C30" s="336" t="s">
        <v>81</v>
      </c>
      <c r="D30" s="337" t="s">
        <v>62</v>
      </c>
      <c r="E30" s="338" t="s">
        <v>82</v>
      </c>
      <c r="F30" s="339" t="s">
        <v>60</v>
      </c>
      <c r="G30" s="339" t="s">
        <v>83</v>
      </c>
      <c r="H30" s="340">
        <f>9864*1/8.75</f>
        <v>1127.3142857142857</v>
      </c>
      <c r="I30" s="340">
        <f t="shared" si="8"/>
        <v>112.73142857142858</v>
      </c>
      <c r="J30" s="340">
        <f t="shared" si="9"/>
        <v>1014.5828571428572</v>
      </c>
      <c r="K30" s="340">
        <v>0</v>
      </c>
      <c r="L30" s="340">
        <v>0</v>
      </c>
      <c r="M30" s="340">
        <v>0</v>
      </c>
      <c r="N30" s="340">
        <v>0</v>
      </c>
      <c r="O30" s="340">
        <v>0</v>
      </c>
      <c r="P30" s="340">
        <v>0</v>
      </c>
      <c r="Q30" s="340">
        <f>(J30/5/365*26)</f>
        <v>14.454331115459883</v>
      </c>
      <c r="R30" s="340">
        <v>1775.52</v>
      </c>
      <c r="S30" s="340">
        <v>1775.52</v>
      </c>
      <c r="T30" s="340">
        <v>1775.52</v>
      </c>
      <c r="U30" s="340">
        <v>1775.53</v>
      </c>
      <c r="V30" s="340">
        <v>201.26</v>
      </c>
      <c r="W30" s="340">
        <v>0</v>
      </c>
      <c r="X30" s="340">
        <v>0</v>
      </c>
      <c r="Y30" s="340">
        <v>0</v>
      </c>
      <c r="Z30" s="340">
        <v>0</v>
      </c>
      <c r="AA30" s="340">
        <v>0</v>
      </c>
      <c r="AB30" s="340">
        <v>0</v>
      </c>
      <c r="AC30" s="340">
        <v>0</v>
      </c>
      <c r="AD30" s="340">
        <v>0</v>
      </c>
      <c r="AE30" s="340">
        <v>0</v>
      </c>
      <c r="AF30" s="340">
        <v>0</v>
      </c>
      <c r="AG30" s="341">
        <v>0</v>
      </c>
      <c r="AH30" s="340">
        <v>0</v>
      </c>
      <c r="AI30" s="340"/>
      <c r="AJ30" s="340"/>
      <c r="AK30" s="340"/>
      <c r="AL30" s="340">
        <v>1014.58</v>
      </c>
      <c r="AM30" s="340">
        <v>1014.58</v>
      </c>
      <c r="AN30" s="340">
        <v>1014.58</v>
      </c>
      <c r="AO30" s="340">
        <v>1014.58</v>
      </c>
      <c r="AP30" s="340">
        <f t="shared" si="10"/>
        <v>1014.58</v>
      </c>
    </row>
    <row r="31" spans="3:42" s="85" customFormat="1" ht="9" x14ac:dyDescent="0.25">
      <c r="C31" s="350" t="s">
        <v>84</v>
      </c>
      <c r="D31" s="337" t="s">
        <v>85</v>
      </c>
      <c r="E31" s="338" t="s">
        <v>86</v>
      </c>
      <c r="F31" s="339" t="s">
        <v>87</v>
      </c>
      <c r="G31" s="339" t="s">
        <v>88</v>
      </c>
      <c r="H31" s="340">
        <v>600</v>
      </c>
      <c r="I31" s="340">
        <f t="shared" si="8"/>
        <v>60</v>
      </c>
      <c r="J31" s="341">
        <f>(H31*0.9)</f>
        <v>540</v>
      </c>
      <c r="K31" s="373"/>
      <c r="L31" s="373"/>
      <c r="M31" s="373"/>
      <c r="N31" s="373"/>
      <c r="O31" s="373"/>
      <c r="P31" s="373"/>
      <c r="Q31" s="373"/>
      <c r="R31" s="373"/>
      <c r="S31" s="373"/>
      <c r="T31" s="373"/>
      <c r="U31" s="373"/>
      <c r="V31" s="373"/>
      <c r="W31" s="373"/>
      <c r="X31" s="341"/>
      <c r="Y31" s="373"/>
      <c r="Z31" s="341"/>
      <c r="AA31" s="341"/>
      <c r="AB31" s="341"/>
      <c r="AC31" s="340"/>
      <c r="AD31" s="340"/>
      <c r="AE31" s="340"/>
      <c r="AF31" s="340"/>
      <c r="AG31" s="341"/>
      <c r="AH31" s="340"/>
      <c r="AI31" s="340"/>
      <c r="AJ31" s="340"/>
      <c r="AK31" s="340"/>
      <c r="AL31" s="341">
        <v>540</v>
      </c>
      <c r="AM31" s="341">
        <v>540</v>
      </c>
      <c r="AN31" s="341">
        <v>540</v>
      </c>
      <c r="AO31" s="341">
        <v>540</v>
      </c>
      <c r="AP31" s="341">
        <f>SUM(AL31)</f>
        <v>540</v>
      </c>
    </row>
    <row r="32" spans="3:42" s="85" customFormat="1" ht="16.5" x14ac:dyDescent="0.25">
      <c r="C32" s="342" t="s">
        <v>89</v>
      </c>
      <c r="D32" s="337" t="s">
        <v>90</v>
      </c>
      <c r="E32" s="338" t="s">
        <v>91</v>
      </c>
      <c r="F32" s="339" t="s">
        <v>92</v>
      </c>
      <c r="G32" s="339" t="s">
        <v>93</v>
      </c>
      <c r="H32" s="340">
        <v>628.57000000000005</v>
      </c>
      <c r="I32" s="340">
        <f t="shared" si="8"/>
        <v>62.857000000000006</v>
      </c>
      <c r="J32" s="340">
        <f>(H32*0.9)-0.1</f>
        <v>565.61300000000006</v>
      </c>
      <c r="K32" s="340">
        <v>0</v>
      </c>
      <c r="L32" s="340">
        <v>0</v>
      </c>
      <c r="M32" s="340">
        <v>0</v>
      </c>
      <c r="N32" s="340">
        <v>0</v>
      </c>
      <c r="O32" s="340">
        <v>0</v>
      </c>
      <c r="P32" s="340">
        <v>0</v>
      </c>
      <c r="Q32" s="340">
        <v>0</v>
      </c>
      <c r="R32" s="340">
        <v>0</v>
      </c>
      <c r="S32" s="340">
        <v>0</v>
      </c>
      <c r="T32" s="340">
        <v>0</v>
      </c>
      <c r="U32" s="340">
        <v>0</v>
      </c>
      <c r="V32" s="340">
        <v>8.68</v>
      </c>
      <c r="W32" s="340">
        <v>113.15</v>
      </c>
      <c r="X32" s="340">
        <v>113.14</v>
      </c>
      <c r="Y32" s="340">
        <v>113.46</v>
      </c>
      <c r="Z32" s="340">
        <v>113.15</v>
      </c>
      <c r="AA32" s="340">
        <v>104.13</v>
      </c>
      <c r="AB32" s="340">
        <v>0</v>
      </c>
      <c r="AC32" s="340">
        <v>0</v>
      </c>
      <c r="AD32" s="340">
        <v>0</v>
      </c>
      <c r="AE32" s="340">
        <v>0</v>
      </c>
      <c r="AF32" s="340">
        <v>0</v>
      </c>
      <c r="AG32" s="341">
        <v>0</v>
      </c>
      <c r="AH32" s="340">
        <v>0</v>
      </c>
      <c r="AI32" s="340"/>
      <c r="AJ32" s="340"/>
      <c r="AK32" s="340"/>
      <c r="AL32" s="340">
        <f>SUM(V32:AA32)-0.1</f>
        <v>565.61</v>
      </c>
      <c r="AM32" s="340">
        <f>SUM(W32:AB32)-0.1</f>
        <v>556.92999999999995</v>
      </c>
      <c r="AN32" s="340">
        <v>565.61</v>
      </c>
      <c r="AO32" s="340">
        <v>565.61</v>
      </c>
      <c r="AP32" s="340">
        <f t="shared" si="10"/>
        <v>565.61</v>
      </c>
    </row>
    <row r="33" spans="3:42" s="85" customFormat="1" ht="57.75" x14ac:dyDescent="0.25">
      <c r="C33" s="374">
        <v>40170</v>
      </c>
      <c r="D33" s="375" t="s">
        <v>94</v>
      </c>
      <c r="E33" s="375" t="s">
        <v>95</v>
      </c>
      <c r="F33" s="376" t="s">
        <v>60</v>
      </c>
      <c r="G33" s="339" t="s">
        <v>96</v>
      </c>
      <c r="H33" s="340">
        <v>690</v>
      </c>
      <c r="I33" s="340">
        <f t="shared" si="8"/>
        <v>69</v>
      </c>
      <c r="J33" s="341">
        <f>(H33*0.9)</f>
        <v>621</v>
      </c>
      <c r="K33" s="340"/>
      <c r="L33" s="340"/>
      <c r="M33" s="340"/>
      <c r="N33" s="340"/>
      <c r="O33" s="340"/>
      <c r="P33" s="340"/>
      <c r="Q33" s="340"/>
      <c r="R33" s="340"/>
      <c r="S33" s="340"/>
      <c r="T33" s="340"/>
      <c r="U33" s="340">
        <v>2.72</v>
      </c>
      <c r="V33" s="340">
        <v>124.22</v>
      </c>
      <c r="W33" s="340">
        <v>124.22</v>
      </c>
      <c r="X33" s="340">
        <f>P33+Q33+R33+S33+T33+U33+V33+W33</f>
        <v>251.16</v>
      </c>
      <c r="Y33" s="340">
        <f>ROUND((J33/5/365*31),2)</f>
        <v>10.55</v>
      </c>
      <c r="Z33" s="340">
        <f>ROUND((J33/5/365*29),2)</f>
        <v>9.8699999999999992</v>
      </c>
      <c r="AA33" s="377">
        <f>ROUND((J33/5/365*31),2)</f>
        <v>10.55</v>
      </c>
      <c r="AB33" s="377">
        <f>ROUND((J33/5/365*30),2)</f>
        <v>10.210000000000001</v>
      </c>
      <c r="AC33" s="377">
        <f>ROUND((J33/5/365*31),2)</f>
        <v>10.55</v>
      </c>
      <c r="AD33" s="377">
        <f>ROUND((J33/5/365*30),2)</f>
        <v>10.210000000000001</v>
      </c>
      <c r="AE33" s="377">
        <f>ROUND((J33/5/365*31),2)</f>
        <v>10.55</v>
      </c>
      <c r="AF33" s="377">
        <f>ROUND((J33/5/365*31),2)</f>
        <v>10.55</v>
      </c>
      <c r="AG33" s="341">
        <f>ROUND((J33/5/365*30),2)</f>
        <v>10.210000000000001</v>
      </c>
      <c r="AH33" s="377">
        <f>ROUND((J33/5/365*31),2)</f>
        <v>10.55</v>
      </c>
      <c r="AI33" s="377">
        <f>ROUND((J33/5/365*30),2)</f>
        <v>10.210000000000001</v>
      </c>
      <c r="AJ33" s="377"/>
      <c r="AK33" s="377"/>
      <c r="AL33" s="377">
        <v>621</v>
      </c>
      <c r="AM33" s="377">
        <v>621</v>
      </c>
      <c r="AN33" s="377">
        <v>621</v>
      </c>
      <c r="AO33" s="377">
        <v>621</v>
      </c>
      <c r="AP33" s="340">
        <v>621</v>
      </c>
    </row>
    <row r="34" spans="3:42" s="85" customFormat="1" ht="41.25" x14ac:dyDescent="0.25">
      <c r="C34" s="378">
        <v>40170</v>
      </c>
      <c r="D34" s="375" t="s">
        <v>94</v>
      </c>
      <c r="E34" s="375" t="s">
        <v>97</v>
      </c>
      <c r="F34" s="376" t="s">
        <v>98</v>
      </c>
      <c r="G34" s="339" t="s">
        <v>99</v>
      </c>
      <c r="H34" s="340">
        <v>660</v>
      </c>
      <c r="I34" s="340">
        <f t="shared" si="8"/>
        <v>66</v>
      </c>
      <c r="J34" s="341">
        <f>(H34*0.9)</f>
        <v>594</v>
      </c>
      <c r="K34" s="340"/>
      <c r="L34" s="340"/>
      <c r="M34" s="340"/>
      <c r="N34" s="340"/>
      <c r="O34" s="340"/>
      <c r="P34" s="340"/>
      <c r="Q34" s="340"/>
      <c r="R34" s="340"/>
      <c r="S34" s="340"/>
      <c r="T34" s="340"/>
      <c r="U34" s="340">
        <v>2.6</v>
      </c>
      <c r="V34" s="340">
        <v>118.78</v>
      </c>
      <c r="W34" s="340">
        <v>118.78</v>
      </c>
      <c r="X34" s="340">
        <f>P34+Q34+R34+S34+T34+U34+V34+W34</f>
        <v>240.16</v>
      </c>
      <c r="Y34" s="340">
        <f>ROUND((J34/5/365*31),2)</f>
        <v>10.09</v>
      </c>
      <c r="Z34" s="340">
        <f>ROUND((J34/5/365*29),2)</f>
        <v>9.44</v>
      </c>
      <c r="AA34" s="377">
        <f>ROUND((J34/5/365*31),2)</f>
        <v>10.09</v>
      </c>
      <c r="AB34" s="377">
        <f>ROUND((J34/5/365*30),2)</f>
        <v>9.76</v>
      </c>
      <c r="AC34" s="377">
        <f>ROUND((J34/5/365*31),2)</f>
        <v>10.09</v>
      </c>
      <c r="AD34" s="377">
        <f>ROUND((J34/5/365*30),2)</f>
        <v>9.76</v>
      </c>
      <c r="AE34" s="377">
        <f>ROUND((J34/5/365*31),2)</f>
        <v>10.09</v>
      </c>
      <c r="AF34" s="377">
        <f>ROUND((J34/5/365*31),2)</f>
        <v>10.09</v>
      </c>
      <c r="AG34" s="341">
        <f>ROUND((J34/5/365*30),2)</f>
        <v>9.76</v>
      </c>
      <c r="AH34" s="377">
        <f>ROUND((J34/5/365*31),2)</f>
        <v>10.09</v>
      </c>
      <c r="AI34" s="377">
        <f>ROUND((J34/5/365*30),2)</f>
        <v>9.76</v>
      </c>
      <c r="AJ34" s="377"/>
      <c r="AK34" s="377"/>
      <c r="AL34" s="377">
        <v>594</v>
      </c>
      <c r="AM34" s="377">
        <v>594</v>
      </c>
      <c r="AN34" s="377">
        <v>594</v>
      </c>
      <c r="AO34" s="377">
        <v>594</v>
      </c>
      <c r="AP34" s="340">
        <v>594</v>
      </c>
    </row>
    <row r="35" spans="3:42" s="85" customFormat="1" ht="16.5" x14ac:dyDescent="0.25">
      <c r="C35" s="379">
        <v>40753</v>
      </c>
      <c r="D35" s="380" t="s">
        <v>100</v>
      </c>
      <c r="E35" s="381" t="s">
        <v>101</v>
      </c>
      <c r="F35" s="382" t="s">
        <v>60</v>
      </c>
      <c r="G35" s="382" t="s">
        <v>102</v>
      </c>
      <c r="H35" s="341">
        <v>1349</v>
      </c>
      <c r="I35" s="341">
        <f t="shared" si="8"/>
        <v>134.9</v>
      </c>
      <c r="J35" s="341">
        <f>(H35*0.9)</f>
        <v>1214.1000000000001</v>
      </c>
      <c r="K35" s="341"/>
      <c r="L35" s="341"/>
      <c r="M35" s="341"/>
      <c r="N35" s="341"/>
      <c r="O35" s="341"/>
      <c r="P35" s="341"/>
      <c r="Q35" s="341"/>
      <c r="R35" s="341"/>
      <c r="S35" s="341"/>
      <c r="T35" s="341"/>
      <c r="U35" s="341"/>
      <c r="V35" s="341"/>
      <c r="W35" s="341">
        <v>135.04</v>
      </c>
      <c r="X35" s="341">
        <v>103.11</v>
      </c>
      <c r="Y35" s="341">
        <f t="shared" ref="Y35" si="11">ROUND((J35/5/365*31),2)</f>
        <v>20.62</v>
      </c>
      <c r="Z35" s="341">
        <f t="shared" ref="Z35" si="12">ROUND((J35/5/365*29),2)</f>
        <v>19.29</v>
      </c>
      <c r="AA35" s="341">
        <f t="shared" ref="AA35" si="13">ROUND((J35/5/365*31),2)</f>
        <v>20.62</v>
      </c>
      <c r="AB35" s="341">
        <f t="shared" ref="AB35" si="14">ROUND((J35/5/365*30),2)</f>
        <v>19.96</v>
      </c>
      <c r="AC35" s="341">
        <f t="shared" ref="AC35" si="15">ROUND((J35/5/365*31),2)</f>
        <v>20.62</v>
      </c>
      <c r="AD35" s="341">
        <f t="shared" ref="AD35" si="16">ROUND((J35/5/365*30),2)</f>
        <v>19.96</v>
      </c>
      <c r="AE35" s="341">
        <f t="shared" ref="AE35" si="17">ROUND((J35/5/365*31),2)</f>
        <v>20.62</v>
      </c>
      <c r="AF35" s="341">
        <f t="shared" ref="AF35" si="18">ROUND((J35/5/365*31),2)</f>
        <v>20.62</v>
      </c>
      <c r="AG35" s="341">
        <f t="shared" ref="AG35" si="19">ROUND((J35/5/365*30),2)</f>
        <v>19.96</v>
      </c>
      <c r="AH35" s="341">
        <f t="shared" ref="AH35" si="20">ROUND((J35/5/365*31),2)</f>
        <v>20.62</v>
      </c>
      <c r="AI35" s="341">
        <f t="shared" ref="AI35" si="21">ROUND((J35/5/365*30),2)</f>
        <v>19.96</v>
      </c>
      <c r="AJ35" s="341">
        <f t="shared" ref="AJ35" si="22">ROUND((J35/5/365*31),2)</f>
        <v>20.62</v>
      </c>
      <c r="AK35" s="341"/>
      <c r="AL35" s="340">
        <v>1214.0999999999999</v>
      </c>
      <c r="AM35" s="340">
        <v>1214.0999999999999</v>
      </c>
      <c r="AN35" s="340">
        <v>1214.0999999999999</v>
      </c>
      <c r="AO35" s="340">
        <v>1214.0999999999999</v>
      </c>
      <c r="AP35" s="341">
        <f>ROUND((J35+K35+L35+M35+N35+O35+P35+Q35+R35+S35+T35+U35+V35),2)</f>
        <v>1214.0999999999999</v>
      </c>
    </row>
    <row r="36" spans="3:42" s="85" customFormat="1" ht="33.75" thickBot="1" x14ac:dyDescent="0.3">
      <c r="C36" s="383">
        <v>41369</v>
      </c>
      <c r="D36" s="384" t="s">
        <v>103</v>
      </c>
      <c r="E36" s="384" t="s">
        <v>104</v>
      </c>
      <c r="F36" s="385" t="s">
        <v>74</v>
      </c>
      <c r="G36" s="385" t="s">
        <v>105</v>
      </c>
      <c r="H36" s="386">
        <v>825</v>
      </c>
      <c r="I36" s="386">
        <f>(H36*0.1)</f>
        <v>82.5</v>
      </c>
      <c r="J36" s="386">
        <f>(H36*0.9)</f>
        <v>742.5</v>
      </c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  <c r="W36" s="386"/>
      <c r="X36" s="386"/>
      <c r="Y36" s="386"/>
      <c r="Z36" s="386"/>
      <c r="AA36" s="386"/>
      <c r="AB36" s="386"/>
      <c r="AC36" s="386"/>
      <c r="AD36" s="386"/>
      <c r="AE36" s="386"/>
      <c r="AF36" s="386"/>
      <c r="AG36" s="386"/>
      <c r="AH36" s="386"/>
      <c r="AI36" s="386"/>
      <c r="AJ36" s="386"/>
      <c r="AK36" s="386">
        <f>SUM(Y36:AJ36)</f>
        <v>0</v>
      </c>
      <c r="AL36" s="386">
        <v>742.5</v>
      </c>
      <c r="AM36" s="386">
        <v>742.5</v>
      </c>
      <c r="AN36" s="386">
        <v>742.5</v>
      </c>
      <c r="AO36" s="386">
        <v>742.5</v>
      </c>
      <c r="AP36" s="386">
        <v>742.5</v>
      </c>
    </row>
    <row r="37" spans="3:42" s="86" customFormat="1" ht="12" thickBot="1" x14ac:dyDescent="0.3">
      <c r="C37" s="387" t="s">
        <v>55</v>
      </c>
      <c r="D37" s="388"/>
      <c r="E37" s="389"/>
      <c r="F37" s="390"/>
      <c r="G37" s="390"/>
      <c r="H37" s="391">
        <f>SUM(H25:H36)</f>
        <v>10851.312857142857</v>
      </c>
      <c r="I37" s="391">
        <f>SUM(I25:I36)</f>
        <v>1085.1312857142857</v>
      </c>
      <c r="J37" s="391">
        <f>SUM(J25:J36)</f>
        <v>9766.0815714285727</v>
      </c>
      <c r="K37" s="391">
        <f t="shared" ref="K37:AN37" ca="1" si="23">SUM(K25:K95)</f>
        <v>0</v>
      </c>
      <c r="L37" s="391">
        <f t="shared" ca="1" si="23"/>
        <v>0</v>
      </c>
      <c r="M37" s="391">
        <f t="shared" ca="1" si="23"/>
        <v>0</v>
      </c>
      <c r="N37" s="391">
        <f t="shared" ca="1" si="23"/>
        <v>0</v>
      </c>
      <c r="O37" s="391">
        <f t="shared" ca="1" si="23"/>
        <v>0</v>
      </c>
      <c r="P37" s="391">
        <f t="shared" ca="1" si="23"/>
        <v>0</v>
      </c>
      <c r="Q37" s="391">
        <f t="shared" ca="1" si="23"/>
        <v>1215.4039005870841</v>
      </c>
      <c r="R37" s="391">
        <f t="shared" ca="1" si="23"/>
        <v>9605.52</v>
      </c>
      <c r="S37" s="391">
        <f t="shared" ca="1" si="23"/>
        <v>9605.52</v>
      </c>
      <c r="T37" s="391">
        <f t="shared" ca="1" si="23"/>
        <v>9605.52</v>
      </c>
      <c r="U37" s="391">
        <f t="shared" ca="1" si="23"/>
        <v>9610.85</v>
      </c>
      <c r="V37" s="391">
        <f t="shared" ca="1" si="23"/>
        <v>1210.57</v>
      </c>
      <c r="W37" s="391">
        <f t="shared" ca="1" si="23"/>
        <v>491.18999999999994</v>
      </c>
      <c r="X37" s="391">
        <f t="shared" ca="1" si="23"/>
        <v>707.57</v>
      </c>
      <c r="Y37" s="391">
        <f t="shared" ca="1" si="23"/>
        <v>154.72</v>
      </c>
      <c r="Z37" s="391">
        <f t="shared" ca="1" si="23"/>
        <v>151.75</v>
      </c>
      <c r="AA37" s="391">
        <f t="shared" ca="1" si="23"/>
        <v>145.38999999999999</v>
      </c>
      <c r="AB37" s="391">
        <f t="shared" ca="1" si="23"/>
        <v>39.93</v>
      </c>
      <c r="AC37" s="391">
        <f t="shared" ca="1" si="23"/>
        <v>41.260000000000005</v>
      </c>
      <c r="AD37" s="391">
        <f t="shared" ca="1" si="23"/>
        <v>39.93</v>
      </c>
      <c r="AE37" s="391">
        <f t="shared" ca="1" si="23"/>
        <v>41.260000000000005</v>
      </c>
      <c r="AF37" s="391">
        <f t="shared" ca="1" si="23"/>
        <v>41.260000000000005</v>
      </c>
      <c r="AG37" s="391">
        <f t="shared" ca="1" si="23"/>
        <v>39.93</v>
      </c>
      <c r="AH37" s="391">
        <f t="shared" ca="1" si="23"/>
        <v>41.260000000000005</v>
      </c>
      <c r="AI37" s="391">
        <f t="shared" ca="1" si="23"/>
        <v>39.93</v>
      </c>
      <c r="AJ37" s="391">
        <f t="shared" ca="1" si="23"/>
        <v>20.62</v>
      </c>
      <c r="AK37" s="391">
        <f t="shared" ca="1" si="23"/>
        <v>0</v>
      </c>
      <c r="AL37" s="391">
        <f t="shared" ca="1" si="23"/>
        <v>9766.07</v>
      </c>
      <c r="AM37" s="391">
        <f t="shared" ca="1" si="23"/>
        <v>9757.39</v>
      </c>
      <c r="AN37" s="391">
        <f t="shared" ca="1" si="23"/>
        <v>13269.89</v>
      </c>
      <c r="AO37" s="391">
        <f>SUM(AO25:AO36)</f>
        <v>9766.07</v>
      </c>
      <c r="AP37" s="391">
        <f>SUM(AP25:AP36)</f>
        <v>9766.07</v>
      </c>
    </row>
    <row r="38" spans="3:42" s="86" customFormat="1" ht="12" thickBot="1" x14ac:dyDescent="0.3">
      <c r="C38" s="392" t="s">
        <v>106</v>
      </c>
      <c r="D38" s="393"/>
      <c r="E38" s="394"/>
      <c r="F38" s="395"/>
      <c r="G38" s="395"/>
      <c r="H38" s="396"/>
      <c r="I38" s="396"/>
      <c r="J38" s="396"/>
      <c r="K38" s="396"/>
      <c r="L38" s="396"/>
      <c r="M38" s="396"/>
      <c r="N38" s="396"/>
      <c r="O38" s="396"/>
      <c r="P38" s="396"/>
      <c r="Q38" s="396"/>
      <c r="R38" s="396"/>
      <c r="S38" s="396"/>
      <c r="T38" s="396"/>
      <c r="U38" s="396"/>
      <c r="V38" s="396"/>
      <c r="W38" s="396"/>
      <c r="X38" s="396"/>
      <c r="Y38" s="396"/>
      <c r="Z38" s="396"/>
      <c r="AA38" s="396"/>
      <c r="AB38" s="396"/>
      <c r="AC38" s="396"/>
      <c r="AD38" s="396"/>
      <c r="AE38" s="396"/>
      <c r="AF38" s="396"/>
      <c r="AG38" s="396"/>
      <c r="AH38" s="396"/>
      <c r="AI38" s="396"/>
      <c r="AJ38" s="396"/>
      <c r="AK38" s="396"/>
      <c r="AL38" s="396"/>
      <c r="AM38" s="396"/>
      <c r="AN38" s="396"/>
      <c r="AO38" s="396"/>
      <c r="AP38" s="397"/>
    </row>
    <row r="39" spans="3:42" s="85" customFormat="1" ht="9" x14ac:dyDescent="0.25">
      <c r="C39" s="398" t="s">
        <v>107</v>
      </c>
      <c r="D39" s="369" t="s">
        <v>108</v>
      </c>
      <c r="E39" s="369" t="s">
        <v>109</v>
      </c>
      <c r="F39" s="370" t="s">
        <v>110</v>
      </c>
      <c r="G39" s="370" t="s">
        <v>111</v>
      </c>
      <c r="H39" s="371">
        <f>6120*1/8.75</f>
        <v>699.42857142857144</v>
      </c>
      <c r="I39" s="371">
        <f t="shared" ref="I39:I49" si="24">(H39*0.1)</f>
        <v>69.94285714285715</v>
      </c>
      <c r="J39" s="371">
        <f t="shared" ref="J39:J49" si="25">(H39*0.9)</f>
        <v>629.48571428571427</v>
      </c>
      <c r="K39" s="399">
        <v>0</v>
      </c>
      <c r="L39" s="371">
        <f>(J39/5/365*203)</f>
        <v>70.019506849315064</v>
      </c>
      <c r="M39" s="371">
        <f t="shared" ref="M39:M41" si="26">(J39/5/365*365)</f>
        <v>125.89714285714285</v>
      </c>
      <c r="N39" s="371">
        <f t="shared" ref="N39:N42" si="27">(J39/5/365*365)</f>
        <v>125.89714285714285</v>
      </c>
      <c r="O39" s="371">
        <f t="shared" ref="O39:O43" si="28">(J39/5/365*365)</f>
        <v>125.89714285714285</v>
      </c>
      <c r="P39" s="371">
        <f t="shared" ref="P39:P43" si="29">(J39/5/365*365)</f>
        <v>125.89714285714285</v>
      </c>
      <c r="Q39" s="371">
        <v>488.93</v>
      </c>
      <c r="R39" s="371">
        <v>0</v>
      </c>
      <c r="S39" s="371">
        <v>0</v>
      </c>
      <c r="T39" s="371">
        <v>0</v>
      </c>
      <c r="U39" s="371">
        <v>0</v>
      </c>
      <c r="V39" s="371">
        <v>629.49</v>
      </c>
      <c r="W39" s="371">
        <v>0</v>
      </c>
      <c r="X39" s="371">
        <v>0</v>
      </c>
      <c r="Y39" s="371">
        <v>0</v>
      </c>
      <c r="Z39" s="371">
        <v>0</v>
      </c>
      <c r="AA39" s="371">
        <v>0</v>
      </c>
      <c r="AB39" s="371">
        <v>0</v>
      </c>
      <c r="AC39" s="371">
        <v>0</v>
      </c>
      <c r="AD39" s="371">
        <v>0</v>
      </c>
      <c r="AE39" s="371">
        <v>0</v>
      </c>
      <c r="AF39" s="371">
        <v>0</v>
      </c>
      <c r="AG39" s="372">
        <v>0</v>
      </c>
      <c r="AH39" s="371">
        <v>0</v>
      </c>
      <c r="AI39" s="371"/>
      <c r="AJ39" s="371"/>
      <c r="AK39" s="371"/>
      <c r="AL39" s="371">
        <v>629.49</v>
      </c>
      <c r="AM39" s="371">
        <v>629.49</v>
      </c>
      <c r="AN39" s="371">
        <v>629.49</v>
      </c>
      <c r="AO39" s="371">
        <v>629.49</v>
      </c>
      <c r="AP39" s="371">
        <f t="shared" ref="AP39:AP64" si="30">SUM(AL39)</f>
        <v>629.49</v>
      </c>
    </row>
    <row r="40" spans="3:42" s="85" customFormat="1" ht="9" x14ac:dyDescent="0.25">
      <c r="C40" s="336" t="s">
        <v>112</v>
      </c>
      <c r="D40" s="337" t="s">
        <v>113</v>
      </c>
      <c r="E40" s="337" t="s">
        <v>114</v>
      </c>
      <c r="F40" s="343" t="s">
        <v>87</v>
      </c>
      <c r="G40" s="343" t="s">
        <v>115</v>
      </c>
      <c r="H40" s="340">
        <f>5990*1/8.75</f>
        <v>684.57142857142856</v>
      </c>
      <c r="I40" s="340">
        <f t="shared" si="24"/>
        <v>68.457142857142856</v>
      </c>
      <c r="J40" s="340">
        <f t="shared" si="25"/>
        <v>616.11428571428576</v>
      </c>
      <c r="K40" s="400">
        <v>0</v>
      </c>
      <c r="L40" s="340">
        <v>330.85</v>
      </c>
      <c r="M40" s="340">
        <f t="shared" si="26"/>
        <v>123.22285714285715</v>
      </c>
      <c r="N40" s="340">
        <f t="shared" si="27"/>
        <v>123.22285714285715</v>
      </c>
      <c r="O40" s="340">
        <f t="shared" si="28"/>
        <v>123.22285714285715</v>
      </c>
      <c r="P40" s="340">
        <f t="shared" si="29"/>
        <v>123.22285714285715</v>
      </c>
      <c r="Q40" s="340">
        <v>747.35</v>
      </c>
      <c r="R40" s="340">
        <v>0</v>
      </c>
      <c r="S40" s="340">
        <v>0</v>
      </c>
      <c r="T40" s="340">
        <v>0</v>
      </c>
      <c r="U40" s="340">
        <v>0</v>
      </c>
      <c r="V40" s="340">
        <v>616.11</v>
      </c>
      <c r="W40" s="340">
        <v>0</v>
      </c>
      <c r="X40" s="340">
        <v>0</v>
      </c>
      <c r="Y40" s="340">
        <v>0</v>
      </c>
      <c r="Z40" s="340">
        <v>0</v>
      </c>
      <c r="AA40" s="340">
        <v>0</v>
      </c>
      <c r="AB40" s="340">
        <v>0</v>
      </c>
      <c r="AC40" s="340">
        <v>0</v>
      </c>
      <c r="AD40" s="340">
        <v>0</v>
      </c>
      <c r="AE40" s="340">
        <v>0</v>
      </c>
      <c r="AF40" s="340">
        <v>0</v>
      </c>
      <c r="AG40" s="341">
        <v>0</v>
      </c>
      <c r="AH40" s="340">
        <v>0</v>
      </c>
      <c r="AI40" s="340"/>
      <c r="AJ40" s="340"/>
      <c r="AK40" s="340"/>
      <c r="AL40" s="340">
        <v>616.11</v>
      </c>
      <c r="AM40" s="340">
        <v>616.11</v>
      </c>
      <c r="AN40" s="340">
        <v>616.11</v>
      </c>
      <c r="AO40" s="340">
        <v>616.11</v>
      </c>
      <c r="AP40" s="340">
        <f t="shared" si="30"/>
        <v>616.11</v>
      </c>
    </row>
    <row r="41" spans="3:42" s="85" customFormat="1" ht="9" x14ac:dyDescent="0.25">
      <c r="C41" s="378">
        <v>33563</v>
      </c>
      <c r="D41" s="337" t="s">
        <v>116</v>
      </c>
      <c r="E41" s="337" t="s">
        <v>117</v>
      </c>
      <c r="F41" s="343" t="s">
        <v>118</v>
      </c>
      <c r="G41" s="343" t="s">
        <v>119</v>
      </c>
      <c r="H41" s="340">
        <f>7289*1/8.75</f>
        <v>833.02857142857147</v>
      </c>
      <c r="I41" s="340">
        <f t="shared" si="24"/>
        <v>83.30285714285715</v>
      </c>
      <c r="J41" s="340">
        <f t="shared" si="25"/>
        <v>749.72571428571439</v>
      </c>
      <c r="K41" s="400">
        <v>0</v>
      </c>
      <c r="L41" s="340">
        <f>(J41/5/365*40)</f>
        <v>16.432344422700591</v>
      </c>
      <c r="M41" s="340">
        <f t="shared" si="26"/>
        <v>149.94514285714288</v>
      </c>
      <c r="N41" s="340">
        <f t="shared" si="27"/>
        <v>149.94514285714288</v>
      </c>
      <c r="O41" s="340">
        <f t="shared" si="28"/>
        <v>149.94514285714288</v>
      </c>
      <c r="P41" s="340">
        <f t="shared" si="29"/>
        <v>149.94514285714288</v>
      </c>
      <c r="Q41" s="340">
        <f>(J41/5/365*325)</f>
        <v>133.51279843444229</v>
      </c>
      <c r="R41" s="340">
        <v>0</v>
      </c>
      <c r="S41" s="340">
        <v>0</v>
      </c>
      <c r="T41" s="340">
        <v>0</v>
      </c>
      <c r="U41" s="340">
        <v>0</v>
      </c>
      <c r="V41" s="340">
        <v>749.73</v>
      </c>
      <c r="W41" s="340">
        <v>0</v>
      </c>
      <c r="X41" s="340">
        <v>0</v>
      </c>
      <c r="Y41" s="340">
        <v>0</v>
      </c>
      <c r="Z41" s="340">
        <v>0</v>
      </c>
      <c r="AA41" s="340">
        <v>0</v>
      </c>
      <c r="AB41" s="340">
        <v>0</v>
      </c>
      <c r="AC41" s="340">
        <v>0</v>
      </c>
      <c r="AD41" s="340">
        <v>0</v>
      </c>
      <c r="AE41" s="340">
        <v>0</v>
      </c>
      <c r="AF41" s="340">
        <v>0</v>
      </c>
      <c r="AG41" s="341">
        <v>0</v>
      </c>
      <c r="AH41" s="340">
        <v>0</v>
      </c>
      <c r="AI41" s="340"/>
      <c r="AJ41" s="340"/>
      <c r="AK41" s="340"/>
      <c r="AL41" s="340">
        <v>749.73</v>
      </c>
      <c r="AM41" s="340">
        <v>749.73</v>
      </c>
      <c r="AN41" s="340">
        <v>749.73</v>
      </c>
      <c r="AO41" s="340">
        <v>749.73</v>
      </c>
      <c r="AP41" s="340">
        <f t="shared" si="30"/>
        <v>749.73</v>
      </c>
    </row>
    <row r="42" spans="3:42" s="85" customFormat="1" ht="9" x14ac:dyDescent="0.25">
      <c r="C42" s="336" t="s">
        <v>120</v>
      </c>
      <c r="D42" s="337" t="s">
        <v>121</v>
      </c>
      <c r="E42" s="337" t="s">
        <v>122</v>
      </c>
      <c r="F42" s="343" t="s">
        <v>60</v>
      </c>
      <c r="G42" s="343" t="s">
        <v>123</v>
      </c>
      <c r="H42" s="340">
        <f>5380*1/8.75</f>
        <v>614.85714285714289</v>
      </c>
      <c r="I42" s="340">
        <f t="shared" si="24"/>
        <v>61.485714285714295</v>
      </c>
      <c r="J42" s="340">
        <f t="shared" si="25"/>
        <v>553.37142857142862</v>
      </c>
      <c r="K42" s="340">
        <v>0</v>
      </c>
      <c r="L42" s="340">
        <v>0</v>
      </c>
      <c r="M42" s="340">
        <f>(J42/5/365*344)</f>
        <v>104.30672407045012</v>
      </c>
      <c r="N42" s="340">
        <f t="shared" si="27"/>
        <v>110.67428571428573</v>
      </c>
      <c r="O42" s="340">
        <f t="shared" si="28"/>
        <v>110.67428571428573</v>
      </c>
      <c r="P42" s="340">
        <f t="shared" si="29"/>
        <v>110.67428571428573</v>
      </c>
      <c r="Q42" s="340">
        <f>(J42/5/365*344)</f>
        <v>104.30672407045012</v>
      </c>
      <c r="R42" s="340">
        <v>111.43</v>
      </c>
      <c r="S42" s="340">
        <v>0</v>
      </c>
      <c r="T42" s="340">
        <v>0</v>
      </c>
      <c r="U42" s="340">
        <v>0</v>
      </c>
      <c r="V42" s="340">
        <v>553.37</v>
      </c>
      <c r="W42" s="340">
        <v>0</v>
      </c>
      <c r="X42" s="340">
        <v>0</v>
      </c>
      <c r="Y42" s="340">
        <v>0</v>
      </c>
      <c r="Z42" s="340">
        <v>0</v>
      </c>
      <c r="AA42" s="340">
        <v>0</v>
      </c>
      <c r="AB42" s="340">
        <v>0</v>
      </c>
      <c r="AC42" s="340">
        <v>0</v>
      </c>
      <c r="AD42" s="340">
        <v>0</v>
      </c>
      <c r="AE42" s="340">
        <v>0</v>
      </c>
      <c r="AF42" s="340">
        <v>0</v>
      </c>
      <c r="AG42" s="341">
        <v>0</v>
      </c>
      <c r="AH42" s="340">
        <v>0</v>
      </c>
      <c r="AI42" s="340"/>
      <c r="AJ42" s="340"/>
      <c r="AK42" s="340"/>
      <c r="AL42" s="340">
        <v>553.37</v>
      </c>
      <c r="AM42" s="340">
        <v>553.37</v>
      </c>
      <c r="AN42" s="340">
        <v>553.37</v>
      </c>
      <c r="AO42" s="340">
        <v>553.37</v>
      </c>
      <c r="AP42" s="340">
        <f t="shared" si="30"/>
        <v>553.37</v>
      </c>
    </row>
    <row r="43" spans="3:42" s="85" customFormat="1" ht="16.5" x14ac:dyDescent="0.25">
      <c r="C43" s="401">
        <v>34250</v>
      </c>
      <c r="D43" s="337" t="s">
        <v>124</v>
      </c>
      <c r="E43" s="337" t="s">
        <v>125</v>
      </c>
      <c r="F43" s="343" t="s">
        <v>60</v>
      </c>
      <c r="G43" s="343" t="s">
        <v>126</v>
      </c>
      <c r="H43" s="340">
        <f>6000*1/8.75</f>
        <v>685.71428571428567</v>
      </c>
      <c r="I43" s="340">
        <f t="shared" si="24"/>
        <v>68.571428571428569</v>
      </c>
      <c r="J43" s="340">
        <f t="shared" si="25"/>
        <v>617.14285714285711</v>
      </c>
      <c r="K43" s="340">
        <v>0</v>
      </c>
      <c r="L43" s="340">
        <v>0</v>
      </c>
      <c r="M43" s="340">
        <v>0</v>
      </c>
      <c r="N43" s="340">
        <f>(J43/5/365*143)</f>
        <v>48.356947162426607</v>
      </c>
      <c r="O43" s="340">
        <f t="shared" si="28"/>
        <v>123.42857142857142</v>
      </c>
      <c r="P43" s="340">
        <f t="shared" si="29"/>
        <v>123.42857142857142</v>
      </c>
      <c r="Q43" s="340">
        <f>(J43/5/365*365)</f>
        <v>123.42857142857142</v>
      </c>
      <c r="R43" s="340">
        <v>1080</v>
      </c>
      <c r="S43" s="340">
        <v>656.88</v>
      </c>
      <c r="T43" s="340">
        <v>0</v>
      </c>
      <c r="U43" s="340">
        <v>0</v>
      </c>
      <c r="V43" s="340">
        <v>617.14</v>
      </c>
      <c r="W43" s="340">
        <v>0</v>
      </c>
      <c r="X43" s="340">
        <v>0</v>
      </c>
      <c r="Y43" s="340">
        <v>0</v>
      </c>
      <c r="Z43" s="340">
        <v>0</v>
      </c>
      <c r="AA43" s="340">
        <v>0</v>
      </c>
      <c r="AB43" s="340">
        <v>0</v>
      </c>
      <c r="AC43" s="340">
        <v>0</v>
      </c>
      <c r="AD43" s="340">
        <v>0</v>
      </c>
      <c r="AE43" s="340">
        <v>0</v>
      </c>
      <c r="AF43" s="340">
        <v>0</v>
      </c>
      <c r="AG43" s="341">
        <v>0</v>
      </c>
      <c r="AH43" s="340">
        <v>0</v>
      </c>
      <c r="AI43" s="340"/>
      <c r="AJ43" s="340"/>
      <c r="AK43" s="340"/>
      <c r="AL43" s="340">
        <v>617.14</v>
      </c>
      <c r="AM43" s="340">
        <v>617.14</v>
      </c>
      <c r="AN43" s="340">
        <v>617.14</v>
      </c>
      <c r="AO43" s="340">
        <v>617.14</v>
      </c>
      <c r="AP43" s="340">
        <f t="shared" si="30"/>
        <v>617.14</v>
      </c>
    </row>
    <row r="44" spans="3:42" s="85" customFormat="1" ht="16.5" x14ac:dyDescent="0.25">
      <c r="C44" s="336" t="s">
        <v>127</v>
      </c>
      <c r="D44" s="337" t="s">
        <v>128</v>
      </c>
      <c r="E44" s="337" t="s">
        <v>129</v>
      </c>
      <c r="F44" s="343" t="s">
        <v>87</v>
      </c>
      <c r="G44" s="343" t="s">
        <v>130</v>
      </c>
      <c r="H44" s="340">
        <f>10000*1/8.75</f>
        <v>1142.8571428571429</v>
      </c>
      <c r="I44" s="340">
        <f t="shared" si="24"/>
        <v>114.28571428571429</v>
      </c>
      <c r="J44" s="340">
        <f t="shared" si="25"/>
        <v>1028.5714285714287</v>
      </c>
      <c r="K44" s="340">
        <v>0</v>
      </c>
      <c r="L44" s="340">
        <v>0</v>
      </c>
      <c r="M44" s="340">
        <v>0</v>
      </c>
      <c r="N44" s="340">
        <v>0</v>
      </c>
      <c r="O44" s="340">
        <v>0</v>
      </c>
      <c r="P44" s="340">
        <f>(J44/5/365*51)</f>
        <v>28.743639921722114</v>
      </c>
      <c r="Q44" s="340">
        <v>1800</v>
      </c>
      <c r="R44" s="340">
        <v>1800</v>
      </c>
      <c r="S44" s="340">
        <v>1800</v>
      </c>
      <c r="T44" s="340">
        <v>1800</v>
      </c>
      <c r="U44" s="340">
        <v>1548.49</v>
      </c>
      <c r="V44" s="340">
        <v>1028.57</v>
      </c>
      <c r="W44" s="340">
        <v>0</v>
      </c>
      <c r="X44" s="340">
        <v>0</v>
      </c>
      <c r="Y44" s="340">
        <v>0</v>
      </c>
      <c r="Z44" s="340">
        <v>0</v>
      </c>
      <c r="AA44" s="340">
        <v>0</v>
      </c>
      <c r="AB44" s="340">
        <v>0</v>
      </c>
      <c r="AC44" s="340">
        <v>0</v>
      </c>
      <c r="AD44" s="340">
        <v>0</v>
      </c>
      <c r="AE44" s="340">
        <v>0</v>
      </c>
      <c r="AF44" s="340">
        <v>0</v>
      </c>
      <c r="AG44" s="341">
        <v>0</v>
      </c>
      <c r="AH44" s="340">
        <v>0</v>
      </c>
      <c r="AI44" s="340"/>
      <c r="AJ44" s="340"/>
      <c r="AK44" s="340"/>
      <c r="AL44" s="340">
        <v>1028.57</v>
      </c>
      <c r="AM44" s="340">
        <v>1028.57</v>
      </c>
      <c r="AN44" s="340">
        <v>1028.57</v>
      </c>
      <c r="AO44" s="340">
        <v>1028.57</v>
      </c>
      <c r="AP44" s="340">
        <f t="shared" si="30"/>
        <v>1028.57</v>
      </c>
    </row>
    <row r="45" spans="3:42" s="85" customFormat="1" ht="9" x14ac:dyDescent="0.25">
      <c r="C45" s="342" t="s">
        <v>131</v>
      </c>
      <c r="D45" s="337" t="s">
        <v>132</v>
      </c>
      <c r="E45" s="338" t="s">
        <v>133</v>
      </c>
      <c r="F45" s="339" t="s">
        <v>118</v>
      </c>
      <c r="G45" s="339" t="s">
        <v>134</v>
      </c>
      <c r="H45" s="340">
        <v>665.09</v>
      </c>
      <c r="I45" s="340">
        <f t="shared" si="24"/>
        <v>66.509</v>
      </c>
      <c r="J45" s="340">
        <f t="shared" si="25"/>
        <v>598.58100000000002</v>
      </c>
      <c r="K45" s="340">
        <v>0</v>
      </c>
      <c r="L45" s="340">
        <v>0</v>
      </c>
      <c r="M45" s="340">
        <v>0</v>
      </c>
      <c r="N45" s="340">
        <v>0</v>
      </c>
      <c r="O45" s="340">
        <v>0</v>
      </c>
      <c r="P45" s="340">
        <v>0</v>
      </c>
      <c r="Q45" s="340">
        <v>0</v>
      </c>
      <c r="R45" s="340">
        <v>0</v>
      </c>
      <c r="S45" s="340">
        <v>0</v>
      </c>
      <c r="T45" s="340">
        <v>0</v>
      </c>
      <c r="U45" s="340">
        <v>0</v>
      </c>
      <c r="V45" s="340">
        <v>78.069999999999993</v>
      </c>
      <c r="W45" s="340">
        <v>119.73</v>
      </c>
      <c r="X45" s="340">
        <v>119.72</v>
      </c>
      <c r="Y45" s="340">
        <v>120.06</v>
      </c>
      <c r="Z45" s="340">
        <v>119.73</v>
      </c>
      <c r="AA45" s="340">
        <v>41.27</v>
      </c>
      <c r="AB45" s="340">
        <v>0</v>
      </c>
      <c r="AC45" s="340">
        <v>0</v>
      </c>
      <c r="AD45" s="340">
        <v>0</v>
      </c>
      <c r="AE45" s="340">
        <v>0</v>
      </c>
      <c r="AF45" s="340">
        <v>0</v>
      </c>
      <c r="AG45" s="341">
        <v>0</v>
      </c>
      <c r="AH45" s="340">
        <v>0</v>
      </c>
      <c r="AI45" s="340"/>
      <c r="AJ45" s="340"/>
      <c r="AK45" s="340"/>
      <c r="AL45" s="340">
        <v>598.58000000000004</v>
      </c>
      <c r="AM45" s="340">
        <v>598.58000000000004</v>
      </c>
      <c r="AN45" s="340">
        <v>598.58000000000004</v>
      </c>
      <c r="AO45" s="340">
        <v>598.58000000000004</v>
      </c>
      <c r="AP45" s="340">
        <f t="shared" si="30"/>
        <v>598.58000000000004</v>
      </c>
    </row>
    <row r="46" spans="3:42" s="85" customFormat="1" ht="16.5" x14ac:dyDescent="0.25">
      <c r="C46" s="342" t="s">
        <v>135</v>
      </c>
      <c r="D46" s="337" t="s">
        <v>136</v>
      </c>
      <c r="E46" s="338" t="s">
        <v>137</v>
      </c>
      <c r="F46" s="339" t="s">
        <v>138</v>
      </c>
      <c r="G46" s="339" t="s">
        <v>139</v>
      </c>
      <c r="H46" s="340">
        <v>1269.22</v>
      </c>
      <c r="I46" s="340">
        <f t="shared" si="24"/>
        <v>126.92200000000001</v>
      </c>
      <c r="J46" s="340">
        <f t="shared" si="25"/>
        <v>1142.298</v>
      </c>
      <c r="K46" s="340">
        <v>0</v>
      </c>
      <c r="L46" s="340">
        <v>0</v>
      </c>
      <c r="M46" s="340">
        <v>0</v>
      </c>
      <c r="N46" s="340">
        <v>0</v>
      </c>
      <c r="O46" s="340">
        <v>0</v>
      </c>
      <c r="P46" s="340">
        <v>0</v>
      </c>
      <c r="Q46" s="340">
        <v>0</v>
      </c>
      <c r="R46" s="340">
        <v>0</v>
      </c>
      <c r="S46" s="340">
        <v>0</v>
      </c>
      <c r="T46" s="340">
        <v>0</v>
      </c>
      <c r="U46" s="340">
        <v>0</v>
      </c>
      <c r="V46" s="340">
        <v>0</v>
      </c>
      <c r="W46" s="340">
        <v>0</v>
      </c>
      <c r="X46" s="340">
        <v>193.41</v>
      </c>
      <c r="Y46" s="340">
        <v>229.07</v>
      </c>
      <c r="Z46" s="340">
        <v>228.45</v>
      </c>
      <c r="AA46" s="340">
        <v>228.45</v>
      </c>
      <c r="AB46" s="340">
        <v>228.45</v>
      </c>
      <c r="AC46" s="340">
        <v>34.47</v>
      </c>
      <c r="AD46" s="340">
        <v>0</v>
      </c>
      <c r="AE46" s="340">
        <v>0</v>
      </c>
      <c r="AF46" s="340">
        <v>0</v>
      </c>
      <c r="AG46" s="341">
        <v>0</v>
      </c>
      <c r="AH46" s="340">
        <v>0</v>
      </c>
      <c r="AI46" s="340"/>
      <c r="AJ46" s="340"/>
      <c r="AK46" s="340"/>
      <c r="AL46" s="340">
        <v>1142.3</v>
      </c>
      <c r="AM46" s="340">
        <v>1142.3</v>
      </c>
      <c r="AN46" s="340">
        <v>1142.3</v>
      </c>
      <c r="AO46" s="340">
        <v>1142.3</v>
      </c>
      <c r="AP46" s="340">
        <f t="shared" si="30"/>
        <v>1142.3</v>
      </c>
    </row>
    <row r="47" spans="3:42" s="85" customFormat="1" ht="9" x14ac:dyDescent="0.25">
      <c r="C47" s="342" t="s">
        <v>140</v>
      </c>
      <c r="D47" s="337" t="s">
        <v>136</v>
      </c>
      <c r="E47" s="338" t="s">
        <v>141</v>
      </c>
      <c r="F47" s="339" t="s">
        <v>142</v>
      </c>
      <c r="G47" s="339" t="s">
        <v>143</v>
      </c>
      <c r="H47" s="340">
        <v>824.61</v>
      </c>
      <c r="I47" s="340">
        <f t="shared" si="24"/>
        <v>82.461000000000013</v>
      </c>
      <c r="J47" s="340">
        <f t="shared" si="25"/>
        <v>742.149</v>
      </c>
      <c r="K47" s="340">
        <v>0</v>
      </c>
      <c r="L47" s="340">
        <v>0</v>
      </c>
      <c r="M47" s="340">
        <v>0</v>
      </c>
      <c r="N47" s="340">
        <v>0</v>
      </c>
      <c r="O47" s="340">
        <v>0</v>
      </c>
      <c r="P47" s="340">
        <v>0</v>
      </c>
      <c r="Q47" s="340">
        <v>0</v>
      </c>
      <c r="R47" s="340">
        <v>0</v>
      </c>
      <c r="S47" s="340">
        <v>0</v>
      </c>
      <c r="T47" s="340">
        <v>0</v>
      </c>
      <c r="U47" s="340">
        <v>0</v>
      </c>
      <c r="V47" s="340">
        <v>0</v>
      </c>
      <c r="W47" s="340">
        <v>0</v>
      </c>
      <c r="X47" s="340">
        <v>94.34</v>
      </c>
      <c r="Y47" s="340">
        <v>148.86000000000001</v>
      </c>
      <c r="Z47" s="340">
        <v>148.46</v>
      </c>
      <c r="AA47" s="340">
        <v>148.46</v>
      </c>
      <c r="AB47" s="340">
        <v>148.46</v>
      </c>
      <c r="AC47" s="340">
        <v>53.57</v>
      </c>
      <c r="AD47" s="340">
        <v>0</v>
      </c>
      <c r="AE47" s="340">
        <v>0</v>
      </c>
      <c r="AF47" s="340">
        <v>0</v>
      </c>
      <c r="AG47" s="341">
        <v>0</v>
      </c>
      <c r="AH47" s="340">
        <v>0</v>
      </c>
      <c r="AI47" s="340"/>
      <c r="AJ47" s="340"/>
      <c r="AK47" s="340"/>
      <c r="AL47" s="340">
        <v>742.15</v>
      </c>
      <c r="AM47" s="340">
        <v>742.15</v>
      </c>
      <c r="AN47" s="340">
        <v>742.15</v>
      </c>
      <c r="AO47" s="340">
        <v>742.15</v>
      </c>
      <c r="AP47" s="340">
        <f t="shared" si="30"/>
        <v>742.15</v>
      </c>
    </row>
    <row r="48" spans="3:42" s="85" customFormat="1" ht="16.5" x14ac:dyDescent="0.25">
      <c r="C48" s="342" t="s">
        <v>144</v>
      </c>
      <c r="D48" s="337" t="s">
        <v>145</v>
      </c>
      <c r="E48" s="338" t="s">
        <v>146</v>
      </c>
      <c r="F48" s="339" t="s">
        <v>60</v>
      </c>
      <c r="G48" s="339" t="s">
        <v>147</v>
      </c>
      <c r="H48" s="340">
        <v>640</v>
      </c>
      <c r="I48" s="340">
        <f t="shared" si="24"/>
        <v>64</v>
      </c>
      <c r="J48" s="340">
        <f t="shared" si="25"/>
        <v>576</v>
      </c>
      <c r="K48" s="340">
        <v>0</v>
      </c>
      <c r="L48" s="340">
        <v>0</v>
      </c>
      <c r="M48" s="340">
        <v>0</v>
      </c>
      <c r="N48" s="340">
        <v>0</v>
      </c>
      <c r="O48" s="340">
        <v>0</v>
      </c>
      <c r="P48" s="340">
        <v>0</v>
      </c>
      <c r="Q48" s="340">
        <v>0</v>
      </c>
      <c r="R48" s="340">
        <v>0</v>
      </c>
      <c r="S48" s="340">
        <v>0</v>
      </c>
      <c r="T48" s="340">
        <v>0</v>
      </c>
      <c r="U48" s="340">
        <v>0</v>
      </c>
      <c r="V48" s="340">
        <v>0</v>
      </c>
      <c r="W48" s="340">
        <v>0</v>
      </c>
      <c r="X48" s="340">
        <v>0</v>
      </c>
      <c r="Y48" s="340">
        <v>0</v>
      </c>
      <c r="Z48" s="340">
        <v>0</v>
      </c>
      <c r="AA48" s="340">
        <v>93.72</v>
      </c>
      <c r="AB48" s="340">
        <v>115.18</v>
      </c>
      <c r="AC48" s="340">
        <v>115.49</v>
      </c>
      <c r="AD48" s="340">
        <v>115.18</v>
      </c>
      <c r="AE48" s="340">
        <v>115.18</v>
      </c>
      <c r="AF48" s="340">
        <v>21.25</v>
      </c>
      <c r="AG48" s="341">
        <v>0</v>
      </c>
      <c r="AH48" s="340">
        <v>0</v>
      </c>
      <c r="AI48" s="340"/>
      <c r="AJ48" s="340"/>
      <c r="AK48" s="340"/>
      <c r="AL48" s="340">
        <v>576</v>
      </c>
      <c r="AM48" s="340">
        <v>576</v>
      </c>
      <c r="AN48" s="340">
        <v>576</v>
      </c>
      <c r="AO48" s="340">
        <v>576</v>
      </c>
      <c r="AP48" s="340">
        <f t="shared" si="30"/>
        <v>576</v>
      </c>
    </row>
    <row r="49" spans="3:42" s="85" customFormat="1" ht="16.5" x14ac:dyDescent="0.25">
      <c r="C49" s="402" t="s">
        <v>148</v>
      </c>
      <c r="D49" s="337" t="s">
        <v>149</v>
      </c>
      <c r="E49" s="338" t="s">
        <v>150</v>
      </c>
      <c r="F49" s="403" t="s">
        <v>60</v>
      </c>
      <c r="G49" s="403" t="s">
        <v>151</v>
      </c>
      <c r="H49" s="404">
        <v>2160</v>
      </c>
      <c r="I49" s="404">
        <f t="shared" si="24"/>
        <v>216</v>
      </c>
      <c r="J49" s="404">
        <f t="shared" si="25"/>
        <v>1944</v>
      </c>
      <c r="K49" s="404">
        <v>0</v>
      </c>
      <c r="L49" s="404">
        <v>0</v>
      </c>
      <c r="M49" s="404">
        <v>0</v>
      </c>
      <c r="N49" s="404">
        <v>0</v>
      </c>
      <c r="O49" s="404">
        <v>0</v>
      </c>
      <c r="P49" s="404">
        <v>0</v>
      </c>
      <c r="Q49" s="404">
        <v>0</v>
      </c>
      <c r="R49" s="404">
        <v>0</v>
      </c>
      <c r="S49" s="404">
        <v>0</v>
      </c>
      <c r="T49" s="404">
        <v>0</v>
      </c>
      <c r="U49" s="404">
        <v>0</v>
      </c>
      <c r="V49" s="404">
        <v>0</v>
      </c>
      <c r="W49" s="404">
        <v>0</v>
      </c>
      <c r="X49" s="404">
        <v>0</v>
      </c>
      <c r="Y49" s="404">
        <v>0</v>
      </c>
      <c r="Z49" s="404">
        <v>0</v>
      </c>
      <c r="AA49" s="404">
        <v>235.42</v>
      </c>
      <c r="AB49" s="404">
        <v>388.81</v>
      </c>
      <c r="AC49" s="404">
        <v>389.87</v>
      </c>
      <c r="AD49" s="404">
        <v>388.81</v>
      </c>
      <c r="AE49" s="404">
        <v>388.81</v>
      </c>
      <c r="AF49" s="340">
        <v>152.28</v>
      </c>
      <c r="AG49" s="341">
        <v>0</v>
      </c>
      <c r="AH49" s="340">
        <v>0</v>
      </c>
      <c r="AI49" s="340"/>
      <c r="AJ49" s="340"/>
      <c r="AK49" s="340"/>
      <c r="AL49" s="404">
        <v>1944</v>
      </c>
      <c r="AM49" s="404">
        <v>1944</v>
      </c>
      <c r="AN49" s="404">
        <v>1944</v>
      </c>
      <c r="AO49" s="404">
        <v>1944</v>
      </c>
      <c r="AP49" s="404">
        <f t="shared" si="30"/>
        <v>1944</v>
      </c>
    </row>
    <row r="50" spans="3:42" s="85" customFormat="1" ht="9" x14ac:dyDescent="0.25">
      <c r="C50" s="342" t="s">
        <v>152</v>
      </c>
      <c r="D50" s="337" t="s">
        <v>153</v>
      </c>
      <c r="E50" s="338" t="s">
        <v>154</v>
      </c>
      <c r="F50" s="339" t="s">
        <v>155</v>
      </c>
      <c r="G50" s="339" t="s">
        <v>156</v>
      </c>
      <c r="H50" s="340">
        <v>1900</v>
      </c>
      <c r="I50" s="340">
        <f>(H50*0.1)</f>
        <v>190</v>
      </c>
      <c r="J50" s="340">
        <f>(H50*0.9)</f>
        <v>1710</v>
      </c>
      <c r="K50" s="340">
        <v>0</v>
      </c>
      <c r="L50" s="340">
        <v>0</v>
      </c>
      <c r="M50" s="340">
        <v>0</v>
      </c>
      <c r="N50" s="340">
        <v>0</v>
      </c>
      <c r="O50" s="340">
        <v>0</v>
      </c>
      <c r="P50" s="340">
        <v>0</v>
      </c>
      <c r="Q50" s="340">
        <v>0</v>
      </c>
      <c r="R50" s="340">
        <v>0</v>
      </c>
      <c r="S50" s="340">
        <v>0</v>
      </c>
      <c r="T50" s="340">
        <v>0</v>
      </c>
      <c r="U50" s="340">
        <v>0</v>
      </c>
      <c r="V50" s="340">
        <v>0</v>
      </c>
      <c r="W50" s="340">
        <v>0</v>
      </c>
      <c r="X50" s="340">
        <v>0</v>
      </c>
      <c r="Y50" s="340">
        <v>0</v>
      </c>
      <c r="Z50" s="340">
        <v>0</v>
      </c>
      <c r="AA50" s="340">
        <v>155.55000000000001</v>
      </c>
      <c r="AB50" s="340">
        <v>342.03</v>
      </c>
      <c r="AC50" s="340">
        <v>342.96</v>
      </c>
      <c r="AD50" s="340">
        <v>342.03</v>
      </c>
      <c r="AE50" s="340">
        <v>342.03</v>
      </c>
      <c r="AF50" s="340">
        <v>185.4</v>
      </c>
      <c r="AG50" s="341">
        <v>0</v>
      </c>
      <c r="AH50" s="340">
        <v>0</v>
      </c>
      <c r="AI50" s="340"/>
      <c r="AJ50" s="340"/>
      <c r="AK50" s="340"/>
      <c r="AL50" s="340">
        <f>SUM(AA50:AF50)</f>
        <v>1710</v>
      </c>
      <c r="AM50" s="340">
        <f>SUM(AB50:AG50)</f>
        <v>1554.45</v>
      </c>
      <c r="AN50" s="340">
        <v>1710</v>
      </c>
      <c r="AO50" s="340">
        <v>1710</v>
      </c>
      <c r="AP50" s="340">
        <f t="shared" si="30"/>
        <v>1710</v>
      </c>
    </row>
    <row r="51" spans="3:42" s="85" customFormat="1" ht="24.75" x14ac:dyDescent="0.25">
      <c r="C51" s="405" t="s">
        <v>157</v>
      </c>
      <c r="D51" s="406" t="s">
        <v>136</v>
      </c>
      <c r="E51" s="407" t="s">
        <v>158</v>
      </c>
      <c r="F51" s="408" t="s">
        <v>159</v>
      </c>
      <c r="G51" s="408" t="s">
        <v>160</v>
      </c>
      <c r="H51" s="341">
        <v>4471.83</v>
      </c>
      <c r="I51" s="341">
        <f t="shared" ref="I51:I65" si="31">(H51*0.1)</f>
        <v>447.18299999999999</v>
      </c>
      <c r="J51" s="341">
        <f t="shared" ref="J51:J62" si="32">(H51*0.9)</f>
        <v>4024.6469999999999</v>
      </c>
      <c r="K51" s="341">
        <v>0</v>
      </c>
      <c r="L51" s="341">
        <v>0</v>
      </c>
      <c r="M51" s="341">
        <v>0</v>
      </c>
      <c r="N51" s="341">
        <v>0</v>
      </c>
      <c r="O51" s="341">
        <v>0</v>
      </c>
      <c r="P51" s="341">
        <v>0</v>
      </c>
      <c r="Q51" s="341">
        <v>0</v>
      </c>
      <c r="R51" s="341">
        <v>0</v>
      </c>
      <c r="S51" s="341">
        <v>0</v>
      </c>
      <c r="T51" s="341">
        <v>0</v>
      </c>
      <c r="U51" s="341">
        <v>0</v>
      </c>
      <c r="V51" s="341">
        <v>0</v>
      </c>
      <c r="W51" s="341">
        <v>0</v>
      </c>
      <c r="X51" s="341">
        <v>0</v>
      </c>
      <c r="Y51" s="341">
        <v>0</v>
      </c>
      <c r="Z51" s="341">
        <v>0</v>
      </c>
      <c r="AA51" s="341">
        <v>0</v>
      </c>
      <c r="AB51" s="341">
        <v>286.19</v>
      </c>
      <c r="AC51" s="341">
        <v>807.11</v>
      </c>
      <c r="AD51" s="341">
        <v>804.91</v>
      </c>
      <c r="AE51" s="341">
        <v>804.91</v>
      </c>
      <c r="AF51" s="341">
        <v>804.91</v>
      </c>
      <c r="AG51" s="341">
        <v>516.62</v>
      </c>
      <c r="AH51" s="340">
        <v>0</v>
      </c>
      <c r="AI51" s="340"/>
      <c r="AJ51" s="340"/>
      <c r="AK51" s="340"/>
      <c r="AL51" s="341">
        <f t="shared" ref="AL51:AM56" si="33">SUM(AB51:AG51)</f>
        <v>4024.6499999999996</v>
      </c>
      <c r="AM51" s="341">
        <f t="shared" si="33"/>
        <v>3738.4599999999996</v>
      </c>
      <c r="AN51" s="341">
        <v>4024.65</v>
      </c>
      <c r="AO51" s="341">
        <v>4024.65</v>
      </c>
      <c r="AP51" s="341">
        <f t="shared" si="30"/>
        <v>4024.6499999999996</v>
      </c>
    </row>
    <row r="52" spans="3:42" s="85" customFormat="1" ht="24.75" x14ac:dyDescent="0.25">
      <c r="C52" s="409" t="s">
        <v>157</v>
      </c>
      <c r="D52" s="406" t="s">
        <v>136</v>
      </c>
      <c r="E52" s="407" t="s">
        <v>161</v>
      </c>
      <c r="F52" s="410" t="s">
        <v>159</v>
      </c>
      <c r="G52" s="410" t="s">
        <v>162</v>
      </c>
      <c r="H52" s="373">
        <v>4471.83</v>
      </c>
      <c r="I52" s="373">
        <f t="shared" si="31"/>
        <v>447.18299999999999</v>
      </c>
      <c r="J52" s="373">
        <f t="shared" si="32"/>
        <v>4024.6469999999999</v>
      </c>
      <c r="K52" s="373">
        <v>0</v>
      </c>
      <c r="L52" s="373">
        <v>0</v>
      </c>
      <c r="M52" s="373">
        <v>0</v>
      </c>
      <c r="N52" s="373">
        <v>0</v>
      </c>
      <c r="O52" s="373">
        <v>0</v>
      </c>
      <c r="P52" s="373">
        <v>0</v>
      </c>
      <c r="Q52" s="373">
        <v>0</v>
      </c>
      <c r="R52" s="373">
        <v>0</v>
      </c>
      <c r="S52" s="373">
        <v>0</v>
      </c>
      <c r="T52" s="373">
        <v>0</v>
      </c>
      <c r="U52" s="373">
        <v>0</v>
      </c>
      <c r="V52" s="373">
        <v>0</v>
      </c>
      <c r="W52" s="373">
        <v>0</v>
      </c>
      <c r="X52" s="341">
        <v>0</v>
      </c>
      <c r="Y52" s="373">
        <v>0</v>
      </c>
      <c r="Z52" s="341">
        <v>0</v>
      </c>
      <c r="AA52" s="341">
        <v>0</v>
      </c>
      <c r="AB52" s="341">
        <v>286.19</v>
      </c>
      <c r="AC52" s="341">
        <v>807.11</v>
      </c>
      <c r="AD52" s="341">
        <v>804.91</v>
      </c>
      <c r="AE52" s="341">
        <v>804.91</v>
      </c>
      <c r="AF52" s="341">
        <v>804.91</v>
      </c>
      <c r="AG52" s="341">
        <v>516.62</v>
      </c>
      <c r="AH52" s="340">
        <v>0</v>
      </c>
      <c r="AI52" s="340"/>
      <c r="AJ52" s="340"/>
      <c r="AK52" s="340"/>
      <c r="AL52" s="341">
        <f t="shared" si="33"/>
        <v>4024.6499999999996</v>
      </c>
      <c r="AM52" s="341">
        <f t="shared" si="33"/>
        <v>3738.4599999999996</v>
      </c>
      <c r="AN52" s="341">
        <v>4024.65</v>
      </c>
      <c r="AO52" s="341">
        <v>4024.65</v>
      </c>
      <c r="AP52" s="341">
        <f t="shared" si="30"/>
        <v>4024.6499999999996</v>
      </c>
    </row>
    <row r="53" spans="3:42" s="85" customFormat="1" ht="24.75" x14ac:dyDescent="0.25">
      <c r="C53" s="405" t="s">
        <v>157</v>
      </c>
      <c r="D53" s="406" t="s">
        <v>136</v>
      </c>
      <c r="E53" s="407" t="s">
        <v>163</v>
      </c>
      <c r="F53" s="408" t="s">
        <v>110</v>
      </c>
      <c r="G53" s="408" t="s">
        <v>164</v>
      </c>
      <c r="H53" s="341">
        <v>4471.83</v>
      </c>
      <c r="I53" s="341">
        <f t="shared" si="31"/>
        <v>447.18299999999999</v>
      </c>
      <c r="J53" s="341">
        <f t="shared" si="32"/>
        <v>4024.6469999999999</v>
      </c>
      <c r="K53" s="341">
        <v>0</v>
      </c>
      <c r="L53" s="341">
        <v>0</v>
      </c>
      <c r="M53" s="341">
        <v>0</v>
      </c>
      <c r="N53" s="341">
        <v>0</v>
      </c>
      <c r="O53" s="341">
        <v>0</v>
      </c>
      <c r="P53" s="341">
        <v>0</v>
      </c>
      <c r="Q53" s="341">
        <v>0</v>
      </c>
      <c r="R53" s="341">
        <v>0</v>
      </c>
      <c r="S53" s="341">
        <v>0</v>
      </c>
      <c r="T53" s="341">
        <v>0</v>
      </c>
      <c r="U53" s="341">
        <v>0</v>
      </c>
      <c r="V53" s="341">
        <v>0</v>
      </c>
      <c r="W53" s="341">
        <v>0</v>
      </c>
      <c r="X53" s="341">
        <v>0</v>
      </c>
      <c r="Y53" s="341">
        <v>0</v>
      </c>
      <c r="Z53" s="341">
        <v>0</v>
      </c>
      <c r="AA53" s="341">
        <v>0</v>
      </c>
      <c r="AB53" s="341">
        <v>286.19</v>
      </c>
      <c r="AC53" s="341">
        <v>807.11</v>
      </c>
      <c r="AD53" s="341">
        <v>804.91</v>
      </c>
      <c r="AE53" s="341">
        <v>804.91</v>
      </c>
      <c r="AF53" s="341">
        <v>804.91</v>
      </c>
      <c r="AG53" s="341">
        <v>516.62</v>
      </c>
      <c r="AH53" s="340">
        <v>0</v>
      </c>
      <c r="AI53" s="340"/>
      <c r="AJ53" s="340"/>
      <c r="AK53" s="340"/>
      <c r="AL53" s="341">
        <f t="shared" si="33"/>
        <v>4024.6499999999996</v>
      </c>
      <c r="AM53" s="341">
        <f t="shared" si="33"/>
        <v>3738.4599999999996</v>
      </c>
      <c r="AN53" s="341">
        <v>4024.65</v>
      </c>
      <c r="AO53" s="341">
        <v>4024.65</v>
      </c>
      <c r="AP53" s="341">
        <f t="shared" si="30"/>
        <v>4024.6499999999996</v>
      </c>
    </row>
    <row r="54" spans="3:42" s="85" customFormat="1" ht="24.75" x14ac:dyDescent="0.25">
      <c r="C54" s="409" t="s">
        <v>157</v>
      </c>
      <c r="D54" s="406" t="s">
        <v>136</v>
      </c>
      <c r="E54" s="407" t="s">
        <v>165</v>
      </c>
      <c r="F54" s="408" t="s">
        <v>166</v>
      </c>
      <c r="G54" s="408" t="s">
        <v>167</v>
      </c>
      <c r="H54" s="341">
        <v>4471.83</v>
      </c>
      <c r="I54" s="341">
        <f t="shared" si="31"/>
        <v>447.18299999999999</v>
      </c>
      <c r="J54" s="341">
        <f>(H54*0.9)</f>
        <v>4024.6469999999999</v>
      </c>
      <c r="K54" s="341">
        <v>0</v>
      </c>
      <c r="L54" s="341">
        <v>0</v>
      </c>
      <c r="M54" s="341">
        <v>0</v>
      </c>
      <c r="N54" s="341">
        <v>0</v>
      </c>
      <c r="O54" s="341">
        <v>0</v>
      </c>
      <c r="P54" s="341">
        <v>0</v>
      </c>
      <c r="Q54" s="341">
        <v>0</v>
      </c>
      <c r="R54" s="341">
        <v>0</v>
      </c>
      <c r="S54" s="341">
        <v>0</v>
      </c>
      <c r="T54" s="341">
        <v>0</v>
      </c>
      <c r="U54" s="341">
        <v>0</v>
      </c>
      <c r="V54" s="341">
        <v>0</v>
      </c>
      <c r="W54" s="341">
        <v>0</v>
      </c>
      <c r="X54" s="341">
        <v>0</v>
      </c>
      <c r="Y54" s="341">
        <v>0</v>
      </c>
      <c r="Z54" s="341">
        <v>0</v>
      </c>
      <c r="AA54" s="341">
        <v>0</v>
      </c>
      <c r="AB54" s="341">
        <v>286.19</v>
      </c>
      <c r="AC54" s="341">
        <v>807.11</v>
      </c>
      <c r="AD54" s="341">
        <v>804.91</v>
      </c>
      <c r="AE54" s="341">
        <v>804.91</v>
      </c>
      <c r="AF54" s="341">
        <v>804.91</v>
      </c>
      <c r="AG54" s="341">
        <v>516.61</v>
      </c>
      <c r="AH54" s="340">
        <v>0</v>
      </c>
      <c r="AI54" s="340"/>
      <c r="AJ54" s="340"/>
      <c r="AK54" s="340"/>
      <c r="AL54" s="341">
        <f t="shared" si="33"/>
        <v>4024.64</v>
      </c>
      <c r="AM54" s="341">
        <f t="shared" si="33"/>
        <v>3738.45</v>
      </c>
      <c r="AN54" s="341">
        <v>4024.64</v>
      </c>
      <c r="AO54" s="341">
        <v>4024.65</v>
      </c>
      <c r="AP54" s="341">
        <v>4024.65</v>
      </c>
    </row>
    <row r="55" spans="3:42" s="85" customFormat="1" ht="24.75" x14ac:dyDescent="0.25">
      <c r="C55" s="405" t="s">
        <v>157</v>
      </c>
      <c r="D55" s="406" t="s">
        <v>136</v>
      </c>
      <c r="E55" s="407" t="s">
        <v>168</v>
      </c>
      <c r="F55" s="408" t="s">
        <v>169</v>
      </c>
      <c r="G55" s="408" t="s">
        <v>170</v>
      </c>
      <c r="H55" s="341">
        <v>4192.59</v>
      </c>
      <c r="I55" s="341">
        <f t="shared" si="31"/>
        <v>419.25900000000001</v>
      </c>
      <c r="J55" s="341">
        <f>(H55*0.9)</f>
        <v>3773.3310000000001</v>
      </c>
      <c r="K55" s="341">
        <v>0</v>
      </c>
      <c r="L55" s="341">
        <v>0</v>
      </c>
      <c r="M55" s="341">
        <v>0</v>
      </c>
      <c r="N55" s="341">
        <v>0</v>
      </c>
      <c r="O55" s="341">
        <v>0</v>
      </c>
      <c r="P55" s="341">
        <v>0</v>
      </c>
      <c r="Q55" s="341">
        <v>0</v>
      </c>
      <c r="R55" s="341">
        <v>0</v>
      </c>
      <c r="S55" s="341">
        <v>0</v>
      </c>
      <c r="T55" s="341">
        <v>0</v>
      </c>
      <c r="U55" s="341">
        <v>0</v>
      </c>
      <c r="V55" s="341">
        <v>0</v>
      </c>
      <c r="W55" s="341">
        <v>0</v>
      </c>
      <c r="X55" s="341">
        <v>0</v>
      </c>
      <c r="Y55" s="341">
        <v>0</v>
      </c>
      <c r="Z55" s="341">
        <v>0</v>
      </c>
      <c r="AA55" s="341">
        <v>0</v>
      </c>
      <c r="AB55" s="341">
        <v>268.32</v>
      </c>
      <c r="AC55" s="341">
        <v>756.71</v>
      </c>
      <c r="AD55" s="341">
        <v>754.64</v>
      </c>
      <c r="AE55" s="341">
        <v>754.64</v>
      </c>
      <c r="AF55" s="341">
        <v>754.64</v>
      </c>
      <c r="AG55" s="341">
        <v>484.38</v>
      </c>
      <c r="AH55" s="340">
        <v>0</v>
      </c>
      <c r="AI55" s="340"/>
      <c r="AJ55" s="340"/>
      <c r="AK55" s="340"/>
      <c r="AL55" s="341">
        <f t="shared" si="33"/>
        <v>3773.33</v>
      </c>
      <c r="AM55" s="341">
        <f t="shared" si="33"/>
        <v>3505.0099999999998</v>
      </c>
      <c r="AN55" s="341">
        <v>3773.33</v>
      </c>
      <c r="AO55" s="341">
        <v>3773.33</v>
      </c>
      <c r="AP55" s="341">
        <f t="shared" si="30"/>
        <v>3773.33</v>
      </c>
    </row>
    <row r="56" spans="3:42" s="85" customFormat="1" ht="24.75" x14ac:dyDescent="0.25">
      <c r="C56" s="409" t="s">
        <v>157</v>
      </c>
      <c r="D56" s="406" t="s">
        <v>136</v>
      </c>
      <c r="E56" s="407" t="s">
        <v>171</v>
      </c>
      <c r="F56" s="410" t="s">
        <v>118</v>
      </c>
      <c r="G56" s="410" t="s">
        <v>172</v>
      </c>
      <c r="H56" s="373">
        <v>3498.07</v>
      </c>
      <c r="I56" s="373">
        <f t="shared" si="31"/>
        <v>349.80700000000002</v>
      </c>
      <c r="J56" s="373">
        <f t="shared" si="32"/>
        <v>3148.2630000000004</v>
      </c>
      <c r="K56" s="373">
        <v>0</v>
      </c>
      <c r="L56" s="373">
        <v>0</v>
      </c>
      <c r="M56" s="373">
        <v>0</v>
      </c>
      <c r="N56" s="373">
        <v>0</v>
      </c>
      <c r="O56" s="373">
        <v>0</v>
      </c>
      <c r="P56" s="373">
        <v>0</v>
      </c>
      <c r="Q56" s="373">
        <v>0</v>
      </c>
      <c r="R56" s="373">
        <v>0</v>
      </c>
      <c r="S56" s="373">
        <v>0</v>
      </c>
      <c r="T56" s="373">
        <v>0</v>
      </c>
      <c r="U56" s="373">
        <v>0</v>
      </c>
      <c r="V56" s="373">
        <v>0</v>
      </c>
      <c r="W56" s="373">
        <v>0</v>
      </c>
      <c r="X56" s="341">
        <v>0</v>
      </c>
      <c r="Y56" s="373">
        <v>0</v>
      </c>
      <c r="Z56" s="341">
        <v>0</v>
      </c>
      <c r="AA56" s="341">
        <v>0</v>
      </c>
      <c r="AB56" s="341">
        <v>223.88</v>
      </c>
      <c r="AC56" s="341">
        <v>631.39</v>
      </c>
      <c r="AD56" s="341">
        <v>629.66</v>
      </c>
      <c r="AE56" s="341">
        <v>629.66</v>
      </c>
      <c r="AF56" s="341">
        <v>629.66</v>
      </c>
      <c r="AG56" s="341">
        <v>404.01</v>
      </c>
      <c r="AH56" s="340">
        <v>0</v>
      </c>
      <c r="AI56" s="340"/>
      <c r="AJ56" s="340"/>
      <c r="AK56" s="340"/>
      <c r="AL56" s="341">
        <f t="shared" si="33"/>
        <v>3148.2599999999993</v>
      </c>
      <c r="AM56" s="341">
        <f t="shared" si="33"/>
        <v>2924.38</v>
      </c>
      <c r="AN56" s="341">
        <v>3148.26</v>
      </c>
      <c r="AO56" s="341">
        <v>3148.26</v>
      </c>
      <c r="AP56" s="341">
        <f t="shared" si="30"/>
        <v>3148.2599999999993</v>
      </c>
    </row>
    <row r="57" spans="3:42" s="85" customFormat="1" ht="33" x14ac:dyDescent="0.25">
      <c r="C57" s="411" t="s">
        <v>173</v>
      </c>
      <c r="D57" s="337" t="s">
        <v>136</v>
      </c>
      <c r="E57" s="338" t="s">
        <v>174</v>
      </c>
      <c r="F57" s="339" t="s">
        <v>175</v>
      </c>
      <c r="G57" s="339" t="s">
        <v>176</v>
      </c>
      <c r="H57" s="340">
        <v>4914.32</v>
      </c>
      <c r="I57" s="340">
        <f>(H57*0.1)</f>
        <v>491.43200000000002</v>
      </c>
      <c r="J57" s="341">
        <f>(H57*0.9)</f>
        <v>4422.8879999999999</v>
      </c>
      <c r="K57" s="340"/>
      <c r="L57" s="340"/>
      <c r="M57" s="340"/>
      <c r="N57" s="340"/>
      <c r="O57" s="340"/>
      <c r="P57" s="340"/>
      <c r="Q57" s="340"/>
      <c r="R57" s="340"/>
      <c r="S57" s="340"/>
      <c r="T57" s="340">
        <v>147.84</v>
      </c>
      <c r="U57" s="340">
        <v>884.61</v>
      </c>
      <c r="V57" s="340">
        <v>884.61</v>
      </c>
      <c r="W57" s="340">
        <v>884.61</v>
      </c>
      <c r="X57" s="340">
        <f t="shared" ref="X57" si="34">P57+Q57+R57+S57+T57+U57+V57+W57</f>
        <v>2801.67</v>
      </c>
      <c r="Y57" s="340">
        <f t="shared" ref="Y57" si="35">ROUND((J57/5/365*31),2)</f>
        <v>75.13</v>
      </c>
      <c r="Z57" s="340">
        <f t="shared" ref="Z57" si="36">ROUND((J57/5/365*29),2)</f>
        <v>70.28</v>
      </c>
      <c r="AA57" s="377">
        <f t="shared" ref="AA57" si="37">ROUND((J57/5/365*31),2)</f>
        <v>75.13</v>
      </c>
      <c r="AB57" s="377">
        <f t="shared" ref="AB57" si="38">ROUND((J57/5/365*30),2)</f>
        <v>72.709999999999994</v>
      </c>
      <c r="AC57" s="377">
        <f t="shared" ref="AC57" si="39">ROUND((J57/5/365*31),2)</f>
        <v>75.13</v>
      </c>
      <c r="AD57" s="377">
        <f t="shared" ref="AD57" si="40">ROUND((J57/5/365*30),2)</f>
        <v>72.709999999999994</v>
      </c>
      <c r="AE57" s="377">
        <f t="shared" ref="AE57" si="41">ROUND((J57/5/365*31),2)</f>
        <v>75.13</v>
      </c>
      <c r="AF57" s="377">
        <f t="shared" ref="AF57" si="42">ROUND((J57/5/365*31),2)</f>
        <v>75.13</v>
      </c>
      <c r="AG57" s="341">
        <f>ROUND((J57/5/365*30),2)</f>
        <v>72.709999999999994</v>
      </c>
      <c r="AH57" s="377">
        <f t="shared" ref="AH57" si="43">ROUND((J57/5/365*31),2)</f>
        <v>75.13</v>
      </c>
      <c r="AI57" s="377"/>
      <c r="AJ57" s="377"/>
      <c r="AK57" s="377"/>
      <c r="AL57" s="377">
        <v>4422.8900000000003</v>
      </c>
      <c r="AM57" s="377">
        <v>4422.8900000000003</v>
      </c>
      <c r="AN57" s="377">
        <v>4422.8900000000003</v>
      </c>
      <c r="AO57" s="377">
        <v>4422.8900000000003</v>
      </c>
      <c r="AP57" s="377">
        <v>4422.8900000000003</v>
      </c>
    </row>
    <row r="58" spans="3:42" s="85" customFormat="1" ht="33" x14ac:dyDescent="0.25">
      <c r="C58" s="350" t="s">
        <v>173</v>
      </c>
      <c r="D58" s="406" t="s">
        <v>136</v>
      </c>
      <c r="E58" s="407" t="s">
        <v>177</v>
      </c>
      <c r="F58" s="339" t="s">
        <v>178</v>
      </c>
      <c r="G58" s="339" t="s">
        <v>179</v>
      </c>
      <c r="H58" s="340">
        <v>5003.74</v>
      </c>
      <c r="I58" s="340">
        <f t="shared" si="31"/>
        <v>500.37400000000002</v>
      </c>
      <c r="J58" s="341">
        <f t="shared" si="32"/>
        <v>4503.366</v>
      </c>
      <c r="K58" s="373"/>
      <c r="L58" s="373"/>
      <c r="M58" s="373"/>
      <c r="N58" s="373"/>
      <c r="O58" s="373"/>
      <c r="P58" s="373"/>
      <c r="Q58" s="373"/>
      <c r="R58" s="373"/>
      <c r="S58" s="373"/>
      <c r="T58" s="373"/>
      <c r="U58" s="373"/>
      <c r="V58" s="373"/>
      <c r="W58" s="373"/>
      <c r="X58" s="341"/>
      <c r="Y58" s="373"/>
      <c r="Z58" s="341"/>
      <c r="AA58" s="341"/>
      <c r="AB58" s="341"/>
      <c r="AC58" s="340">
        <v>900.71</v>
      </c>
      <c r="AD58" s="340">
        <v>900.71</v>
      </c>
      <c r="AE58" s="340">
        <v>900.71</v>
      </c>
      <c r="AF58" s="340">
        <v>900.71</v>
      </c>
      <c r="AG58" s="341">
        <v>903.18</v>
      </c>
      <c r="AH58" s="340">
        <v>73.849999999999994</v>
      </c>
      <c r="AI58" s="340"/>
      <c r="AJ58" s="340"/>
      <c r="AK58" s="340"/>
      <c r="AL58" s="341">
        <v>4503.37</v>
      </c>
      <c r="AM58" s="341">
        <v>4503.37</v>
      </c>
      <c r="AN58" s="341">
        <v>4503.37</v>
      </c>
      <c r="AO58" s="341">
        <v>4503.37</v>
      </c>
      <c r="AP58" s="341">
        <f t="shared" si="30"/>
        <v>4503.37</v>
      </c>
    </row>
    <row r="59" spans="3:42" s="85" customFormat="1" ht="33" x14ac:dyDescent="0.25">
      <c r="C59" s="350" t="s">
        <v>173</v>
      </c>
      <c r="D59" s="406" t="s">
        <v>136</v>
      </c>
      <c r="E59" s="407" t="s">
        <v>180</v>
      </c>
      <c r="F59" s="339" t="s">
        <v>69</v>
      </c>
      <c r="G59" s="339" t="s">
        <v>181</v>
      </c>
      <c r="H59" s="340">
        <v>5022.72</v>
      </c>
      <c r="I59" s="340">
        <f t="shared" si="31"/>
        <v>502.27200000000005</v>
      </c>
      <c r="J59" s="341">
        <f t="shared" si="32"/>
        <v>4520.4480000000003</v>
      </c>
      <c r="K59" s="373"/>
      <c r="L59" s="373"/>
      <c r="M59" s="373"/>
      <c r="N59" s="373"/>
      <c r="O59" s="373"/>
      <c r="P59" s="373"/>
      <c r="Q59" s="373"/>
      <c r="R59" s="373"/>
      <c r="S59" s="373"/>
      <c r="T59" s="373"/>
      <c r="U59" s="373"/>
      <c r="V59" s="373"/>
      <c r="W59" s="373"/>
      <c r="X59" s="341"/>
      <c r="Y59" s="373"/>
      <c r="Z59" s="341"/>
      <c r="AA59" s="341"/>
      <c r="AB59" s="341"/>
      <c r="AC59" s="340">
        <v>904.12</v>
      </c>
      <c r="AD59" s="340">
        <v>904.12</v>
      </c>
      <c r="AE59" s="340">
        <v>904.12</v>
      </c>
      <c r="AF59" s="340">
        <v>904.12</v>
      </c>
      <c r="AG59" s="341">
        <v>906.6</v>
      </c>
      <c r="AH59" s="340">
        <v>74.16</v>
      </c>
      <c r="AI59" s="340"/>
      <c r="AJ59" s="340"/>
      <c r="AK59" s="340"/>
      <c r="AL59" s="341">
        <v>4520.45</v>
      </c>
      <c r="AM59" s="341">
        <v>4520.45</v>
      </c>
      <c r="AN59" s="341">
        <v>4520.45</v>
      </c>
      <c r="AO59" s="341">
        <v>4520.45</v>
      </c>
      <c r="AP59" s="341">
        <f t="shared" si="30"/>
        <v>4520.45</v>
      </c>
    </row>
    <row r="60" spans="3:42" s="85" customFormat="1" ht="33" x14ac:dyDescent="0.25">
      <c r="C60" s="350" t="s">
        <v>173</v>
      </c>
      <c r="D60" s="406" t="s">
        <v>136</v>
      </c>
      <c r="E60" s="407" t="s">
        <v>182</v>
      </c>
      <c r="F60" s="339" t="s">
        <v>183</v>
      </c>
      <c r="G60" s="339" t="s">
        <v>184</v>
      </c>
      <c r="H60" s="340">
        <v>5096.13</v>
      </c>
      <c r="I60" s="340">
        <f t="shared" si="31"/>
        <v>509.61300000000006</v>
      </c>
      <c r="J60" s="341">
        <f t="shared" si="32"/>
        <v>4586.5169999999998</v>
      </c>
      <c r="K60" s="373"/>
      <c r="L60" s="373"/>
      <c r="M60" s="373"/>
      <c r="N60" s="373"/>
      <c r="O60" s="373"/>
      <c r="P60" s="373"/>
      <c r="Q60" s="373"/>
      <c r="R60" s="373"/>
      <c r="S60" s="373"/>
      <c r="T60" s="373"/>
      <c r="U60" s="373"/>
      <c r="V60" s="373"/>
      <c r="W60" s="373"/>
      <c r="X60" s="341"/>
      <c r="Y60" s="373"/>
      <c r="Z60" s="341"/>
      <c r="AA60" s="341"/>
      <c r="AB60" s="341"/>
      <c r="AC60" s="340">
        <v>917.3</v>
      </c>
      <c r="AD60" s="340">
        <v>917.3</v>
      </c>
      <c r="AE60" s="340">
        <v>917.3</v>
      </c>
      <c r="AF60" s="340">
        <v>917.3</v>
      </c>
      <c r="AG60" s="341">
        <v>919.81</v>
      </c>
      <c r="AH60" s="340">
        <v>75.42</v>
      </c>
      <c r="AI60" s="340"/>
      <c r="AJ60" s="340"/>
      <c r="AK60" s="340"/>
      <c r="AL60" s="341">
        <v>4586.5200000000004</v>
      </c>
      <c r="AM60" s="341">
        <v>4586.5200000000004</v>
      </c>
      <c r="AN60" s="341">
        <v>4586.5200000000004</v>
      </c>
      <c r="AO60" s="341">
        <v>4586.5200000000004</v>
      </c>
      <c r="AP60" s="341">
        <f t="shared" si="30"/>
        <v>4586.5200000000004</v>
      </c>
    </row>
    <row r="61" spans="3:42" s="85" customFormat="1" ht="33" x14ac:dyDescent="0.25">
      <c r="C61" s="350" t="s">
        <v>173</v>
      </c>
      <c r="D61" s="406" t="s">
        <v>136</v>
      </c>
      <c r="E61" s="407" t="s">
        <v>185</v>
      </c>
      <c r="F61" s="339" t="s">
        <v>69</v>
      </c>
      <c r="G61" s="339" t="s">
        <v>186</v>
      </c>
      <c r="H61" s="340">
        <v>4933.8900000000003</v>
      </c>
      <c r="I61" s="340">
        <f t="shared" si="31"/>
        <v>493.38900000000007</v>
      </c>
      <c r="J61" s="341">
        <f t="shared" si="32"/>
        <v>4440.5010000000002</v>
      </c>
      <c r="K61" s="373"/>
      <c r="L61" s="373"/>
      <c r="M61" s="373"/>
      <c r="N61" s="373"/>
      <c r="O61" s="373"/>
      <c r="P61" s="373"/>
      <c r="Q61" s="373"/>
      <c r="R61" s="373"/>
      <c r="S61" s="373"/>
      <c r="T61" s="373"/>
      <c r="U61" s="373"/>
      <c r="V61" s="373"/>
      <c r="W61" s="373"/>
      <c r="X61" s="341"/>
      <c r="Y61" s="373"/>
      <c r="Z61" s="341"/>
      <c r="AA61" s="341"/>
      <c r="AB61" s="341"/>
      <c r="AC61" s="340">
        <v>888.1</v>
      </c>
      <c r="AD61" s="340">
        <v>888.1</v>
      </c>
      <c r="AE61" s="340">
        <v>888.1</v>
      </c>
      <c r="AF61" s="340">
        <v>888.1</v>
      </c>
      <c r="AG61" s="341">
        <v>890.55</v>
      </c>
      <c r="AH61" s="340">
        <v>73</v>
      </c>
      <c r="AI61" s="340"/>
      <c r="AJ61" s="340"/>
      <c r="AK61" s="340"/>
      <c r="AL61" s="341">
        <v>4440.5</v>
      </c>
      <c r="AM61" s="341">
        <v>4440.5</v>
      </c>
      <c r="AN61" s="341">
        <v>4440.5</v>
      </c>
      <c r="AO61" s="341">
        <v>4440.5</v>
      </c>
      <c r="AP61" s="341">
        <f t="shared" si="30"/>
        <v>4440.5</v>
      </c>
    </row>
    <row r="62" spans="3:42" s="85" customFormat="1" ht="33" x14ac:dyDescent="0.25">
      <c r="C62" s="350" t="s">
        <v>173</v>
      </c>
      <c r="D62" s="406" t="s">
        <v>136</v>
      </c>
      <c r="E62" s="407" t="s">
        <v>187</v>
      </c>
      <c r="F62" s="339" t="s">
        <v>79</v>
      </c>
      <c r="G62" s="339" t="s">
        <v>188</v>
      </c>
      <c r="H62" s="340">
        <v>5822.94</v>
      </c>
      <c r="I62" s="340">
        <f t="shared" si="31"/>
        <v>582.29399999999998</v>
      </c>
      <c r="J62" s="341">
        <f t="shared" si="32"/>
        <v>5240.6459999999997</v>
      </c>
      <c r="K62" s="373"/>
      <c r="L62" s="373"/>
      <c r="M62" s="373"/>
      <c r="N62" s="373"/>
      <c r="O62" s="373"/>
      <c r="P62" s="373"/>
      <c r="Q62" s="373"/>
      <c r="R62" s="373"/>
      <c r="S62" s="373"/>
      <c r="T62" s="373"/>
      <c r="U62" s="373"/>
      <c r="V62" s="373"/>
      <c r="W62" s="373"/>
      <c r="X62" s="341"/>
      <c r="Y62" s="373"/>
      <c r="Z62" s="341"/>
      <c r="AA62" s="341"/>
      <c r="AB62" s="341"/>
      <c r="AC62" s="340">
        <v>1048.1400000000001</v>
      </c>
      <c r="AD62" s="340">
        <v>1048.1400000000001</v>
      </c>
      <c r="AE62" s="340">
        <v>1048.1400000000001</v>
      </c>
      <c r="AF62" s="340">
        <v>1048.1400000000001</v>
      </c>
      <c r="AG62" s="341">
        <v>1051.02</v>
      </c>
      <c r="AH62" s="340">
        <v>86.09</v>
      </c>
      <c r="AI62" s="340"/>
      <c r="AJ62" s="340"/>
      <c r="AK62" s="340"/>
      <c r="AL62" s="341">
        <v>5240.6499999999996</v>
      </c>
      <c r="AM62" s="341">
        <v>5240.6499999999996</v>
      </c>
      <c r="AN62" s="341">
        <v>5240.6499999999996</v>
      </c>
      <c r="AO62" s="341">
        <v>5240.6499999999996</v>
      </c>
      <c r="AP62" s="341">
        <f t="shared" si="30"/>
        <v>5240.6499999999996</v>
      </c>
    </row>
    <row r="63" spans="3:42" s="85" customFormat="1" ht="33" x14ac:dyDescent="0.25">
      <c r="C63" s="350" t="s">
        <v>189</v>
      </c>
      <c r="D63" s="337" t="s">
        <v>136</v>
      </c>
      <c r="E63" s="338" t="s">
        <v>190</v>
      </c>
      <c r="F63" s="339" t="s">
        <v>60</v>
      </c>
      <c r="G63" s="339" t="s">
        <v>191</v>
      </c>
      <c r="H63" s="340">
        <v>4816.1000000000004</v>
      </c>
      <c r="I63" s="340">
        <f t="shared" si="31"/>
        <v>481.61000000000007</v>
      </c>
      <c r="J63" s="341">
        <f>(H63*0.9)</f>
        <v>4334.4900000000007</v>
      </c>
      <c r="K63" s="373"/>
      <c r="L63" s="373"/>
      <c r="M63" s="373"/>
      <c r="N63" s="373"/>
      <c r="O63" s="373"/>
      <c r="P63" s="373"/>
      <c r="Q63" s="373"/>
      <c r="R63" s="373"/>
      <c r="S63" s="373"/>
      <c r="T63" s="373"/>
      <c r="U63" s="373"/>
      <c r="V63" s="373"/>
      <c r="W63" s="373"/>
      <c r="X63" s="341"/>
      <c r="Y63" s="373"/>
      <c r="Z63" s="341"/>
      <c r="AA63" s="341"/>
      <c r="AB63" s="341"/>
      <c r="AC63" s="340"/>
      <c r="AD63" s="340">
        <v>182.88</v>
      </c>
      <c r="AE63" s="340">
        <v>866.91</v>
      </c>
      <c r="AF63" s="340">
        <v>866.91</v>
      </c>
      <c r="AG63" s="341">
        <v>869.29</v>
      </c>
      <c r="AH63" s="341">
        <v>866.91</v>
      </c>
      <c r="AI63" s="340">
        <v>681.59</v>
      </c>
      <c r="AJ63" s="340"/>
      <c r="AK63" s="340"/>
      <c r="AL63" s="377">
        <f t="shared" ref="AL63:AM65" si="44">SUM(AD63:AI63)</f>
        <v>4334.49</v>
      </c>
      <c r="AM63" s="377">
        <f t="shared" si="44"/>
        <v>4151.6099999999997</v>
      </c>
      <c r="AN63" s="377">
        <v>4334.49</v>
      </c>
      <c r="AO63" s="377">
        <v>4334.49</v>
      </c>
      <c r="AP63" s="341">
        <f t="shared" si="30"/>
        <v>4334.49</v>
      </c>
    </row>
    <row r="64" spans="3:42" s="85" customFormat="1" ht="33" x14ac:dyDescent="0.25">
      <c r="C64" s="350" t="s">
        <v>189</v>
      </c>
      <c r="D64" s="337" t="s">
        <v>136</v>
      </c>
      <c r="E64" s="338" t="s">
        <v>192</v>
      </c>
      <c r="F64" s="339" t="s">
        <v>60</v>
      </c>
      <c r="G64" s="339" t="s">
        <v>193</v>
      </c>
      <c r="H64" s="340">
        <v>4462.34</v>
      </c>
      <c r="I64" s="340">
        <f t="shared" si="31"/>
        <v>446.23400000000004</v>
      </c>
      <c r="J64" s="341">
        <f>(H64*0.9)</f>
        <v>4016.1060000000002</v>
      </c>
      <c r="K64" s="373"/>
      <c r="L64" s="373"/>
      <c r="M64" s="373"/>
      <c r="N64" s="373"/>
      <c r="O64" s="373"/>
      <c r="P64" s="373"/>
      <c r="Q64" s="373"/>
      <c r="R64" s="373"/>
      <c r="S64" s="373"/>
      <c r="T64" s="373"/>
      <c r="U64" s="373"/>
      <c r="V64" s="373"/>
      <c r="W64" s="373"/>
      <c r="X64" s="341"/>
      <c r="Y64" s="373"/>
      <c r="Z64" s="341"/>
      <c r="AA64" s="341"/>
      <c r="AB64" s="341"/>
      <c r="AC64" s="340"/>
      <c r="AD64" s="340">
        <v>169.45</v>
      </c>
      <c r="AE64" s="340">
        <v>803.24</v>
      </c>
      <c r="AF64" s="340">
        <v>803.24</v>
      </c>
      <c r="AG64" s="341">
        <v>805.44</v>
      </c>
      <c r="AH64" s="341">
        <v>803.24</v>
      </c>
      <c r="AI64" s="340">
        <v>631.5</v>
      </c>
      <c r="AJ64" s="340"/>
      <c r="AK64" s="340"/>
      <c r="AL64" s="377">
        <f t="shared" si="44"/>
        <v>4016.1099999999997</v>
      </c>
      <c r="AM64" s="377">
        <f t="shared" si="44"/>
        <v>3846.66</v>
      </c>
      <c r="AN64" s="377">
        <v>4016.11</v>
      </c>
      <c r="AO64" s="377">
        <v>4016.11</v>
      </c>
      <c r="AP64" s="341">
        <f t="shared" si="30"/>
        <v>4016.1099999999997</v>
      </c>
    </row>
    <row r="65" spans="3:126" s="85" customFormat="1" ht="33" x14ac:dyDescent="0.25">
      <c r="C65" s="350" t="s">
        <v>189</v>
      </c>
      <c r="D65" s="337" t="s">
        <v>136</v>
      </c>
      <c r="E65" s="338" t="s">
        <v>194</v>
      </c>
      <c r="F65" s="339" t="s">
        <v>98</v>
      </c>
      <c r="G65" s="339" t="s">
        <v>195</v>
      </c>
      <c r="H65" s="340">
        <v>4698.79</v>
      </c>
      <c r="I65" s="340">
        <f t="shared" si="31"/>
        <v>469.87900000000002</v>
      </c>
      <c r="J65" s="341">
        <f>(H65*0.9)</f>
        <v>4228.9110000000001</v>
      </c>
      <c r="K65" s="373"/>
      <c r="L65" s="373"/>
      <c r="M65" s="373"/>
      <c r="N65" s="373"/>
      <c r="O65" s="373"/>
      <c r="P65" s="373"/>
      <c r="Q65" s="373"/>
      <c r="R65" s="373"/>
      <c r="S65" s="373"/>
      <c r="T65" s="373"/>
      <c r="U65" s="373"/>
      <c r="V65" s="373"/>
      <c r="W65" s="373"/>
      <c r="X65" s="341"/>
      <c r="Y65" s="373"/>
      <c r="Z65" s="341"/>
      <c r="AA65" s="341"/>
      <c r="AB65" s="341"/>
      <c r="AC65" s="340"/>
      <c r="AD65" s="340">
        <v>178.43</v>
      </c>
      <c r="AE65" s="340">
        <v>845.77</v>
      </c>
      <c r="AF65" s="340">
        <v>845.77</v>
      </c>
      <c r="AG65" s="341">
        <v>848.09</v>
      </c>
      <c r="AH65" s="341">
        <v>845.77</v>
      </c>
      <c r="AI65" s="340">
        <v>665.08</v>
      </c>
      <c r="AJ65" s="340"/>
      <c r="AK65" s="340"/>
      <c r="AL65" s="377">
        <f t="shared" si="44"/>
        <v>4228.91</v>
      </c>
      <c r="AM65" s="377">
        <f t="shared" si="44"/>
        <v>4050.48</v>
      </c>
      <c r="AN65" s="377">
        <v>4228.91</v>
      </c>
      <c r="AO65" s="377">
        <v>4228.91</v>
      </c>
      <c r="AP65" s="341">
        <f>SUM(AL65)</f>
        <v>4228.91</v>
      </c>
    </row>
    <row r="66" spans="3:126" s="85" customFormat="1" ht="33" x14ac:dyDescent="0.25">
      <c r="C66" s="378">
        <v>40534</v>
      </c>
      <c r="D66" s="337" t="s">
        <v>136</v>
      </c>
      <c r="E66" s="375" t="s">
        <v>196</v>
      </c>
      <c r="F66" s="376" t="s">
        <v>155</v>
      </c>
      <c r="G66" s="376" t="s">
        <v>197</v>
      </c>
      <c r="H66" s="340">
        <v>5100</v>
      </c>
      <c r="I66" s="340">
        <f>(H66*0.1)</f>
        <v>510</v>
      </c>
      <c r="J66" s="341">
        <f>(H66*0.9)</f>
        <v>4590</v>
      </c>
      <c r="K66" s="373"/>
      <c r="L66" s="373"/>
      <c r="M66" s="373"/>
      <c r="N66" s="373"/>
      <c r="O66" s="373"/>
      <c r="P66" s="373"/>
      <c r="Q66" s="373"/>
      <c r="R66" s="373"/>
      <c r="S66" s="373"/>
      <c r="T66" s="373"/>
      <c r="U66" s="373"/>
      <c r="V66" s="373"/>
      <c r="W66" s="373"/>
      <c r="X66" s="341"/>
      <c r="Y66" s="373"/>
      <c r="Z66" s="341"/>
      <c r="AA66" s="341"/>
      <c r="AB66" s="341"/>
      <c r="AC66" s="340"/>
      <c r="AD66" s="340"/>
      <c r="AE66" s="340"/>
      <c r="AF66" s="340"/>
      <c r="AG66" s="341"/>
      <c r="AH66" s="341"/>
      <c r="AI66" s="340"/>
      <c r="AJ66" s="340"/>
      <c r="AK66" s="340"/>
      <c r="AL66" s="340">
        <v>4590</v>
      </c>
      <c r="AM66" s="340">
        <v>4590</v>
      </c>
      <c r="AN66" s="340">
        <v>4590</v>
      </c>
      <c r="AO66" s="340">
        <v>4590</v>
      </c>
      <c r="AP66" s="341">
        <f>ROUND((J66+K66+L66+M66+N66+O66+P66+Q66+R66+S66+T66+U66+V66),2)</f>
        <v>4590</v>
      </c>
    </row>
    <row r="67" spans="3:126" s="85" customFormat="1" ht="33" x14ac:dyDescent="0.25">
      <c r="C67" s="378">
        <v>40534</v>
      </c>
      <c r="D67" s="337" t="s">
        <v>136</v>
      </c>
      <c r="E67" s="375" t="s">
        <v>198</v>
      </c>
      <c r="F67" s="376" t="s">
        <v>155</v>
      </c>
      <c r="G67" s="376" t="s">
        <v>199</v>
      </c>
      <c r="H67" s="340">
        <v>5100</v>
      </c>
      <c r="I67" s="340">
        <f t="shared" ref="I67:I87" si="45">(H67*0.1)</f>
        <v>510</v>
      </c>
      <c r="J67" s="341">
        <f t="shared" ref="J67:J100" si="46">(H67*0.9)</f>
        <v>4590</v>
      </c>
      <c r="K67" s="373"/>
      <c r="L67" s="373"/>
      <c r="M67" s="373"/>
      <c r="N67" s="373"/>
      <c r="O67" s="373"/>
      <c r="P67" s="373"/>
      <c r="Q67" s="373"/>
      <c r="R67" s="373"/>
      <c r="S67" s="373"/>
      <c r="T67" s="373"/>
      <c r="U67" s="373"/>
      <c r="V67" s="373"/>
      <c r="W67" s="373"/>
      <c r="X67" s="341"/>
      <c r="Y67" s="373"/>
      <c r="Z67" s="341"/>
      <c r="AA67" s="341"/>
      <c r="AB67" s="341"/>
      <c r="AC67" s="340"/>
      <c r="AD67" s="340"/>
      <c r="AE67" s="340"/>
      <c r="AF67" s="340"/>
      <c r="AG67" s="341"/>
      <c r="AH67" s="341"/>
      <c r="AI67" s="340"/>
      <c r="AJ67" s="340"/>
      <c r="AK67" s="340"/>
      <c r="AL67" s="340">
        <v>4590</v>
      </c>
      <c r="AM67" s="340">
        <v>4590</v>
      </c>
      <c r="AN67" s="340">
        <v>4590</v>
      </c>
      <c r="AO67" s="340">
        <v>4590</v>
      </c>
      <c r="AP67" s="341">
        <f>ROUND((J67+K67+L67+M67+N67+O67+P67+Q67+R67+S67+T67+U67+V67),2)</f>
        <v>4590</v>
      </c>
    </row>
    <row r="68" spans="3:126" s="85" customFormat="1" ht="9" x14ac:dyDescent="0.25">
      <c r="C68" s="379">
        <v>40767</v>
      </c>
      <c r="D68" s="380" t="s">
        <v>200</v>
      </c>
      <c r="E68" s="381" t="s">
        <v>201</v>
      </c>
      <c r="F68" s="382" t="s">
        <v>110</v>
      </c>
      <c r="G68" s="382" t="s">
        <v>202</v>
      </c>
      <c r="H68" s="341">
        <v>680</v>
      </c>
      <c r="I68" s="341">
        <f t="shared" si="45"/>
        <v>68</v>
      </c>
      <c r="J68" s="341">
        <f t="shared" si="46"/>
        <v>612</v>
      </c>
      <c r="K68" s="341"/>
      <c r="L68" s="341"/>
      <c r="M68" s="341"/>
      <c r="N68" s="341"/>
      <c r="O68" s="341"/>
      <c r="P68" s="341"/>
      <c r="Q68" s="341"/>
      <c r="R68" s="341"/>
      <c r="S68" s="341"/>
      <c r="T68" s="341"/>
      <c r="U68" s="341"/>
      <c r="V68" s="341"/>
      <c r="W68" s="341">
        <v>47.29</v>
      </c>
      <c r="X68" s="341">
        <f t="shared" ref="X68" si="47">P68+Q68+R68+S68+T68+U68+V68+W68</f>
        <v>47.29</v>
      </c>
      <c r="Y68" s="341">
        <f t="shared" ref="Y68" si="48">ROUND((J68/5/365*31),2)</f>
        <v>10.4</v>
      </c>
      <c r="Z68" s="341">
        <f t="shared" ref="Z68" si="49">ROUND((J68/5/365*29),2)</f>
        <v>9.7200000000000006</v>
      </c>
      <c r="AA68" s="341">
        <f t="shared" ref="AA68" si="50">ROUND((J68/5/365*31),2)</f>
        <v>10.4</v>
      </c>
      <c r="AB68" s="341">
        <f t="shared" ref="AB68" si="51">ROUND((J68/5/365*30),2)</f>
        <v>10.06</v>
      </c>
      <c r="AC68" s="341">
        <f t="shared" ref="AC68" si="52">ROUND((J68/5/365*31),2)</f>
        <v>10.4</v>
      </c>
      <c r="AD68" s="341">
        <f t="shared" ref="AD68" si="53">ROUND((J68/5/365*30),2)</f>
        <v>10.06</v>
      </c>
      <c r="AE68" s="341">
        <f t="shared" ref="AE68" si="54">ROUND((J68/5/365*31),2)</f>
        <v>10.4</v>
      </c>
      <c r="AF68" s="341">
        <f t="shared" ref="AF68" si="55">ROUND((J68/5/365*31),2)</f>
        <v>10.4</v>
      </c>
      <c r="AG68" s="341">
        <f t="shared" ref="AG68" si="56">ROUND((J68/5/365*30),2)</f>
        <v>10.06</v>
      </c>
      <c r="AH68" s="341">
        <f t="shared" ref="AH68" si="57">ROUND((J68/5/365*31),2)</f>
        <v>10.4</v>
      </c>
      <c r="AI68" s="341">
        <f t="shared" ref="AI68" si="58">ROUND((J68/5/365*30),2)</f>
        <v>10.06</v>
      </c>
      <c r="AJ68" s="341">
        <f t="shared" ref="AJ68" si="59">ROUND((J68/5/365*31),2)</f>
        <v>10.4</v>
      </c>
      <c r="AK68" s="341"/>
      <c r="AL68" s="341">
        <v>612</v>
      </c>
      <c r="AM68" s="341">
        <v>612</v>
      </c>
      <c r="AN68" s="341">
        <v>612</v>
      </c>
      <c r="AO68" s="341">
        <v>612</v>
      </c>
      <c r="AP68" s="341">
        <v>612</v>
      </c>
    </row>
    <row r="69" spans="3:126" s="85" customFormat="1" ht="9" x14ac:dyDescent="0.25">
      <c r="C69" s="379">
        <v>40767</v>
      </c>
      <c r="D69" s="380" t="s">
        <v>200</v>
      </c>
      <c r="E69" s="381" t="s">
        <v>203</v>
      </c>
      <c r="F69" s="382" t="s">
        <v>159</v>
      </c>
      <c r="G69" s="382" t="s">
        <v>204</v>
      </c>
      <c r="H69" s="341">
        <v>680</v>
      </c>
      <c r="I69" s="341">
        <f t="shared" si="45"/>
        <v>68</v>
      </c>
      <c r="J69" s="341">
        <f t="shared" si="46"/>
        <v>612</v>
      </c>
      <c r="K69" s="341"/>
      <c r="L69" s="341"/>
      <c r="M69" s="341"/>
      <c r="N69" s="341"/>
      <c r="O69" s="341"/>
      <c r="P69" s="341"/>
      <c r="Q69" s="341"/>
      <c r="R69" s="341"/>
      <c r="S69" s="341"/>
      <c r="T69" s="341"/>
      <c r="U69" s="341"/>
      <c r="V69" s="341"/>
      <c r="W69" s="341">
        <v>47.29</v>
      </c>
      <c r="X69" s="341">
        <f>P69+Q69+R69+S69+T69+U69+V69+W69</f>
        <v>47.29</v>
      </c>
      <c r="Y69" s="341">
        <f>ROUND((J69/5/365*31),2)</f>
        <v>10.4</v>
      </c>
      <c r="Z69" s="341">
        <f>ROUND((J69/5/365*29),2)</f>
        <v>9.7200000000000006</v>
      </c>
      <c r="AA69" s="341">
        <f>ROUND((J69/5/365*31),2)</f>
        <v>10.4</v>
      </c>
      <c r="AB69" s="341">
        <f>ROUND((J69/5/365*30),2)</f>
        <v>10.06</v>
      </c>
      <c r="AC69" s="341">
        <f>ROUND((J69/5/365*31),2)</f>
        <v>10.4</v>
      </c>
      <c r="AD69" s="341">
        <f>ROUND((J69/5/365*30),2)</f>
        <v>10.06</v>
      </c>
      <c r="AE69" s="341">
        <f>ROUND((J69/5/365*31),2)</f>
        <v>10.4</v>
      </c>
      <c r="AF69" s="341">
        <f>ROUND((J69/5/365*31),2)</f>
        <v>10.4</v>
      </c>
      <c r="AG69" s="341">
        <f>ROUND((J69/5/365*30),2)</f>
        <v>10.06</v>
      </c>
      <c r="AH69" s="341">
        <f>ROUND((J69/5/365*31),2)</f>
        <v>10.4</v>
      </c>
      <c r="AI69" s="341">
        <f>ROUND((J69/5/365*30),2)</f>
        <v>10.06</v>
      </c>
      <c r="AJ69" s="341">
        <f>ROUND((J69/5/365*31),2)</f>
        <v>10.4</v>
      </c>
      <c r="AK69" s="341"/>
      <c r="AL69" s="341">
        <v>612</v>
      </c>
      <c r="AM69" s="341">
        <v>612</v>
      </c>
      <c r="AN69" s="341">
        <v>612</v>
      </c>
      <c r="AO69" s="341">
        <v>612</v>
      </c>
      <c r="AP69" s="341">
        <v>612</v>
      </c>
    </row>
    <row r="70" spans="3:126" s="85" customFormat="1" ht="16.5" x14ac:dyDescent="0.25">
      <c r="C70" s="379">
        <v>40836</v>
      </c>
      <c r="D70" s="380" t="s">
        <v>205</v>
      </c>
      <c r="E70" s="381" t="s">
        <v>206</v>
      </c>
      <c r="F70" s="382" t="s">
        <v>60</v>
      </c>
      <c r="G70" s="382" t="s">
        <v>207</v>
      </c>
      <c r="H70" s="341">
        <v>1299</v>
      </c>
      <c r="I70" s="341">
        <f t="shared" si="45"/>
        <v>129.9</v>
      </c>
      <c r="J70" s="341">
        <f t="shared" si="46"/>
        <v>1169.1000000000001</v>
      </c>
      <c r="K70" s="340"/>
      <c r="L70" s="340"/>
      <c r="M70" s="340"/>
      <c r="N70" s="340"/>
      <c r="O70" s="340"/>
      <c r="P70" s="340"/>
      <c r="Q70" s="340"/>
      <c r="R70" s="340"/>
      <c r="S70" s="340"/>
      <c r="T70" s="340"/>
      <c r="U70" s="340"/>
      <c r="V70" s="340"/>
      <c r="W70" s="340"/>
      <c r="X70" s="340"/>
      <c r="Y70" s="340"/>
      <c r="Z70" s="340"/>
      <c r="AA70" s="340"/>
      <c r="AB70" s="340"/>
      <c r="AC70" s="340"/>
      <c r="AD70" s="340"/>
      <c r="AE70" s="340"/>
      <c r="AF70" s="340"/>
      <c r="AG70" s="341"/>
      <c r="AH70" s="340"/>
      <c r="AI70" s="340"/>
      <c r="AJ70" s="340"/>
      <c r="AK70" s="340"/>
      <c r="AL70" s="340">
        <v>1169.0999999999999</v>
      </c>
      <c r="AM70" s="340">
        <v>1169.0999999999999</v>
      </c>
      <c r="AN70" s="340">
        <v>1169.0999999999999</v>
      </c>
      <c r="AO70" s="340">
        <v>1169.0999999999999</v>
      </c>
      <c r="AP70" s="341">
        <f>ROUND((J70+K70+L70+M70+N70+O70+P70+Q70+R70+S70+T70+U70+V70),2)</f>
        <v>1169.0999999999999</v>
      </c>
    </row>
    <row r="71" spans="3:126" s="85" customFormat="1" ht="74.25" x14ac:dyDescent="0.25">
      <c r="C71" s="379">
        <v>40907</v>
      </c>
      <c r="D71" s="380" t="s">
        <v>208</v>
      </c>
      <c r="E71" s="381" t="s">
        <v>209</v>
      </c>
      <c r="F71" s="382" t="s">
        <v>155</v>
      </c>
      <c r="G71" s="382" t="s">
        <v>210</v>
      </c>
      <c r="H71" s="341">
        <v>10354.74</v>
      </c>
      <c r="I71" s="341">
        <f t="shared" si="45"/>
        <v>1035.4739999999999</v>
      </c>
      <c r="J71" s="341">
        <f>(H71*0.9)</f>
        <v>9319.2659999999996</v>
      </c>
      <c r="K71" s="341"/>
      <c r="L71" s="341"/>
      <c r="M71" s="341"/>
      <c r="N71" s="341"/>
      <c r="O71" s="341"/>
      <c r="P71" s="341"/>
      <c r="Q71" s="341"/>
      <c r="R71" s="341"/>
      <c r="S71" s="341"/>
      <c r="T71" s="341"/>
      <c r="U71" s="341"/>
      <c r="V71" s="341"/>
      <c r="W71" s="341">
        <v>5.1100000000000003</v>
      </c>
      <c r="X71" s="341">
        <f t="shared" ref="X71:X87" si="60">P71+Q71+R71+S71+T71+U71+V71+W71</f>
        <v>5.1100000000000003</v>
      </c>
      <c r="Y71" s="341">
        <f>ROUND((J71/5/365*31),2)</f>
        <v>158.30000000000001</v>
      </c>
      <c r="Z71" s="341">
        <f>ROUND((J71/5/365*29),2)</f>
        <v>148.09</v>
      </c>
      <c r="AA71" s="341">
        <f>ROUND((J71/5/365*31),2)</f>
        <v>158.30000000000001</v>
      </c>
      <c r="AB71" s="341">
        <f>ROUND((J71/5/365*30),2)</f>
        <v>153.19</v>
      </c>
      <c r="AC71" s="341">
        <f>ROUND((J71/5/365*31),2)</f>
        <v>158.30000000000001</v>
      </c>
      <c r="AD71" s="341">
        <f>ROUND((J71/5/365*30),2)</f>
        <v>153.19</v>
      </c>
      <c r="AE71" s="341">
        <f>ROUND((J71/5/365*31),2)</f>
        <v>158.30000000000001</v>
      </c>
      <c r="AF71" s="341">
        <f>ROUND((J71/5/365*31),2)</f>
        <v>158.30000000000001</v>
      </c>
      <c r="AG71" s="341">
        <f>ROUND((J71/5/365*30),2)</f>
        <v>153.19</v>
      </c>
      <c r="AH71" s="341">
        <f>ROUND((J71/5/365*31),2)</f>
        <v>158.30000000000001</v>
      </c>
      <c r="AI71" s="341">
        <f>ROUND((J71/5/365*30),2)</f>
        <v>153.19</v>
      </c>
      <c r="AJ71" s="341">
        <f>ROUND((J71/5/365*31),2)</f>
        <v>158.30000000000001</v>
      </c>
      <c r="AK71" s="341"/>
      <c r="AL71" s="340">
        <v>9319.27</v>
      </c>
      <c r="AM71" s="340">
        <v>9319.27</v>
      </c>
      <c r="AN71" s="340">
        <v>9319.27</v>
      </c>
      <c r="AO71" s="340">
        <v>9319.27</v>
      </c>
      <c r="AP71" s="341">
        <v>9319.27</v>
      </c>
    </row>
    <row r="72" spans="3:126" s="85" customFormat="1" ht="24.75" x14ac:dyDescent="0.25">
      <c r="C72" s="412">
        <v>41257</v>
      </c>
      <c r="D72" s="413" t="s">
        <v>136</v>
      </c>
      <c r="E72" s="414" t="s">
        <v>211</v>
      </c>
      <c r="F72" s="415" t="s">
        <v>212</v>
      </c>
      <c r="G72" s="415" t="s">
        <v>213</v>
      </c>
      <c r="H72" s="416">
        <v>2100</v>
      </c>
      <c r="I72" s="416">
        <f t="shared" si="45"/>
        <v>210</v>
      </c>
      <c r="J72" s="416">
        <f t="shared" si="46"/>
        <v>1890</v>
      </c>
      <c r="K72" s="416"/>
      <c r="L72" s="416"/>
      <c r="M72" s="416"/>
      <c r="N72" s="416"/>
      <c r="O72" s="416"/>
      <c r="P72" s="416"/>
      <c r="Q72" s="416"/>
      <c r="R72" s="416"/>
      <c r="S72" s="416"/>
      <c r="T72" s="416"/>
      <c r="U72" s="416"/>
      <c r="V72" s="416"/>
      <c r="W72" s="416"/>
      <c r="X72" s="416">
        <f t="shared" si="60"/>
        <v>0</v>
      </c>
      <c r="Y72" s="416"/>
      <c r="Z72" s="416"/>
      <c r="AA72" s="416"/>
      <c r="AB72" s="416"/>
      <c r="AC72" s="416"/>
      <c r="AD72" s="416"/>
      <c r="AE72" s="416"/>
      <c r="AF72" s="416"/>
      <c r="AG72" s="416"/>
      <c r="AH72" s="416"/>
      <c r="AI72" s="416"/>
      <c r="AJ72" s="416">
        <f>ROUND((J72/5/365*17),2)</f>
        <v>17.61</v>
      </c>
      <c r="AK72" s="416">
        <f t="shared" ref="AK72:AK87" si="61">SUM(Y72:AJ72)</f>
        <v>17.61</v>
      </c>
      <c r="AL72" s="416">
        <v>1890</v>
      </c>
      <c r="AM72" s="416">
        <v>1890</v>
      </c>
      <c r="AN72" s="416">
        <v>1890</v>
      </c>
      <c r="AO72" s="416">
        <v>1890</v>
      </c>
      <c r="AP72" s="341">
        <v>1890</v>
      </c>
      <c r="AQ72" s="87">
        <f t="shared" ref="AQ72:AQ87" si="62">ROUND((J72/5/365*28),2)</f>
        <v>29</v>
      </c>
      <c r="AR72" s="13">
        <f t="shared" ref="AR72:AR87" si="63">ROUND((J72/5/365*31),2)</f>
        <v>32.1</v>
      </c>
      <c r="AS72" s="13">
        <f t="shared" ref="AS72:AS87" si="64">ROUND((J72/5/365*30),2)</f>
        <v>31.07</v>
      </c>
      <c r="AT72" s="13">
        <f t="shared" ref="AT72:AT87" si="65">ROUND((J72/5/365*31),2)</f>
        <v>32.1</v>
      </c>
      <c r="AU72" s="13">
        <f t="shared" ref="AU72:AU87" si="66">ROUND((J72/5/365*30),2)</f>
        <v>31.07</v>
      </c>
      <c r="AV72" s="13">
        <f t="shared" ref="AV72:AV87" si="67">ROUND((J72/5/365*31),2)</f>
        <v>32.1</v>
      </c>
      <c r="AW72" s="13">
        <f t="shared" ref="AW72:AW87" si="68">ROUND((J72/5/365*31),2)</f>
        <v>32.1</v>
      </c>
      <c r="AX72" s="13">
        <f t="shared" ref="AX72:AX87" si="69">ROUND((J72/5/365*30),2)</f>
        <v>31.07</v>
      </c>
      <c r="AY72" s="13">
        <f t="shared" ref="AY72:AY87" si="70">ROUND((J72/5/365*31),2)</f>
        <v>32.1</v>
      </c>
      <c r="AZ72" s="13">
        <f t="shared" ref="AZ72:AZ87" si="71">ROUND((J72/5/365*30),2)</f>
        <v>31.07</v>
      </c>
      <c r="BA72" s="13">
        <f t="shared" ref="BA72:BA87" si="72">ROUND((J72/5/365*31),2)</f>
        <v>32.1</v>
      </c>
      <c r="BB72" s="13">
        <f t="shared" ref="BB72:BB87" si="73">SUM(AP72:BA72)</f>
        <v>2235.8799999999997</v>
      </c>
      <c r="BC72" s="13">
        <f t="shared" ref="BC72:BC87" si="74">ROUND((AL72+AP72+AQ72+AR72+AS72+AT72+AU72+AV72+AW72+AX72+AY72+AZ72+BA72),2)</f>
        <v>4125.88</v>
      </c>
      <c r="BD72" s="13">
        <f t="shared" ref="BD72:BD87" si="75">ROUND((J72/5/365*31),2)</f>
        <v>32.1</v>
      </c>
      <c r="BE72" s="13">
        <f t="shared" ref="BE72:BE87" si="76">ROUND((J72/5/365*28),2)</f>
        <v>29</v>
      </c>
      <c r="BF72" s="13">
        <f t="shared" ref="BF72:BF87" si="77">ROUND((J72/5/365*31),2)</f>
        <v>32.1</v>
      </c>
      <c r="BG72" s="13">
        <f t="shared" ref="BG72:BG87" si="78">ROUND((J72/5/365*30),2)</f>
        <v>31.07</v>
      </c>
      <c r="BH72" s="13">
        <f t="shared" ref="BH72:BH87" si="79">ROUND((J72/5/365*31),2)</f>
        <v>32.1</v>
      </c>
      <c r="BI72" s="13">
        <f t="shared" ref="BI72:BI87" si="80">ROUND((J72/5/365*30),2)</f>
        <v>31.07</v>
      </c>
      <c r="BJ72" s="13">
        <f t="shared" ref="BJ72:BJ87" si="81">ROUND((J72/5/365*31),2)</f>
        <v>32.1</v>
      </c>
      <c r="BK72" s="13">
        <f t="shared" ref="BK72:BK87" si="82">ROUND((J72/5/365*31),2)</f>
        <v>32.1</v>
      </c>
      <c r="BL72" s="13">
        <f t="shared" ref="BL72:BL87" si="83">ROUND((J72/5/365*30),2)</f>
        <v>31.07</v>
      </c>
      <c r="BM72" s="13">
        <f t="shared" ref="BM72:BM87" si="84">ROUND((J72/5/365*31),2)</f>
        <v>32.1</v>
      </c>
      <c r="BN72" s="13">
        <f t="shared" ref="BN72:BN87" si="85">ROUND((J72/5/365*30),2)</f>
        <v>31.07</v>
      </c>
      <c r="BO72" s="13">
        <f t="shared" ref="BO72:BO87" si="86">ROUND((J72/5/365*31),2)</f>
        <v>32.1</v>
      </c>
      <c r="BP72" s="13">
        <f t="shared" ref="BP72:BP87" si="87">SUM(BD72:BO72)</f>
        <v>377.98</v>
      </c>
      <c r="BQ72" s="13">
        <f t="shared" ref="BQ72:BQ87" si="88">ROUND((BC72+BP72),2)</f>
        <v>4503.8599999999997</v>
      </c>
      <c r="BR72" s="13">
        <f t="shared" ref="BR72:BR87" si="89">ROUND((J72/5/365*31),2)</f>
        <v>32.1</v>
      </c>
      <c r="BS72" s="13">
        <f t="shared" ref="BS72:BS87" si="90">ROUND((J72/5/365*28),2)</f>
        <v>29</v>
      </c>
      <c r="BT72" s="13">
        <f t="shared" ref="BT72:BT87" si="91">ROUND((J72/5/365*31),2)</f>
        <v>32.1</v>
      </c>
      <c r="BU72" s="13">
        <f t="shared" ref="BU72:BU87" si="92">ROUND((J72/5/365*30),2)</f>
        <v>31.07</v>
      </c>
      <c r="BV72" s="13">
        <f t="shared" ref="BV72:BV87" si="93">ROUND((J72/5/365*31),2)</f>
        <v>32.1</v>
      </c>
      <c r="BW72" s="13">
        <f t="shared" ref="BW72:BW87" si="94">ROUND((J72/5/365*30),2)</f>
        <v>31.07</v>
      </c>
      <c r="BX72" s="13">
        <f t="shared" ref="BX72:BX87" si="95">ROUND((J72/5/365*31),2)</f>
        <v>32.1</v>
      </c>
      <c r="BY72" s="13">
        <f t="shared" ref="BY72:BY87" si="96">ROUND((J72/5/365*31),2)</f>
        <v>32.1</v>
      </c>
      <c r="BZ72" s="13">
        <f t="shared" ref="BZ72:BZ87" si="97">ROUND((J72/5/365*30),2)</f>
        <v>31.07</v>
      </c>
      <c r="CA72" s="13">
        <f t="shared" ref="CA72:CA87" si="98">ROUND((J72/5/365*31),2)</f>
        <v>32.1</v>
      </c>
      <c r="CB72" s="13">
        <f t="shared" ref="CB72:CB87" si="99">ROUND((J72/5/365*30),2)</f>
        <v>31.07</v>
      </c>
      <c r="CC72" s="13">
        <f t="shared" ref="CC72:CC87" si="100">ROUND((J72/5/365*31),2)</f>
        <v>32.1</v>
      </c>
      <c r="CD72" s="13">
        <f t="shared" ref="CD72:CD87" si="101">SUM(BR72:CC72)</f>
        <v>377.98</v>
      </c>
      <c r="CE72" s="13">
        <f t="shared" ref="CE72:CE87" si="102">ROUND((BQ72+CD72),2)</f>
        <v>4881.84</v>
      </c>
      <c r="CF72" s="13">
        <f t="shared" ref="CF72:CF87" si="103">ROUND((J72/5/365*31),2)</f>
        <v>32.1</v>
      </c>
      <c r="CG72" s="13">
        <f t="shared" ref="CG72:CG87" si="104">ROUND((J72/5/365*29),2)</f>
        <v>30.03</v>
      </c>
      <c r="CH72" s="13">
        <f t="shared" ref="CH72:CH87" si="105">ROUND((J72/5/365*31),2)</f>
        <v>32.1</v>
      </c>
      <c r="CI72" s="13">
        <f t="shared" ref="CI72:CI87" si="106">ROUND((J72/5/365*30),2)</f>
        <v>31.07</v>
      </c>
      <c r="CJ72" s="13">
        <f t="shared" ref="CJ72:CJ87" si="107">ROUND((J72/5/365*31),2)</f>
        <v>32.1</v>
      </c>
      <c r="CK72" s="13">
        <f t="shared" ref="CK72:CK87" si="108">ROUND((J72/5/365*30),2)</f>
        <v>31.07</v>
      </c>
      <c r="CL72" s="13">
        <f t="shared" ref="CL72:CL87" si="109">ROUND((J72/5/365*31),2)</f>
        <v>32.1</v>
      </c>
      <c r="CM72" s="13">
        <f t="shared" ref="CM72:CM87" si="110">ROUND((J72/5/365*31),2)</f>
        <v>32.1</v>
      </c>
      <c r="CN72" s="13">
        <f t="shared" ref="CN72:CN87" si="111">ROUND((J72/5/365*30),2)</f>
        <v>31.07</v>
      </c>
      <c r="CO72" s="13">
        <f t="shared" ref="CO72:CO87" si="112">ROUND((J72/5/365*31),2)</f>
        <v>32.1</v>
      </c>
      <c r="CP72" s="13">
        <f t="shared" ref="CP72:CP87" si="113">ROUND((J72/5/365*30),2)</f>
        <v>31.07</v>
      </c>
      <c r="CQ72" s="13">
        <f t="shared" ref="CQ72:CQ87" si="114">ROUND((J72/5/365*31),2)</f>
        <v>32.1</v>
      </c>
      <c r="CR72" s="13">
        <f t="shared" ref="CR72:CR87" si="115">SUM(CF72:CQ72)</f>
        <v>379.01000000000005</v>
      </c>
      <c r="CS72" s="14">
        <f t="shared" ref="CS72:CS87" si="116">ROUND((CE72+CR72),2)</f>
        <v>5260.85</v>
      </c>
      <c r="CT72" s="13">
        <f t="shared" ref="CT72:CT87" si="117">ROUND((J72/5/365*31),2)</f>
        <v>32.1</v>
      </c>
      <c r="CU72" s="13">
        <f t="shared" ref="CU72:CU87" si="118">ROUND((J72/5/365*28),2)</f>
        <v>29</v>
      </c>
      <c r="CV72" s="13">
        <f t="shared" ref="CV72:CV87" si="119">ROUND((J72/5/365*31),2)</f>
        <v>32.1</v>
      </c>
      <c r="CW72" s="13">
        <f t="shared" ref="CW72:CW87" si="120">ROUND((J72/5/365*30),2)</f>
        <v>31.07</v>
      </c>
      <c r="CX72" s="15">
        <f t="shared" ref="CX72:CX87" si="121">ROUND((J72/5/365*31),2)</f>
        <v>32.1</v>
      </c>
      <c r="CY72" s="13">
        <f t="shared" ref="CY72:CY87" si="122">ROUND((J72/5/365*30),2)</f>
        <v>31.07</v>
      </c>
      <c r="CZ72" s="13">
        <f t="shared" ref="CZ72:CZ87" si="123">ROUND((J72/5/365*31),2)</f>
        <v>32.1</v>
      </c>
      <c r="DA72" s="13">
        <f t="shared" ref="DA72:DA87" si="124">ROUND((J72/5/365*31),2)</f>
        <v>32.1</v>
      </c>
      <c r="DB72" s="13">
        <f t="shared" ref="DB72:DB87" si="125">ROUND((J72/5/365*30),2)</f>
        <v>31.07</v>
      </c>
      <c r="DC72" s="13">
        <f t="shared" ref="DC72:DC87" si="126">ROUND((J72/5/365*31),2)</f>
        <v>32.1</v>
      </c>
      <c r="DD72" s="13">
        <f t="shared" ref="DD72:DD87" si="127">ROUND((J72/5/365*30),2)</f>
        <v>31.07</v>
      </c>
      <c r="DE72" s="13">
        <v>13.56</v>
      </c>
      <c r="DF72" s="14">
        <f t="shared" ref="DF72:DF87" si="128">SUM(CT72:DE72)</f>
        <v>359.44</v>
      </c>
      <c r="DG72" s="14">
        <f t="shared" ref="DG72:DG87" si="129">ROUND((CS72+DF72),2)</f>
        <v>5620.29</v>
      </c>
      <c r="DH72" s="13"/>
      <c r="DI72" s="14"/>
      <c r="DJ72" s="14"/>
      <c r="DK72" s="14"/>
      <c r="DL72" s="14"/>
      <c r="DM72" s="14"/>
      <c r="DN72" s="14"/>
      <c r="DO72" s="14"/>
      <c r="DP72" s="14"/>
      <c r="DQ72" s="14"/>
      <c r="DR72" s="14"/>
      <c r="DS72" s="14"/>
      <c r="DT72" s="14"/>
      <c r="DU72" s="13">
        <f t="shared" ref="DU72:DU87" si="130">ROUND((CS72+CT72+CU72+CV72+CW72+CX72+CY72+CZ72+DA72+DB72+DC72+DD72+DE72),2)</f>
        <v>5620.29</v>
      </c>
      <c r="DV72" s="13">
        <f t="shared" ref="DV72:DV87" si="131">SUM(H72-DU72)</f>
        <v>-3520.29</v>
      </c>
    </row>
    <row r="73" spans="3:126" s="85" customFormat="1" ht="24.75" x14ac:dyDescent="0.25">
      <c r="C73" s="412">
        <v>41257</v>
      </c>
      <c r="D73" s="413" t="s">
        <v>136</v>
      </c>
      <c r="E73" s="414" t="s">
        <v>214</v>
      </c>
      <c r="F73" s="415" t="s">
        <v>215</v>
      </c>
      <c r="G73" s="415" t="s">
        <v>216</v>
      </c>
      <c r="H73" s="416">
        <v>2100</v>
      </c>
      <c r="I73" s="416">
        <f t="shared" si="45"/>
        <v>210</v>
      </c>
      <c r="J73" s="416">
        <f>(H73*0.9)</f>
        <v>1890</v>
      </c>
      <c r="K73" s="416"/>
      <c r="L73" s="416"/>
      <c r="M73" s="416"/>
      <c r="N73" s="416"/>
      <c r="O73" s="416"/>
      <c r="P73" s="416"/>
      <c r="Q73" s="416"/>
      <c r="R73" s="416"/>
      <c r="S73" s="416"/>
      <c r="T73" s="416"/>
      <c r="U73" s="416"/>
      <c r="V73" s="416"/>
      <c r="W73" s="416"/>
      <c r="X73" s="416">
        <f t="shared" si="60"/>
        <v>0</v>
      </c>
      <c r="Y73" s="416"/>
      <c r="Z73" s="416"/>
      <c r="AA73" s="416"/>
      <c r="AB73" s="416"/>
      <c r="AC73" s="416"/>
      <c r="AD73" s="416"/>
      <c r="AE73" s="416"/>
      <c r="AF73" s="416"/>
      <c r="AG73" s="416"/>
      <c r="AH73" s="416"/>
      <c r="AI73" s="416"/>
      <c r="AJ73" s="416">
        <f>ROUND((J73/5/365*17),2)</f>
        <v>17.61</v>
      </c>
      <c r="AK73" s="416">
        <f t="shared" si="61"/>
        <v>17.61</v>
      </c>
      <c r="AL73" s="416">
        <v>1890</v>
      </c>
      <c r="AM73" s="416">
        <v>1890</v>
      </c>
      <c r="AN73" s="416">
        <v>1890</v>
      </c>
      <c r="AO73" s="416">
        <v>1890</v>
      </c>
      <c r="AP73" s="341">
        <v>1890</v>
      </c>
      <c r="AQ73" s="87">
        <f t="shared" si="62"/>
        <v>29</v>
      </c>
      <c r="AR73" s="13">
        <f t="shared" si="63"/>
        <v>32.1</v>
      </c>
      <c r="AS73" s="13">
        <f t="shared" si="64"/>
        <v>31.07</v>
      </c>
      <c r="AT73" s="13">
        <f t="shared" si="65"/>
        <v>32.1</v>
      </c>
      <c r="AU73" s="13">
        <f t="shared" si="66"/>
        <v>31.07</v>
      </c>
      <c r="AV73" s="13">
        <f t="shared" si="67"/>
        <v>32.1</v>
      </c>
      <c r="AW73" s="13">
        <f t="shared" si="68"/>
        <v>32.1</v>
      </c>
      <c r="AX73" s="13">
        <f t="shared" si="69"/>
        <v>31.07</v>
      </c>
      <c r="AY73" s="13">
        <f t="shared" si="70"/>
        <v>32.1</v>
      </c>
      <c r="AZ73" s="13">
        <f t="shared" si="71"/>
        <v>31.07</v>
      </c>
      <c r="BA73" s="13">
        <f t="shared" si="72"/>
        <v>32.1</v>
      </c>
      <c r="BB73" s="13">
        <f t="shared" si="73"/>
        <v>2235.8799999999997</v>
      </c>
      <c r="BC73" s="13">
        <f t="shared" si="74"/>
        <v>4125.88</v>
      </c>
      <c r="BD73" s="13">
        <f t="shared" si="75"/>
        <v>32.1</v>
      </c>
      <c r="BE73" s="13">
        <f t="shared" si="76"/>
        <v>29</v>
      </c>
      <c r="BF73" s="13">
        <f t="shared" si="77"/>
        <v>32.1</v>
      </c>
      <c r="BG73" s="13">
        <f t="shared" si="78"/>
        <v>31.07</v>
      </c>
      <c r="BH73" s="13">
        <f t="shared" si="79"/>
        <v>32.1</v>
      </c>
      <c r="BI73" s="13">
        <f t="shared" si="80"/>
        <v>31.07</v>
      </c>
      <c r="BJ73" s="13">
        <f t="shared" si="81"/>
        <v>32.1</v>
      </c>
      <c r="BK73" s="13">
        <f t="shared" si="82"/>
        <v>32.1</v>
      </c>
      <c r="BL73" s="13">
        <f t="shared" si="83"/>
        <v>31.07</v>
      </c>
      <c r="BM73" s="13">
        <f t="shared" si="84"/>
        <v>32.1</v>
      </c>
      <c r="BN73" s="13">
        <f t="shared" si="85"/>
        <v>31.07</v>
      </c>
      <c r="BO73" s="13">
        <f t="shared" si="86"/>
        <v>32.1</v>
      </c>
      <c r="BP73" s="13">
        <f t="shared" si="87"/>
        <v>377.98</v>
      </c>
      <c r="BQ73" s="13">
        <f t="shared" si="88"/>
        <v>4503.8599999999997</v>
      </c>
      <c r="BR73" s="13">
        <f t="shared" si="89"/>
        <v>32.1</v>
      </c>
      <c r="BS73" s="13">
        <f t="shared" si="90"/>
        <v>29</v>
      </c>
      <c r="BT73" s="13">
        <f t="shared" si="91"/>
        <v>32.1</v>
      </c>
      <c r="BU73" s="13">
        <f t="shared" si="92"/>
        <v>31.07</v>
      </c>
      <c r="BV73" s="13">
        <f t="shared" si="93"/>
        <v>32.1</v>
      </c>
      <c r="BW73" s="13">
        <f t="shared" si="94"/>
        <v>31.07</v>
      </c>
      <c r="BX73" s="13">
        <f t="shared" si="95"/>
        <v>32.1</v>
      </c>
      <c r="BY73" s="13">
        <f t="shared" si="96"/>
        <v>32.1</v>
      </c>
      <c r="BZ73" s="13">
        <f t="shared" si="97"/>
        <v>31.07</v>
      </c>
      <c r="CA73" s="13">
        <f t="shared" si="98"/>
        <v>32.1</v>
      </c>
      <c r="CB73" s="13">
        <f t="shared" si="99"/>
        <v>31.07</v>
      </c>
      <c r="CC73" s="13">
        <f t="shared" si="100"/>
        <v>32.1</v>
      </c>
      <c r="CD73" s="13">
        <f t="shared" si="101"/>
        <v>377.98</v>
      </c>
      <c r="CE73" s="13">
        <f t="shared" si="102"/>
        <v>4881.84</v>
      </c>
      <c r="CF73" s="13">
        <f t="shared" si="103"/>
        <v>32.1</v>
      </c>
      <c r="CG73" s="13">
        <f t="shared" si="104"/>
        <v>30.03</v>
      </c>
      <c r="CH73" s="13">
        <f t="shared" si="105"/>
        <v>32.1</v>
      </c>
      <c r="CI73" s="13">
        <f t="shared" si="106"/>
        <v>31.07</v>
      </c>
      <c r="CJ73" s="13">
        <f t="shared" si="107"/>
        <v>32.1</v>
      </c>
      <c r="CK73" s="13">
        <f t="shared" si="108"/>
        <v>31.07</v>
      </c>
      <c r="CL73" s="13">
        <f t="shared" si="109"/>
        <v>32.1</v>
      </c>
      <c r="CM73" s="13">
        <f t="shared" si="110"/>
        <v>32.1</v>
      </c>
      <c r="CN73" s="13">
        <f t="shared" si="111"/>
        <v>31.07</v>
      </c>
      <c r="CO73" s="13">
        <f t="shared" si="112"/>
        <v>32.1</v>
      </c>
      <c r="CP73" s="13">
        <f t="shared" si="113"/>
        <v>31.07</v>
      </c>
      <c r="CQ73" s="13">
        <f t="shared" si="114"/>
        <v>32.1</v>
      </c>
      <c r="CR73" s="13">
        <f t="shared" si="115"/>
        <v>379.01000000000005</v>
      </c>
      <c r="CS73" s="14">
        <f t="shared" si="116"/>
        <v>5260.85</v>
      </c>
      <c r="CT73" s="13">
        <f t="shared" si="117"/>
        <v>32.1</v>
      </c>
      <c r="CU73" s="13">
        <f t="shared" si="118"/>
        <v>29</v>
      </c>
      <c r="CV73" s="13">
        <f t="shared" si="119"/>
        <v>32.1</v>
      </c>
      <c r="CW73" s="13">
        <f t="shared" si="120"/>
        <v>31.07</v>
      </c>
      <c r="CX73" s="15">
        <f t="shared" si="121"/>
        <v>32.1</v>
      </c>
      <c r="CY73" s="13">
        <f t="shared" si="122"/>
        <v>31.07</v>
      </c>
      <c r="CZ73" s="13">
        <f t="shared" si="123"/>
        <v>32.1</v>
      </c>
      <c r="DA73" s="13">
        <f t="shared" si="124"/>
        <v>32.1</v>
      </c>
      <c r="DB73" s="13">
        <f t="shared" si="125"/>
        <v>31.07</v>
      </c>
      <c r="DC73" s="13">
        <f t="shared" si="126"/>
        <v>32.1</v>
      </c>
      <c r="DD73" s="13">
        <f t="shared" si="127"/>
        <v>31.07</v>
      </c>
      <c r="DE73" s="13">
        <v>13.56</v>
      </c>
      <c r="DF73" s="14">
        <f t="shared" si="128"/>
        <v>359.44</v>
      </c>
      <c r="DG73" s="14">
        <f t="shared" si="129"/>
        <v>5620.29</v>
      </c>
      <c r="DH73" s="13"/>
      <c r="DI73" s="14"/>
      <c r="DJ73" s="14"/>
      <c r="DK73" s="14"/>
      <c r="DL73" s="14"/>
      <c r="DM73" s="14"/>
      <c r="DN73" s="14"/>
      <c r="DO73" s="14"/>
      <c r="DP73" s="14"/>
      <c r="DQ73" s="14"/>
      <c r="DR73" s="14"/>
      <c r="DS73" s="14"/>
      <c r="DT73" s="14"/>
      <c r="DU73" s="13">
        <f t="shared" si="130"/>
        <v>5620.29</v>
      </c>
      <c r="DV73" s="13">
        <f t="shared" si="131"/>
        <v>-3520.29</v>
      </c>
    </row>
    <row r="74" spans="3:126" s="85" customFormat="1" ht="24.75" x14ac:dyDescent="0.25">
      <c r="C74" s="412">
        <v>41257</v>
      </c>
      <c r="D74" s="417" t="s">
        <v>217</v>
      </c>
      <c r="E74" s="417" t="s">
        <v>218</v>
      </c>
      <c r="F74" s="415" t="s">
        <v>74</v>
      </c>
      <c r="G74" s="415" t="s">
        <v>219</v>
      </c>
      <c r="H74" s="416">
        <v>1089</v>
      </c>
      <c r="I74" s="416">
        <f t="shared" si="45"/>
        <v>108.9</v>
      </c>
      <c r="J74" s="416">
        <f t="shared" si="46"/>
        <v>980.1</v>
      </c>
      <c r="K74" s="416"/>
      <c r="L74" s="416"/>
      <c r="M74" s="416"/>
      <c r="N74" s="416"/>
      <c r="O74" s="416"/>
      <c r="P74" s="416"/>
      <c r="Q74" s="416"/>
      <c r="R74" s="416"/>
      <c r="S74" s="416"/>
      <c r="T74" s="416"/>
      <c r="U74" s="416"/>
      <c r="V74" s="416"/>
      <c r="W74" s="416"/>
      <c r="X74" s="416">
        <f t="shared" si="60"/>
        <v>0</v>
      </c>
      <c r="Y74" s="416"/>
      <c r="Z74" s="416"/>
      <c r="AA74" s="416"/>
      <c r="AB74" s="416"/>
      <c r="AC74" s="416"/>
      <c r="AD74" s="416"/>
      <c r="AE74" s="416"/>
      <c r="AF74" s="416"/>
      <c r="AG74" s="416"/>
      <c r="AH74" s="416"/>
      <c r="AI74" s="416"/>
      <c r="AJ74" s="416">
        <f>ROUND((J74/5/365*17),2)</f>
        <v>9.1300000000000008</v>
      </c>
      <c r="AK74" s="416">
        <f t="shared" si="61"/>
        <v>9.1300000000000008</v>
      </c>
      <c r="AL74" s="416">
        <v>980.1</v>
      </c>
      <c r="AM74" s="416">
        <v>980.1</v>
      </c>
      <c r="AN74" s="416">
        <v>980.1</v>
      </c>
      <c r="AO74" s="416">
        <v>980.1</v>
      </c>
      <c r="AP74" s="416">
        <v>980.1</v>
      </c>
      <c r="AQ74" s="87">
        <f t="shared" si="62"/>
        <v>15.04</v>
      </c>
      <c r="AR74" s="13">
        <f t="shared" si="63"/>
        <v>16.649999999999999</v>
      </c>
      <c r="AS74" s="13">
        <f t="shared" si="64"/>
        <v>16.11</v>
      </c>
      <c r="AT74" s="13">
        <f t="shared" si="65"/>
        <v>16.649999999999999</v>
      </c>
      <c r="AU74" s="13">
        <f t="shared" si="66"/>
        <v>16.11</v>
      </c>
      <c r="AV74" s="13">
        <f t="shared" si="67"/>
        <v>16.649999999999999</v>
      </c>
      <c r="AW74" s="13">
        <f t="shared" si="68"/>
        <v>16.649999999999999</v>
      </c>
      <c r="AX74" s="13">
        <f t="shared" si="69"/>
        <v>16.11</v>
      </c>
      <c r="AY74" s="13">
        <f t="shared" si="70"/>
        <v>16.649999999999999</v>
      </c>
      <c r="AZ74" s="13">
        <f t="shared" si="71"/>
        <v>16.11</v>
      </c>
      <c r="BA74" s="13">
        <f t="shared" si="72"/>
        <v>16.649999999999999</v>
      </c>
      <c r="BB74" s="13">
        <f t="shared" si="73"/>
        <v>1159.48</v>
      </c>
      <c r="BC74" s="13">
        <f t="shared" si="74"/>
        <v>2139.58</v>
      </c>
      <c r="BD74" s="13">
        <f t="shared" si="75"/>
        <v>16.649999999999999</v>
      </c>
      <c r="BE74" s="13">
        <f t="shared" si="76"/>
        <v>15.04</v>
      </c>
      <c r="BF74" s="13">
        <f t="shared" si="77"/>
        <v>16.649999999999999</v>
      </c>
      <c r="BG74" s="13">
        <f t="shared" si="78"/>
        <v>16.11</v>
      </c>
      <c r="BH74" s="13">
        <f t="shared" si="79"/>
        <v>16.649999999999999</v>
      </c>
      <c r="BI74" s="13">
        <f t="shared" si="80"/>
        <v>16.11</v>
      </c>
      <c r="BJ74" s="13">
        <f t="shared" si="81"/>
        <v>16.649999999999999</v>
      </c>
      <c r="BK74" s="13">
        <f t="shared" si="82"/>
        <v>16.649999999999999</v>
      </c>
      <c r="BL74" s="13">
        <f t="shared" si="83"/>
        <v>16.11</v>
      </c>
      <c r="BM74" s="13">
        <f t="shared" si="84"/>
        <v>16.649999999999999</v>
      </c>
      <c r="BN74" s="13">
        <f t="shared" si="85"/>
        <v>16.11</v>
      </c>
      <c r="BO74" s="13">
        <f t="shared" si="86"/>
        <v>16.649999999999999</v>
      </c>
      <c r="BP74" s="13">
        <f t="shared" si="87"/>
        <v>196.03</v>
      </c>
      <c r="BQ74" s="13">
        <f t="shared" si="88"/>
        <v>2335.61</v>
      </c>
      <c r="BR74" s="13">
        <f t="shared" si="89"/>
        <v>16.649999999999999</v>
      </c>
      <c r="BS74" s="13">
        <f t="shared" si="90"/>
        <v>15.04</v>
      </c>
      <c r="BT74" s="13">
        <f t="shared" si="91"/>
        <v>16.649999999999999</v>
      </c>
      <c r="BU74" s="13">
        <f t="shared" si="92"/>
        <v>16.11</v>
      </c>
      <c r="BV74" s="13">
        <f t="shared" si="93"/>
        <v>16.649999999999999</v>
      </c>
      <c r="BW74" s="13">
        <f t="shared" si="94"/>
        <v>16.11</v>
      </c>
      <c r="BX74" s="13">
        <f t="shared" si="95"/>
        <v>16.649999999999999</v>
      </c>
      <c r="BY74" s="13">
        <f t="shared" si="96"/>
        <v>16.649999999999999</v>
      </c>
      <c r="BZ74" s="13">
        <f t="shared" si="97"/>
        <v>16.11</v>
      </c>
      <c r="CA74" s="13">
        <f t="shared" si="98"/>
        <v>16.649999999999999</v>
      </c>
      <c r="CB74" s="13">
        <f t="shared" si="99"/>
        <v>16.11</v>
      </c>
      <c r="CC74" s="13">
        <f t="shared" si="100"/>
        <v>16.649999999999999</v>
      </c>
      <c r="CD74" s="13">
        <f t="shared" si="101"/>
        <v>196.03</v>
      </c>
      <c r="CE74" s="13">
        <f t="shared" si="102"/>
        <v>2531.64</v>
      </c>
      <c r="CF74" s="13">
        <f t="shared" si="103"/>
        <v>16.649999999999999</v>
      </c>
      <c r="CG74" s="13">
        <f t="shared" si="104"/>
        <v>15.57</v>
      </c>
      <c r="CH74" s="13">
        <f t="shared" si="105"/>
        <v>16.649999999999999</v>
      </c>
      <c r="CI74" s="13">
        <f t="shared" si="106"/>
        <v>16.11</v>
      </c>
      <c r="CJ74" s="13">
        <f t="shared" si="107"/>
        <v>16.649999999999999</v>
      </c>
      <c r="CK74" s="13">
        <f t="shared" si="108"/>
        <v>16.11</v>
      </c>
      <c r="CL74" s="13">
        <f t="shared" si="109"/>
        <v>16.649999999999999</v>
      </c>
      <c r="CM74" s="13">
        <f t="shared" si="110"/>
        <v>16.649999999999999</v>
      </c>
      <c r="CN74" s="13">
        <f t="shared" si="111"/>
        <v>16.11</v>
      </c>
      <c r="CO74" s="13">
        <f t="shared" si="112"/>
        <v>16.649999999999999</v>
      </c>
      <c r="CP74" s="13">
        <f t="shared" si="113"/>
        <v>16.11</v>
      </c>
      <c r="CQ74" s="13">
        <f t="shared" si="114"/>
        <v>16.649999999999999</v>
      </c>
      <c r="CR74" s="13">
        <f t="shared" si="115"/>
        <v>196.55999999999997</v>
      </c>
      <c r="CS74" s="14">
        <f t="shared" si="116"/>
        <v>2728.2</v>
      </c>
      <c r="CT74" s="13">
        <f t="shared" si="117"/>
        <v>16.649999999999999</v>
      </c>
      <c r="CU74" s="13">
        <f t="shared" si="118"/>
        <v>15.04</v>
      </c>
      <c r="CV74" s="13">
        <f t="shared" si="119"/>
        <v>16.649999999999999</v>
      </c>
      <c r="CW74" s="13">
        <f t="shared" si="120"/>
        <v>16.11</v>
      </c>
      <c r="CX74" s="15">
        <f t="shared" si="121"/>
        <v>16.649999999999999</v>
      </c>
      <c r="CY74" s="13">
        <f t="shared" si="122"/>
        <v>16.11</v>
      </c>
      <c r="CZ74" s="13">
        <f t="shared" si="123"/>
        <v>16.649999999999999</v>
      </c>
      <c r="DA74" s="13">
        <f t="shared" si="124"/>
        <v>16.649999999999999</v>
      </c>
      <c r="DB74" s="13">
        <f t="shared" si="125"/>
        <v>16.11</v>
      </c>
      <c r="DC74" s="13">
        <f t="shared" si="126"/>
        <v>16.649999999999999</v>
      </c>
      <c r="DD74" s="13">
        <f t="shared" si="127"/>
        <v>16.11</v>
      </c>
      <c r="DE74" s="13">
        <v>6.94</v>
      </c>
      <c r="DF74" s="14">
        <f t="shared" si="128"/>
        <v>186.32</v>
      </c>
      <c r="DG74" s="14">
        <f t="shared" si="129"/>
        <v>2914.52</v>
      </c>
      <c r="DH74" s="13"/>
      <c r="DI74" s="14"/>
      <c r="DJ74" s="14"/>
      <c r="DK74" s="14"/>
      <c r="DL74" s="14"/>
      <c r="DM74" s="14"/>
      <c r="DN74" s="14"/>
      <c r="DO74" s="14"/>
      <c r="DP74" s="14"/>
      <c r="DQ74" s="14"/>
      <c r="DR74" s="14"/>
      <c r="DS74" s="14"/>
      <c r="DT74" s="14"/>
      <c r="DU74" s="13">
        <f t="shared" si="130"/>
        <v>2914.52</v>
      </c>
      <c r="DV74" s="13">
        <f t="shared" si="131"/>
        <v>-1825.52</v>
      </c>
    </row>
    <row r="75" spans="3:126" s="85" customFormat="1" ht="24.75" x14ac:dyDescent="0.25">
      <c r="C75" s="412">
        <v>41257</v>
      </c>
      <c r="D75" s="413" t="s">
        <v>205</v>
      </c>
      <c r="E75" s="413" t="s">
        <v>220</v>
      </c>
      <c r="F75" s="415" t="s">
        <v>74</v>
      </c>
      <c r="G75" s="415" t="s">
        <v>221</v>
      </c>
      <c r="H75" s="416">
        <v>649</v>
      </c>
      <c r="I75" s="416">
        <f t="shared" si="45"/>
        <v>64.900000000000006</v>
      </c>
      <c r="J75" s="416">
        <f t="shared" si="46"/>
        <v>584.1</v>
      </c>
      <c r="K75" s="416"/>
      <c r="L75" s="416"/>
      <c r="M75" s="416"/>
      <c r="N75" s="416"/>
      <c r="O75" s="416"/>
      <c r="P75" s="416"/>
      <c r="Q75" s="416"/>
      <c r="R75" s="416"/>
      <c r="S75" s="416"/>
      <c r="T75" s="416"/>
      <c r="U75" s="416"/>
      <c r="V75" s="416"/>
      <c r="W75" s="416"/>
      <c r="X75" s="416">
        <f t="shared" si="60"/>
        <v>0</v>
      </c>
      <c r="Y75" s="416"/>
      <c r="Z75" s="416"/>
      <c r="AA75" s="416"/>
      <c r="AB75" s="416"/>
      <c r="AC75" s="416"/>
      <c r="AD75" s="416"/>
      <c r="AE75" s="416"/>
      <c r="AF75" s="416"/>
      <c r="AG75" s="416"/>
      <c r="AH75" s="416"/>
      <c r="AI75" s="416"/>
      <c r="AJ75" s="416">
        <f>ROUND((J75/5/365*17),2)</f>
        <v>5.44</v>
      </c>
      <c r="AK75" s="416">
        <f t="shared" si="61"/>
        <v>5.44</v>
      </c>
      <c r="AL75" s="416">
        <v>584.1</v>
      </c>
      <c r="AM75" s="416">
        <v>584.1</v>
      </c>
      <c r="AN75" s="416">
        <v>584.1</v>
      </c>
      <c r="AO75" s="416">
        <v>584.1</v>
      </c>
      <c r="AP75" s="416">
        <v>584.1</v>
      </c>
      <c r="AQ75" s="87">
        <f t="shared" si="62"/>
        <v>8.9600000000000009</v>
      </c>
      <c r="AR75" s="13">
        <f t="shared" si="63"/>
        <v>9.92</v>
      </c>
      <c r="AS75" s="13">
        <f t="shared" si="64"/>
        <v>9.6</v>
      </c>
      <c r="AT75" s="13">
        <f t="shared" si="65"/>
        <v>9.92</v>
      </c>
      <c r="AU75" s="13">
        <f t="shared" si="66"/>
        <v>9.6</v>
      </c>
      <c r="AV75" s="13">
        <f t="shared" si="67"/>
        <v>9.92</v>
      </c>
      <c r="AW75" s="13">
        <f t="shared" si="68"/>
        <v>9.92</v>
      </c>
      <c r="AX75" s="13">
        <f t="shared" si="69"/>
        <v>9.6</v>
      </c>
      <c r="AY75" s="13">
        <f t="shared" si="70"/>
        <v>9.92</v>
      </c>
      <c r="AZ75" s="13">
        <f t="shared" si="71"/>
        <v>9.6</v>
      </c>
      <c r="BA75" s="13">
        <f t="shared" si="72"/>
        <v>9.92</v>
      </c>
      <c r="BB75" s="13">
        <f t="shared" si="73"/>
        <v>690.9799999999999</v>
      </c>
      <c r="BC75" s="13">
        <f t="shared" si="74"/>
        <v>1275.08</v>
      </c>
      <c r="BD75" s="13">
        <f t="shared" si="75"/>
        <v>9.92</v>
      </c>
      <c r="BE75" s="13">
        <f t="shared" si="76"/>
        <v>8.9600000000000009</v>
      </c>
      <c r="BF75" s="13">
        <f t="shared" si="77"/>
        <v>9.92</v>
      </c>
      <c r="BG75" s="13">
        <f t="shared" si="78"/>
        <v>9.6</v>
      </c>
      <c r="BH75" s="13">
        <f t="shared" si="79"/>
        <v>9.92</v>
      </c>
      <c r="BI75" s="13">
        <f t="shared" si="80"/>
        <v>9.6</v>
      </c>
      <c r="BJ75" s="13">
        <f t="shared" si="81"/>
        <v>9.92</v>
      </c>
      <c r="BK75" s="13">
        <f t="shared" si="82"/>
        <v>9.92</v>
      </c>
      <c r="BL75" s="13">
        <f t="shared" si="83"/>
        <v>9.6</v>
      </c>
      <c r="BM75" s="13">
        <f t="shared" si="84"/>
        <v>9.92</v>
      </c>
      <c r="BN75" s="13">
        <f t="shared" si="85"/>
        <v>9.6</v>
      </c>
      <c r="BO75" s="13">
        <f t="shared" si="86"/>
        <v>9.92</v>
      </c>
      <c r="BP75" s="13">
        <f t="shared" si="87"/>
        <v>116.8</v>
      </c>
      <c r="BQ75" s="13">
        <f t="shared" si="88"/>
        <v>1391.88</v>
      </c>
      <c r="BR75" s="13">
        <f t="shared" si="89"/>
        <v>9.92</v>
      </c>
      <c r="BS75" s="13">
        <f t="shared" si="90"/>
        <v>8.9600000000000009</v>
      </c>
      <c r="BT75" s="13">
        <f t="shared" si="91"/>
        <v>9.92</v>
      </c>
      <c r="BU75" s="13">
        <f t="shared" si="92"/>
        <v>9.6</v>
      </c>
      <c r="BV75" s="13">
        <f t="shared" si="93"/>
        <v>9.92</v>
      </c>
      <c r="BW75" s="13">
        <f t="shared" si="94"/>
        <v>9.6</v>
      </c>
      <c r="BX75" s="13">
        <f t="shared" si="95"/>
        <v>9.92</v>
      </c>
      <c r="BY75" s="13">
        <f t="shared" si="96"/>
        <v>9.92</v>
      </c>
      <c r="BZ75" s="13">
        <f t="shared" si="97"/>
        <v>9.6</v>
      </c>
      <c r="CA75" s="13">
        <f t="shared" si="98"/>
        <v>9.92</v>
      </c>
      <c r="CB75" s="13">
        <f t="shared" si="99"/>
        <v>9.6</v>
      </c>
      <c r="CC75" s="13">
        <f t="shared" si="100"/>
        <v>9.92</v>
      </c>
      <c r="CD75" s="13">
        <f t="shared" si="101"/>
        <v>116.8</v>
      </c>
      <c r="CE75" s="13">
        <f t="shared" si="102"/>
        <v>1508.68</v>
      </c>
      <c r="CF75" s="13">
        <f t="shared" si="103"/>
        <v>9.92</v>
      </c>
      <c r="CG75" s="13">
        <f t="shared" si="104"/>
        <v>9.2799999999999994</v>
      </c>
      <c r="CH75" s="13">
        <f t="shared" si="105"/>
        <v>9.92</v>
      </c>
      <c r="CI75" s="13">
        <f t="shared" si="106"/>
        <v>9.6</v>
      </c>
      <c r="CJ75" s="13">
        <f t="shared" si="107"/>
        <v>9.92</v>
      </c>
      <c r="CK75" s="13">
        <f t="shared" si="108"/>
        <v>9.6</v>
      </c>
      <c r="CL75" s="13">
        <f t="shared" si="109"/>
        <v>9.92</v>
      </c>
      <c r="CM75" s="13">
        <f t="shared" si="110"/>
        <v>9.92</v>
      </c>
      <c r="CN75" s="13">
        <f t="shared" si="111"/>
        <v>9.6</v>
      </c>
      <c r="CO75" s="13">
        <f t="shared" si="112"/>
        <v>9.92</v>
      </c>
      <c r="CP75" s="13">
        <f t="shared" si="113"/>
        <v>9.6</v>
      </c>
      <c r="CQ75" s="13">
        <f t="shared" si="114"/>
        <v>9.92</v>
      </c>
      <c r="CR75" s="13">
        <f t="shared" si="115"/>
        <v>117.11999999999999</v>
      </c>
      <c r="CS75" s="14">
        <f t="shared" si="116"/>
        <v>1625.8</v>
      </c>
      <c r="CT75" s="13">
        <f t="shared" si="117"/>
        <v>9.92</v>
      </c>
      <c r="CU75" s="13">
        <f t="shared" si="118"/>
        <v>8.9600000000000009</v>
      </c>
      <c r="CV75" s="13">
        <f t="shared" si="119"/>
        <v>9.92</v>
      </c>
      <c r="CW75" s="13">
        <f t="shared" si="120"/>
        <v>9.6</v>
      </c>
      <c r="CX75" s="15">
        <f t="shared" si="121"/>
        <v>9.92</v>
      </c>
      <c r="CY75" s="13">
        <f t="shared" si="122"/>
        <v>9.6</v>
      </c>
      <c r="CZ75" s="13">
        <f t="shared" si="123"/>
        <v>9.92</v>
      </c>
      <c r="DA75" s="13">
        <f t="shared" si="124"/>
        <v>9.92</v>
      </c>
      <c r="DB75" s="13">
        <f t="shared" si="125"/>
        <v>9.6</v>
      </c>
      <c r="DC75" s="13">
        <f t="shared" si="126"/>
        <v>9.92</v>
      </c>
      <c r="DD75" s="13">
        <f t="shared" si="127"/>
        <v>9.6</v>
      </c>
      <c r="DE75" s="13">
        <v>4.26</v>
      </c>
      <c r="DF75" s="14">
        <f t="shared" si="128"/>
        <v>111.14</v>
      </c>
      <c r="DG75" s="14">
        <f t="shared" si="129"/>
        <v>1736.94</v>
      </c>
      <c r="DH75" s="13"/>
      <c r="DI75" s="14"/>
      <c r="DJ75" s="14"/>
      <c r="DK75" s="14"/>
      <c r="DL75" s="14"/>
      <c r="DM75" s="14"/>
      <c r="DN75" s="14"/>
      <c r="DO75" s="14"/>
      <c r="DP75" s="14"/>
      <c r="DQ75" s="14"/>
      <c r="DR75" s="14"/>
      <c r="DS75" s="14"/>
      <c r="DT75" s="14"/>
      <c r="DU75" s="13">
        <f t="shared" si="130"/>
        <v>1736.94</v>
      </c>
      <c r="DV75" s="13">
        <f t="shared" si="131"/>
        <v>-1087.94</v>
      </c>
    </row>
    <row r="76" spans="3:126" s="85" customFormat="1" ht="49.5" x14ac:dyDescent="0.25">
      <c r="C76" s="412">
        <v>41262</v>
      </c>
      <c r="D76" s="413" t="s">
        <v>136</v>
      </c>
      <c r="E76" s="414" t="s">
        <v>222</v>
      </c>
      <c r="F76" s="415" t="s">
        <v>223</v>
      </c>
      <c r="G76" s="415" t="s">
        <v>224</v>
      </c>
      <c r="H76" s="416">
        <v>1990</v>
      </c>
      <c r="I76" s="416">
        <f t="shared" si="45"/>
        <v>199</v>
      </c>
      <c r="J76" s="416">
        <f t="shared" si="46"/>
        <v>1791</v>
      </c>
      <c r="K76" s="416"/>
      <c r="L76" s="416"/>
      <c r="M76" s="416"/>
      <c r="N76" s="416"/>
      <c r="O76" s="416"/>
      <c r="P76" s="416"/>
      <c r="Q76" s="416"/>
      <c r="R76" s="416"/>
      <c r="S76" s="416"/>
      <c r="T76" s="416"/>
      <c r="U76" s="416"/>
      <c r="V76" s="416"/>
      <c r="W76" s="416"/>
      <c r="X76" s="416">
        <f t="shared" si="60"/>
        <v>0</v>
      </c>
      <c r="Y76" s="416"/>
      <c r="Z76" s="416"/>
      <c r="AA76" s="416"/>
      <c r="AB76" s="416"/>
      <c r="AC76" s="416"/>
      <c r="AD76" s="416"/>
      <c r="AE76" s="416"/>
      <c r="AF76" s="416"/>
      <c r="AG76" s="416"/>
      <c r="AH76" s="416"/>
      <c r="AI76" s="416"/>
      <c r="AJ76" s="416">
        <f t="shared" ref="AJ76:AJ87" si="132">ROUND((J76/5/365*12),2)</f>
        <v>11.78</v>
      </c>
      <c r="AK76" s="416">
        <f t="shared" si="61"/>
        <v>11.78</v>
      </c>
      <c r="AL76" s="416">
        <v>1791</v>
      </c>
      <c r="AM76" s="416">
        <v>1791</v>
      </c>
      <c r="AN76" s="416">
        <v>1791</v>
      </c>
      <c r="AO76" s="416">
        <v>1791</v>
      </c>
      <c r="AP76" s="416">
        <v>1791</v>
      </c>
      <c r="AQ76" s="87">
        <f t="shared" si="62"/>
        <v>27.48</v>
      </c>
      <c r="AR76" s="13">
        <f t="shared" si="63"/>
        <v>30.42</v>
      </c>
      <c r="AS76" s="13">
        <f t="shared" si="64"/>
        <v>29.44</v>
      </c>
      <c r="AT76" s="13">
        <f t="shared" si="65"/>
        <v>30.42</v>
      </c>
      <c r="AU76" s="13">
        <f t="shared" si="66"/>
        <v>29.44</v>
      </c>
      <c r="AV76" s="13">
        <f t="shared" si="67"/>
        <v>30.42</v>
      </c>
      <c r="AW76" s="13">
        <f t="shared" si="68"/>
        <v>30.42</v>
      </c>
      <c r="AX76" s="13">
        <f t="shared" si="69"/>
        <v>29.44</v>
      </c>
      <c r="AY76" s="13">
        <f t="shared" si="70"/>
        <v>30.42</v>
      </c>
      <c r="AZ76" s="13">
        <f t="shared" si="71"/>
        <v>29.44</v>
      </c>
      <c r="BA76" s="13">
        <f t="shared" si="72"/>
        <v>30.42</v>
      </c>
      <c r="BB76" s="13">
        <f t="shared" si="73"/>
        <v>2118.7600000000007</v>
      </c>
      <c r="BC76" s="13">
        <f t="shared" si="74"/>
        <v>3909.76</v>
      </c>
      <c r="BD76" s="13">
        <f t="shared" si="75"/>
        <v>30.42</v>
      </c>
      <c r="BE76" s="13">
        <f t="shared" si="76"/>
        <v>27.48</v>
      </c>
      <c r="BF76" s="13">
        <f t="shared" si="77"/>
        <v>30.42</v>
      </c>
      <c r="BG76" s="13">
        <f t="shared" si="78"/>
        <v>29.44</v>
      </c>
      <c r="BH76" s="13">
        <f t="shared" si="79"/>
        <v>30.42</v>
      </c>
      <c r="BI76" s="13">
        <f t="shared" si="80"/>
        <v>29.44</v>
      </c>
      <c r="BJ76" s="13">
        <f t="shared" si="81"/>
        <v>30.42</v>
      </c>
      <c r="BK76" s="13">
        <f t="shared" si="82"/>
        <v>30.42</v>
      </c>
      <c r="BL76" s="13">
        <f t="shared" si="83"/>
        <v>29.44</v>
      </c>
      <c r="BM76" s="13">
        <f t="shared" si="84"/>
        <v>30.42</v>
      </c>
      <c r="BN76" s="13">
        <f t="shared" si="85"/>
        <v>29.44</v>
      </c>
      <c r="BO76" s="13">
        <f t="shared" si="86"/>
        <v>30.42</v>
      </c>
      <c r="BP76" s="13">
        <f t="shared" si="87"/>
        <v>358.18000000000006</v>
      </c>
      <c r="BQ76" s="13">
        <f t="shared" si="88"/>
        <v>4267.9399999999996</v>
      </c>
      <c r="BR76" s="13">
        <f t="shared" si="89"/>
        <v>30.42</v>
      </c>
      <c r="BS76" s="13">
        <f t="shared" si="90"/>
        <v>27.48</v>
      </c>
      <c r="BT76" s="13">
        <f t="shared" si="91"/>
        <v>30.42</v>
      </c>
      <c r="BU76" s="13">
        <f t="shared" si="92"/>
        <v>29.44</v>
      </c>
      <c r="BV76" s="13">
        <f t="shared" si="93"/>
        <v>30.42</v>
      </c>
      <c r="BW76" s="13">
        <f t="shared" si="94"/>
        <v>29.44</v>
      </c>
      <c r="BX76" s="13">
        <f t="shared" si="95"/>
        <v>30.42</v>
      </c>
      <c r="BY76" s="13">
        <f t="shared" si="96"/>
        <v>30.42</v>
      </c>
      <c r="BZ76" s="13">
        <f t="shared" si="97"/>
        <v>29.44</v>
      </c>
      <c r="CA76" s="13">
        <f t="shared" si="98"/>
        <v>30.42</v>
      </c>
      <c r="CB76" s="13">
        <f t="shared" si="99"/>
        <v>29.44</v>
      </c>
      <c r="CC76" s="13">
        <f t="shared" si="100"/>
        <v>30.42</v>
      </c>
      <c r="CD76" s="13">
        <f t="shared" si="101"/>
        <v>358.18000000000006</v>
      </c>
      <c r="CE76" s="13">
        <f t="shared" si="102"/>
        <v>4626.12</v>
      </c>
      <c r="CF76" s="13">
        <f t="shared" si="103"/>
        <v>30.42</v>
      </c>
      <c r="CG76" s="13">
        <f t="shared" si="104"/>
        <v>28.46</v>
      </c>
      <c r="CH76" s="13">
        <f t="shared" si="105"/>
        <v>30.42</v>
      </c>
      <c r="CI76" s="13">
        <f t="shared" si="106"/>
        <v>29.44</v>
      </c>
      <c r="CJ76" s="13">
        <f t="shared" si="107"/>
        <v>30.42</v>
      </c>
      <c r="CK76" s="13">
        <f t="shared" si="108"/>
        <v>29.44</v>
      </c>
      <c r="CL76" s="13">
        <f t="shared" si="109"/>
        <v>30.42</v>
      </c>
      <c r="CM76" s="13">
        <f t="shared" si="110"/>
        <v>30.42</v>
      </c>
      <c r="CN76" s="13">
        <f t="shared" si="111"/>
        <v>29.44</v>
      </c>
      <c r="CO76" s="13">
        <f t="shared" si="112"/>
        <v>30.42</v>
      </c>
      <c r="CP76" s="13">
        <f t="shared" si="113"/>
        <v>29.44</v>
      </c>
      <c r="CQ76" s="13">
        <f t="shared" si="114"/>
        <v>30.42</v>
      </c>
      <c r="CR76" s="13">
        <f t="shared" si="115"/>
        <v>359.16000000000008</v>
      </c>
      <c r="CS76" s="14">
        <f t="shared" si="116"/>
        <v>4985.28</v>
      </c>
      <c r="CT76" s="13">
        <f t="shared" si="117"/>
        <v>30.42</v>
      </c>
      <c r="CU76" s="13">
        <f t="shared" si="118"/>
        <v>27.48</v>
      </c>
      <c r="CV76" s="13">
        <f t="shared" si="119"/>
        <v>30.42</v>
      </c>
      <c r="CW76" s="13">
        <f t="shared" si="120"/>
        <v>29.44</v>
      </c>
      <c r="CX76" s="15">
        <f t="shared" si="121"/>
        <v>30.42</v>
      </c>
      <c r="CY76" s="13">
        <f t="shared" si="122"/>
        <v>29.44</v>
      </c>
      <c r="CZ76" s="13">
        <f t="shared" si="123"/>
        <v>30.42</v>
      </c>
      <c r="DA76" s="13">
        <f t="shared" si="124"/>
        <v>30.42</v>
      </c>
      <c r="DB76" s="13">
        <f t="shared" si="125"/>
        <v>29.44</v>
      </c>
      <c r="DC76" s="13">
        <f t="shared" si="126"/>
        <v>30.42</v>
      </c>
      <c r="DD76" s="13">
        <f t="shared" si="127"/>
        <v>29.44</v>
      </c>
      <c r="DE76" s="13">
        <v>17.760000000000002</v>
      </c>
      <c r="DF76" s="14">
        <f t="shared" si="128"/>
        <v>345.52000000000004</v>
      </c>
      <c r="DG76" s="14">
        <f t="shared" si="129"/>
        <v>5330.8</v>
      </c>
      <c r="DH76" s="13"/>
      <c r="DI76" s="14"/>
      <c r="DJ76" s="14"/>
      <c r="DK76" s="14"/>
      <c r="DL76" s="14"/>
      <c r="DM76" s="14"/>
      <c r="DN76" s="14"/>
      <c r="DO76" s="14"/>
      <c r="DP76" s="14"/>
      <c r="DQ76" s="14"/>
      <c r="DR76" s="14"/>
      <c r="DS76" s="14"/>
      <c r="DT76" s="14"/>
      <c r="DU76" s="13">
        <f t="shared" si="130"/>
        <v>5330.8</v>
      </c>
      <c r="DV76" s="13">
        <f t="shared" si="131"/>
        <v>-3340.8</v>
      </c>
    </row>
    <row r="77" spans="3:126" s="85" customFormat="1" ht="49.5" x14ac:dyDescent="0.25">
      <c r="C77" s="412">
        <v>41262</v>
      </c>
      <c r="D77" s="413" t="s">
        <v>136</v>
      </c>
      <c r="E77" s="414" t="s">
        <v>225</v>
      </c>
      <c r="F77" s="415" t="s">
        <v>226</v>
      </c>
      <c r="G77" s="415" t="s">
        <v>227</v>
      </c>
      <c r="H77" s="416">
        <v>1990</v>
      </c>
      <c r="I77" s="416">
        <f t="shared" si="45"/>
        <v>199</v>
      </c>
      <c r="J77" s="416">
        <f t="shared" si="46"/>
        <v>1791</v>
      </c>
      <c r="K77" s="416"/>
      <c r="L77" s="416"/>
      <c r="M77" s="416"/>
      <c r="N77" s="416"/>
      <c r="O77" s="416"/>
      <c r="P77" s="416"/>
      <c r="Q77" s="416"/>
      <c r="R77" s="416"/>
      <c r="S77" s="416"/>
      <c r="T77" s="416"/>
      <c r="U77" s="416"/>
      <c r="V77" s="416"/>
      <c r="W77" s="416"/>
      <c r="X77" s="416">
        <f t="shared" si="60"/>
        <v>0</v>
      </c>
      <c r="Y77" s="416"/>
      <c r="Z77" s="416"/>
      <c r="AA77" s="416"/>
      <c r="AB77" s="416"/>
      <c r="AC77" s="416"/>
      <c r="AD77" s="416"/>
      <c r="AE77" s="416"/>
      <c r="AF77" s="416"/>
      <c r="AG77" s="416"/>
      <c r="AH77" s="416"/>
      <c r="AI77" s="416"/>
      <c r="AJ77" s="416">
        <f t="shared" si="132"/>
        <v>11.78</v>
      </c>
      <c r="AK77" s="416">
        <f t="shared" si="61"/>
        <v>11.78</v>
      </c>
      <c r="AL77" s="416">
        <v>1791</v>
      </c>
      <c r="AM77" s="416">
        <v>1791</v>
      </c>
      <c r="AN77" s="416">
        <v>1791</v>
      </c>
      <c r="AO77" s="416">
        <v>1791</v>
      </c>
      <c r="AP77" s="416">
        <v>1791</v>
      </c>
      <c r="AQ77" s="87">
        <f t="shared" si="62"/>
        <v>27.48</v>
      </c>
      <c r="AR77" s="13">
        <f t="shared" si="63"/>
        <v>30.42</v>
      </c>
      <c r="AS77" s="13">
        <f t="shared" si="64"/>
        <v>29.44</v>
      </c>
      <c r="AT77" s="13">
        <f t="shared" si="65"/>
        <v>30.42</v>
      </c>
      <c r="AU77" s="13">
        <f t="shared" si="66"/>
        <v>29.44</v>
      </c>
      <c r="AV77" s="13">
        <f t="shared" si="67"/>
        <v>30.42</v>
      </c>
      <c r="AW77" s="13">
        <f t="shared" si="68"/>
        <v>30.42</v>
      </c>
      <c r="AX77" s="13">
        <f t="shared" si="69"/>
        <v>29.44</v>
      </c>
      <c r="AY77" s="13">
        <f t="shared" si="70"/>
        <v>30.42</v>
      </c>
      <c r="AZ77" s="13">
        <f t="shared" si="71"/>
        <v>29.44</v>
      </c>
      <c r="BA77" s="13">
        <f t="shared" si="72"/>
        <v>30.42</v>
      </c>
      <c r="BB77" s="13">
        <f t="shared" si="73"/>
        <v>2118.7600000000007</v>
      </c>
      <c r="BC77" s="13">
        <f t="shared" si="74"/>
        <v>3909.76</v>
      </c>
      <c r="BD77" s="13">
        <f t="shared" si="75"/>
        <v>30.42</v>
      </c>
      <c r="BE77" s="13">
        <f t="shared" si="76"/>
        <v>27.48</v>
      </c>
      <c r="BF77" s="13">
        <f t="shared" si="77"/>
        <v>30.42</v>
      </c>
      <c r="BG77" s="13">
        <f t="shared" si="78"/>
        <v>29.44</v>
      </c>
      <c r="BH77" s="13">
        <f t="shared" si="79"/>
        <v>30.42</v>
      </c>
      <c r="BI77" s="13">
        <f t="shared" si="80"/>
        <v>29.44</v>
      </c>
      <c r="BJ77" s="13">
        <f t="shared" si="81"/>
        <v>30.42</v>
      </c>
      <c r="BK77" s="13">
        <f t="shared" si="82"/>
        <v>30.42</v>
      </c>
      <c r="BL77" s="13">
        <f t="shared" si="83"/>
        <v>29.44</v>
      </c>
      <c r="BM77" s="13">
        <f t="shared" si="84"/>
        <v>30.42</v>
      </c>
      <c r="BN77" s="13">
        <f t="shared" si="85"/>
        <v>29.44</v>
      </c>
      <c r="BO77" s="13">
        <f t="shared" si="86"/>
        <v>30.42</v>
      </c>
      <c r="BP77" s="13">
        <f t="shared" si="87"/>
        <v>358.18000000000006</v>
      </c>
      <c r="BQ77" s="13">
        <f t="shared" si="88"/>
        <v>4267.9399999999996</v>
      </c>
      <c r="BR77" s="13">
        <f t="shared" si="89"/>
        <v>30.42</v>
      </c>
      <c r="BS77" s="13">
        <f t="shared" si="90"/>
        <v>27.48</v>
      </c>
      <c r="BT77" s="13">
        <f t="shared" si="91"/>
        <v>30.42</v>
      </c>
      <c r="BU77" s="13">
        <f t="shared" si="92"/>
        <v>29.44</v>
      </c>
      <c r="BV77" s="13">
        <f t="shared" si="93"/>
        <v>30.42</v>
      </c>
      <c r="BW77" s="13">
        <f t="shared" si="94"/>
        <v>29.44</v>
      </c>
      <c r="BX77" s="13">
        <f t="shared" si="95"/>
        <v>30.42</v>
      </c>
      <c r="BY77" s="13">
        <f t="shared" si="96"/>
        <v>30.42</v>
      </c>
      <c r="BZ77" s="13">
        <f t="shared" si="97"/>
        <v>29.44</v>
      </c>
      <c r="CA77" s="13">
        <f t="shared" si="98"/>
        <v>30.42</v>
      </c>
      <c r="CB77" s="13">
        <f t="shared" si="99"/>
        <v>29.44</v>
      </c>
      <c r="CC77" s="13">
        <f t="shared" si="100"/>
        <v>30.42</v>
      </c>
      <c r="CD77" s="13">
        <f t="shared" si="101"/>
        <v>358.18000000000006</v>
      </c>
      <c r="CE77" s="13">
        <f t="shared" si="102"/>
        <v>4626.12</v>
      </c>
      <c r="CF77" s="13">
        <f t="shared" si="103"/>
        <v>30.42</v>
      </c>
      <c r="CG77" s="13">
        <f t="shared" si="104"/>
        <v>28.46</v>
      </c>
      <c r="CH77" s="13">
        <f t="shared" si="105"/>
        <v>30.42</v>
      </c>
      <c r="CI77" s="13">
        <f t="shared" si="106"/>
        <v>29.44</v>
      </c>
      <c r="CJ77" s="13">
        <f t="shared" si="107"/>
        <v>30.42</v>
      </c>
      <c r="CK77" s="13">
        <f t="shared" si="108"/>
        <v>29.44</v>
      </c>
      <c r="CL77" s="13">
        <f t="shared" si="109"/>
        <v>30.42</v>
      </c>
      <c r="CM77" s="13">
        <f t="shared" si="110"/>
        <v>30.42</v>
      </c>
      <c r="CN77" s="13">
        <f t="shared" si="111"/>
        <v>29.44</v>
      </c>
      <c r="CO77" s="13">
        <f t="shared" si="112"/>
        <v>30.42</v>
      </c>
      <c r="CP77" s="13">
        <f t="shared" si="113"/>
        <v>29.44</v>
      </c>
      <c r="CQ77" s="13">
        <f t="shared" si="114"/>
        <v>30.42</v>
      </c>
      <c r="CR77" s="13">
        <f t="shared" si="115"/>
        <v>359.16000000000008</v>
      </c>
      <c r="CS77" s="14">
        <f t="shared" si="116"/>
        <v>4985.28</v>
      </c>
      <c r="CT77" s="13">
        <f t="shared" si="117"/>
        <v>30.42</v>
      </c>
      <c r="CU77" s="13">
        <f t="shared" si="118"/>
        <v>27.48</v>
      </c>
      <c r="CV77" s="13">
        <f t="shared" si="119"/>
        <v>30.42</v>
      </c>
      <c r="CW77" s="13">
        <f t="shared" si="120"/>
        <v>29.44</v>
      </c>
      <c r="CX77" s="15">
        <f t="shared" si="121"/>
        <v>30.42</v>
      </c>
      <c r="CY77" s="13">
        <f t="shared" si="122"/>
        <v>29.44</v>
      </c>
      <c r="CZ77" s="13">
        <f t="shared" si="123"/>
        <v>30.42</v>
      </c>
      <c r="DA77" s="13">
        <f t="shared" si="124"/>
        <v>30.42</v>
      </c>
      <c r="DB77" s="13">
        <f t="shared" si="125"/>
        <v>29.44</v>
      </c>
      <c r="DC77" s="13">
        <f t="shared" si="126"/>
        <v>30.42</v>
      </c>
      <c r="DD77" s="13">
        <f t="shared" si="127"/>
        <v>29.44</v>
      </c>
      <c r="DE77" s="13">
        <v>17.760000000000002</v>
      </c>
      <c r="DF77" s="14">
        <f t="shared" si="128"/>
        <v>345.52000000000004</v>
      </c>
      <c r="DG77" s="14">
        <f t="shared" si="129"/>
        <v>5330.8</v>
      </c>
      <c r="DH77" s="13"/>
      <c r="DI77" s="14"/>
      <c r="DJ77" s="14"/>
      <c r="DK77" s="14"/>
      <c r="DL77" s="14"/>
      <c r="DM77" s="14"/>
      <c r="DN77" s="14"/>
      <c r="DO77" s="14"/>
      <c r="DP77" s="14"/>
      <c r="DQ77" s="14"/>
      <c r="DR77" s="14"/>
      <c r="DS77" s="14"/>
      <c r="DT77" s="14"/>
      <c r="DU77" s="13">
        <f t="shared" si="130"/>
        <v>5330.8</v>
      </c>
      <c r="DV77" s="13">
        <f t="shared" si="131"/>
        <v>-3340.8</v>
      </c>
    </row>
    <row r="78" spans="3:126" s="85" customFormat="1" ht="33" x14ac:dyDescent="0.25">
      <c r="C78" s="412">
        <v>41262</v>
      </c>
      <c r="D78" s="413" t="s">
        <v>136</v>
      </c>
      <c r="E78" s="414" t="s">
        <v>228</v>
      </c>
      <c r="F78" s="415" t="s">
        <v>229</v>
      </c>
      <c r="G78" s="415" t="s">
        <v>230</v>
      </c>
      <c r="H78" s="416">
        <v>1990</v>
      </c>
      <c r="I78" s="416">
        <f t="shared" si="45"/>
        <v>199</v>
      </c>
      <c r="J78" s="416">
        <f t="shared" si="46"/>
        <v>1791</v>
      </c>
      <c r="K78" s="416"/>
      <c r="L78" s="416"/>
      <c r="M78" s="416"/>
      <c r="N78" s="416"/>
      <c r="O78" s="416"/>
      <c r="P78" s="416"/>
      <c r="Q78" s="416"/>
      <c r="R78" s="416"/>
      <c r="S78" s="416"/>
      <c r="T78" s="416"/>
      <c r="U78" s="416"/>
      <c r="V78" s="416"/>
      <c r="W78" s="416"/>
      <c r="X78" s="416">
        <f t="shared" si="60"/>
        <v>0</v>
      </c>
      <c r="Y78" s="416"/>
      <c r="Z78" s="416"/>
      <c r="AA78" s="416"/>
      <c r="AB78" s="416"/>
      <c r="AC78" s="416"/>
      <c r="AD78" s="416"/>
      <c r="AE78" s="416"/>
      <c r="AF78" s="416"/>
      <c r="AG78" s="416"/>
      <c r="AH78" s="416"/>
      <c r="AI78" s="416"/>
      <c r="AJ78" s="416">
        <f t="shared" si="132"/>
        <v>11.78</v>
      </c>
      <c r="AK78" s="416">
        <f t="shared" si="61"/>
        <v>11.78</v>
      </c>
      <c r="AL78" s="416">
        <v>1791</v>
      </c>
      <c r="AM78" s="416">
        <v>1791</v>
      </c>
      <c r="AN78" s="416">
        <v>1791</v>
      </c>
      <c r="AO78" s="416">
        <v>1791</v>
      </c>
      <c r="AP78" s="416">
        <v>1791</v>
      </c>
      <c r="AQ78" s="87">
        <f t="shared" si="62"/>
        <v>27.48</v>
      </c>
      <c r="AR78" s="13">
        <f t="shared" si="63"/>
        <v>30.42</v>
      </c>
      <c r="AS78" s="13">
        <f t="shared" si="64"/>
        <v>29.44</v>
      </c>
      <c r="AT78" s="13">
        <f t="shared" si="65"/>
        <v>30.42</v>
      </c>
      <c r="AU78" s="13">
        <f t="shared" si="66"/>
        <v>29.44</v>
      </c>
      <c r="AV78" s="13">
        <f t="shared" si="67"/>
        <v>30.42</v>
      </c>
      <c r="AW78" s="13">
        <f t="shared" si="68"/>
        <v>30.42</v>
      </c>
      <c r="AX78" s="13">
        <f t="shared" si="69"/>
        <v>29.44</v>
      </c>
      <c r="AY78" s="13">
        <f t="shared" si="70"/>
        <v>30.42</v>
      </c>
      <c r="AZ78" s="13">
        <f t="shared" si="71"/>
        <v>29.44</v>
      </c>
      <c r="BA78" s="13">
        <f t="shared" si="72"/>
        <v>30.42</v>
      </c>
      <c r="BB78" s="13">
        <f t="shared" si="73"/>
        <v>2118.7600000000007</v>
      </c>
      <c r="BC78" s="13">
        <f t="shared" si="74"/>
        <v>3909.76</v>
      </c>
      <c r="BD78" s="13">
        <f t="shared" si="75"/>
        <v>30.42</v>
      </c>
      <c r="BE78" s="13">
        <f t="shared" si="76"/>
        <v>27.48</v>
      </c>
      <c r="BF78" s="13">
        <f t="shared" si="77"/>
        <v>30.42</v>
      </c>
      <c r="BG78" s="13">
        <f t="shared" si="78"/>
        <v>29.44</v>
      </c>
      <c r="BH78" s="13">
        <f t="shared" si="79"/>
        <v>30.42</v>
      </c>
      <c r="BI78" s="13">
        <f t="shared" si="80"/>
        <v>29.44</v>
      </c>
      <c r="BJ78" s="13">
        <f t="shared" si="81"/>
        <v>30.42</v>
      </c>
      <c r="BK78" s="13">
        <f t="shared" si="82"/>
        <v>30.42</v>
      </c>
      <c r="BL78" s="13">
        <f t="shared" si="83"/>
        <v>29.44</v>
      </c>
      <c r="BM78" s="13">
        <f t="shared" si="84"/>
        <v>30.42</v>
      </c>
      <c r="BN78" s="13">
        <f t="shared" si="85"/>
        <v>29.44</v>
      </c>
      <c r="BO78" s="13">
        <f t="shared" si="86"/>
        <v>30.42</v>
      </c>
      <c r="BP78" s="13">
        <f t="shared" si="87"/>
        <v>358.18000000000006</v>
      </c>
      <c r="BQ78" s="13">
        <f t="shared" si="88"/>
        <v>4267.9399999999996</v>
      </c>
      <c r="BR78" s="13">
        <f t="shared" si="89"/>
        <v>30.42</v>
      </c>
      <c r="BS78" s="13">
        <f t="shared" si="90"/>
        <v>27.48</v>
      </c>
      <c r="BT78" s="13">
        <f t="shared" si="91"/>
        <v>30.42</v>
      </c>
      <c r="BU78" s="13">
        <f t="shared" si="92"/>
        <v>29.44</v>
      </c>
      <c r="BV78" s="13">
        <f t="shared" si="93"/>
        <v>30.42</v>
      </c>
      <c r="BW78" s="13">
        <f t="shared" si="94"/>
        <v>29.44</v>
      </c>
      <c r="BX78" s="13">
        <f t="shared" si="95"/>
        <v>30.42</v>
      </c>
      <c r="BY78" s="13">
        <f t="shared" si="96"/>
        <v>30.42</v>
      </c>
      <c r="BZ78" s="13">
        <f t="shared" si="97"/>
        <v>29.44</v>
      </c>
      <c r="CA78" s="13">
        <f t="shared" si="98"/>
        <v>30.42</v>
      </c>
      <c r="CB78" s="13">
        <f t="shared" si="99"/>
        <v>29.44</v>
      </c>
      <c r="CC78" s="13">
        <f t="shared" si="100"/>
        <v>30.42</v>
      </c>
      <c r="CD78" s="13">
        <f t="shared" si="101"/>
        <v>358.18000000000006</v>
      </c>
      <c r="CE78" s="13">
        <f t="shared" si="102"/>
        <v>4626.12</v>
      </c>
      <c r="CF78" s="13">
        <f t="shared" si="103"/>
        <v>30.42</v>
      </c>
      <c r="CG78" s="13">
        <f t="shared" si="104"/>
        <v>28.46</v>
      </c>
      <c r="CH78" s="13">
        <f t="shared" si="105"/>
        <v>30.42</v>
      </c>
      <c r="CI78" s="13">
        <f t="shared" si="106"/>
        <v>29.44</v>
      </c>
      <c r="CJ78" s="13">
        <f t="shared" si="107"/>
        <v>30.42</v>
      </c>
      <c r="CK78" s="13">
        <f t="shared" si="108"/>
        <v>29.44</v>
      </c>
      <c r="CL78" s="13">
        <f t="shared" si="109"/>
        <v>30.42</v>
      </c>
      <c r="CM78" s="13">
        <f t="shared" si="110"/>
        <v>30.42</v>
      </c>
      <c r="CN78" s="13">
        <f t="shared" si="111"/>
        <v>29.44</v>
      </c>
      <c r="CO78" s="13">
        <f t="shared" si="112"/>
        <v>30.42</v>
      </c>
      <c r="CP78" s="13">
        <f t="shared" si="113"/>
        <v>29.44</v>
      </c>
      <c r="CQ78" s="13">
        <f t="shared" si="114"/>
        <v>30.42</v>
      </c>
      <c r="CR78" s="13">
        <f t="shared" si="115"/>
        <v>359.16000000000008</v>
      </c>
      <c r="CS78" s="14">
        <f t="shared" si="116"/>
        <v>4985.28</v>
      </c>
      <c r="CT78" s="13">
        <f t="shared" si="117"/>
        <v>30.42</v>
      </c>
      <c r="CU78" s="13">
        <f t="shared" si="118"/>
        <v>27.48</v>
      </c>
      <c r="CV78" s="13">
        <f t="shared" si="119"/>
        <v>30.42</v>
      </c>
      <c r="CW78" s="13">
        <f t="shared" si="120"/>
        <v>29.44</v>
      </c>
      <c r="CX78" s="15">
        <f t="shared" si="121"/>
        <v>30.42</v>
      </c>
      <c r="CY78" s="13">
        <f t="shared" si="122"/>
        <v>29.44</v>
      </c>
      <c r="CZ78" s="13">
        <f t="shared" si="123"/>
        <v>30.42</v>
      </c>
      <c r="DA78" s="13">
        <f t="shared" si="124"/>
        <v>30.42</v>
      </c>
      <c r="DB78" s="13">
        <f t="shared" si="125"/>
        <v>29.44</v>
      </c>
      <c r="DC78" s="13">
        <f t="shared" si="126"/>
        <v>30.42</v>
      </c>
      <c r="DD78" s="13">
        <f t="shared" si="127"/>
        <v>29.44</v>
      </c>
      <c r="DE78" s="13">
        <v>17.760000000000002</v>
      </c>
      <c r="DF78" s="14">
        <f t="shared" si="128"/>
        <v>345.52000000000004</v>
      </c>
      <c r="DG78" s="14">
        <f t="shared" si="129"/>
        <v>5330.8</v>
      </c>
      <c r="DH78" s="13"/>
      <c r="DI78" s="14"/>
      <c r="DJ78" s="14"/>
      <c r="DK78" s="14"/>
      <c r="DL78" s="14"/>
      <c r="DM78" s="14"/>
      <c r="DN78" s="14"/>
      <c r="DO78" s="14"/>
      <c r="DP78" s="14"/>
      <c r="DQ78" s="14"/>
      <c r="DR78" s="14"/>
      <c r="DS78" s="14"/>
      <c r="DT78" s="14"/>
      <c r="DU78" s="13">
        <f t="shared" si="130"/>
        <v>5330.8</v>
      </c>
      <c r="DV78" s="13">
        <f t="shared" si="131"/>
        <v>-3340.8</v>
      </c>
    </row>
    <row r="79" spans="3:126" s="85" customFormat="1" ht="24.75" x14ac:dyDescent="0.25">
      <c r="C79" s="412">
        <v>41262</v>
      </c>
      <c r="D79" s="413" t="s">
        <v>136</v>
      </c>
      <c r="E79" s="414" t="s">
        <v>231</v>
      </c>
      <c r="F79" s="415" t="s">
        <v>87</v>
      </c>
      <c r="G79" s="415" t="s">
        <v>232</v>
      </c>
      <c r="H79" s="416">
        <v>6160</v>
      </c>
      <c r="I79" s="416">
        <f t="shared" si="45"/>
        <v>616</v>
      </c>
      <c r="J79" s="416">
        <f t="shared" si="46"/>
        <v>5544</v>
      </c>
      <c r="K79" s="416"/>
      <c r="L79" s="416"/>
      <c r="M79" s="416"/>
      <c r="N79" s="416"/>
      <c r="O79" s="416"/>
      <c r="P79" s="416"/>
      <c r="Q79" s="416"/>
      <c r="R79" s="416"/>
      <c r="S79" s="416"/>
      <c r="T79" s="416"/>
      <c r="U79" s="416"/>
      <c r="V79" s="416"/>
      <c r="W79" s="416"/>
      <c r="X79" s="416">
        <f t="shared" si="60"/>
        <v>0</v>
      </c>
      <c r="Y79" s="416"/>
      <c r="Z79" s="416"/>
      <c r="AA79" s="416"/>
      <c r="AB79" s="416"/>
      <c r="AC79" s="416"/>
      <c r="AD79" s="416"/>
      <c r="AE79" s="416"/>
      <c r="AF79" s="416"/>
      <c r="AG79" s="416"/>
      <c r="AH79" s="416"/>
      <c r="AI79" s="416"/>
      <c r="AJ79" s="416">
        <f t="shared" si="132"/>
        <v>36.450000000000003</v>
      </c>
      <c r="AK79" s="416">
        <f t="shared" si="61"/>
        <v>36.450000000000003</v>
      </c>
      <c r="AL79" s="416">
        <v>5544</v>
      </c>
      <c r="AM79" s="416">
        <v>5544</v>
      </c>
      <c r="AN79" s="416">
        <v>5544</v>
      </c>
      <c r="AO79" s="416">
        <v>5544</v>
      </c>
      <c r="AP79" s="416">
        <v>5544</v>
      </c>
      <c r="AQ79" s="87">
        <f t="shared" si="62"/>
        <v>85.06</v>
      </c>
      <c r="AR79" s="13">
        <f t="shared" si="63"/>
        <v>94.17</v>
      </c>
      <c r="AS79" s="13">
        <f t="shared" si="64"/>
        <v>91.13</v>
      </c>
      <c r="AT79" s="13">
        <f t="shared" si="65"/>
        <v>94.17</v>
      </c>
      <c r="AU79" s="13">
        <f t="shared" si="66"/>
        <v>91.13</v>
      </c>
      <c r="AV79" s="13">
        <f t="shared" si="67"/>
        <v>94.17</v>
      </c>
      <c r="AW79" s="13">
        <f t="shared" si="68"/>
        <v>94.17</v>
      </c>
      <c r="AX79" s="13">
        <f t="shared" si="69"/>
        <v>91.13</v>
      </c>
      <c r="AY79" s="13">
        <f t="shared" si="70"/>
        <v>94.17</v>
      </c>
      <c r="AZ79" s="13">
        <f t="shared" si="71"/>
        <v>91.13</v>
      </c>
      <c r="BA79" s="13">
        <f t="shared" si="72"/>
        <v>94.17</v>
      </c>
      <c r="BB79" s="13">
        <f t="shared" si="73"/>
        <v>6558.6000000000013</v>
      </c>
      <c r="BC79" s="13">
        <f t="shared" si="74"/>
        <v>12102.6</v>
      </c>
      <c r="BD79" s="13">
        <f t="shared" si="75"/>
        <v>94.17</v>
      </c>
      <c r="BE79" s="13">
        <f t="shared" si="76"/>
        <v>85.06</v>
      </c>
      <c r="BF79" s="13">
        <f t="shared" si="77"/>
        <v>94.17</v>
      </c>
      <c r="BG79" s="13">
        <f t="shared" si="78"/>
        <v>91.13</v>
      </c>
      <c r="BH79" s="13">
        <f t="shared" si="79"/>
        <v>94.17</v>
      </c>
      <c r="BI79" s="13">
        <f t="shared" si="80"/>
        <v>91.13</v>
      </c>
      <c r="BJ79" s="13">
        <f t="shared" si="81"/>
        <v>94.17</v>
      </c>
      <c r="BK79" s="13">
        <f t="shared" si="82"/>
        <v>94.17</v>
      </c>
      <c r="BL79" s="13">
        <f t="shared" si="83"/>
        <v>91.13</v>
      </c>
      <c r="BM79" s="13">
        <f t="shared" si="84"/>
        <v>94.17</v>
      </c>
      <c r="BN79" s="13">
        <f t="shared" si="85"/>
        <v>91.13</v>
      </c>
      <c r="BO79" s="13">
        <f t="shared" si="86"/>
        <v>94.17</v>
      </c>
      <c r="BP79" s="13">
        <f t="shared" si="87"/>
        <v>1108.77</v>
      </c>
      <c r="BQ79" s="13">
        <f t="shared" si="88"/>
        <v>13211.37</v>
      </c>
      <c r="BR79" s="13">
        <f t="shared" si="89"/>
        <v>94.17</v>
      </c>
      <c r="BS79" s="13">
        <f t="shared" si="90"/>
        <v>85.06</v>
      </c>
      <c r="BT79" s="13">
        <f t="shared" si="91"/>
        <v>94.17</v>
      </c>
      <c r="BU79" s="13">
        <f t="shared" si="92"/>
        <v>91.13</v>
      </c>
      <c r="BV79" s="13">
        <f t="shared" si="93"/>
        <v>94.17</v>
      </c>
      <c r="BW79" s="13">
        <f t="shared" si="94"/>
        <v>91.13</v>
      </c>
      <c r="BX79" s="13">
        <f t="shared" si="95"/>
        <v>94.17</v>
      </c>
      <c r="BY79" s="13">
        <f t="shared" si="96"/>
        <v>94.17</v>
      </c>
      <c r="BZ79" s="13">
        <f t="shared" si="97"/>
        <v>91.13</v>
      </c>
      <c r="CA79" s="13">
        <f t="shared" si="98"/>
        <v>94.17</v>
      </c>
      <c r="CB79" s="13">
        <f t="shared" si="99"/>
        <v>91.13</v>
      </c>
      <c r="CC79" s="13">
        <f t="shared" si="100"/>
        <v>94.17</v>
      </c>
      <c r="CD79" s="13">
        <f t="shared" si="101"/>
        <v>1108.77</v>
      </c>
      <c r="CE79" s="13">
        <f t="shared" si="102"/>
        <v>14320.14</v>
      </c>
      <c r="CF79" s="13">
        <f t="shared" si="103"/>
        <v>94.17</v>
      </c>
      <c r="CG79" s="13">
        <f t="shared" si="104"/>
        <v>88.1</v>
      </c>
      <c r="CH79" s="13">
        <f t="shared" si="105"/>
        <v>94.17</v>
      </c>
      <c r="CI79" s="13">
        <f t="shared" si="106"/>
        <v>91.13</v>
      </c>
      <c r="CJ79" s="13">
        <f t="shared" si="107"/>
        <v>94.17</v>
      </c>
      <c r="CK79" s="13">
        <f t="shared" si="108"/>
        <v>91.13</v>
      </c>
      <c r="CL79" s="13">
        <f t="shared" si="109"/>
        <v>94.17</v>
      </c>
      <c r="CM79" s="13">
        <f t="shared" si="110"/>
        <v>94.17</v>
      </c>
      <c r="CN79" s="13">
        <f t="shared" si="111"/>
        <v>91.13</v>
      </c>
      <c r="CO79" s="13">
        <f t="shared" si="112"/>
        <v>94.17</v>
      </c>
      <c r="CP79" s="13">
        <f t="shared" si="113"/>
        <v>91.13</v>
      </c>
      <c r="CQ79" s="13">
        <f t="shared" si="114"/>
        <v>94.17</v>
      </c>
      <c r="CR79" s="13">
        <f t="shared" si="115"/>
        <v>1111.81</v>
      </c>
      <c r="CS79" s="14">
        <f t="shared" si="116"/>
        <v>15431.95</v>
      </c>
      <c r="CT79" s="13">
        <f t="shared" si="117"/>
        <v>94.17</v>
      </c>
      <c r="CU79" s="13">
        <f t="shared" si="118"/>
        <v>85.06</v>
      </c>
      <c r="CV79" s="13">
        <f t="shared" si="119"/>
        <v>94.17</v>
      </c>
      <c r="CW79" s="13">
        <f t="shared" si="120"/>
        <v>91.13</v>
      </c>
      <c r="CX79" s="15">
        <f t="shared" si="121"/>
        <v>94.17</v>
      </c>
      <c r="CY79" s="13">
        <f t="shared" si="122"/>
        <v>91.13</v>
      </c>
      <c r="CZ79" s="13">
        <f t="shared" si="123"/>
        <v>94.17</v>
      </c>
      <c r="DA79" s="13">
        <f t="shared" si="124"/>
        <v>94.17</v>
      </c>
      <c r="DB79" s="13">
        <f t="shared" si="125"/>
        <v>91.13</v>
      </c>
      <c r="DC79" s="13">
        <f t="shared" si="126"/>
        <v>94.17</v>
      </c>
      <c r="DD79" s="13">
        <f t="shared" si="127"/>
        <v>91.13</v>
      </c>
      <c r="DE79" s="13">
        <v>54.83</v>
      </c>
      <c r="DF79" s="14">
        <f t="shared" si="128"/>
        <v>1069.4299999999998</v>
      </c>
      <c r="DG79" s="14">
        <f t="shared" si="129"/>
        <v>16501.38</v>
      </c>
      <c r="DH79" s="14"/>
      <c r="DI79" s="14"/>
      <c r="DJ79" s="14"/>
      <c r="DK79" s="14"/>
      <c r="DL79" s="14"/>
      <c r="DM79" s="14"/>
      <c r="DN79" s="14"/>
      <c r="DO79" s="14"/>
      <c r="DP79" s="14"/>
      <c r="DQ79" s="14"/>
      <c r="DR79" s="14"/>
      <c r="DS79" s="14"/>
      <c r="DT79" s="14"/>
      <c r="DU79" s="13">
        <f t="shared" si="130"/>
        <v>16501.38</v>
      </c>
      <c r="DV79" s="13">
        <f t="shared" si="131"/>
        <v>-10341.380000000001</v>
      </c>
    </row>
    <row r="80" spans="3:126" s="85" customFormat="1" ht="24.75" x14ac:dyDescent="0.25">
      <c r="C80" s="412">
        <v>41262</v>
      </c>
      <c r="D80" s="413" t="s">
        <v>136</v>
      </c>
      <c r="E80" s="414" t="s">
        <v>231</v>
      </c>
      <c r="F80" s="415" t="s">
        <v>87</v>
      </c>
      <c r="G80" s="415" t="s">
        <v>233</v>
      </c>
      <c r="H80" s="416">
        <v>6160</v>
      </c>
      <c r="I80" s="416">
        <f t="shared" si="45"/>
        <v>616</v>
      </c>
      <c r="J80" s="416">
        <f t="shared" si="46"/>
        <v>5544</v>
      </c>
      <c r="K80" s="416"/>
      <c r="L80" s="416"/>
      <c r="M80" s="416"/>
      <c r="N80" s="416"/>
      <c r="O80" s="416"/>
      <c r="P80" s="416"/>
      <c r="Q80" s="416"/>
      <c r="R80" s="416"/>
      <c r="S80" s="416"/>
      <c r="T80" s="416"/>
      <c r="U80" s="416"/>
      <c r="V80" s="416"/>
      <c r="W80" s="416"/>
      <c r="X80" s="416">
        <f t="shared" si="60"/>
        <v>0</v>
      </c>
      <c r="Y80" s="416"/>
      <c r="Z80" s="416"/>
      <c r="AA80" s="416"/>
      <c r="AB80" s="416"/>
      <c r="AC80" s="416"/>
      <c r="AD80" s="416"/>
      <c r="AE80" s="416"/>
      <c r="AF80" s="416"/>
      <c r="AG80" s="416"/>
      <c r="AH80" s="416"/>
      <c r="AI80" s="416"/>
      <c r="AJ80" s="416">
        <f t="shared" si="132"/>
        <v>36.450000000000003</v>
      </c>
      <c r="AK80" s="416">
        <f t="shared" si="61"/>
        <v>36.450000000000003</v>
      </c>
      <c r="AL80" s="416">
        <v>5544</v>
      </c>
      <c r="AM80" s="416">
        <v>5544</v>
      </c>
      <c r="AN80" s="416">
        <v>5544</v>
      </c>
      <c r="AO80" s="416">
        <v>5544</v>
      </c>
      <c r="AP80" s="416">
        <v>5544</v>
      </c>
      <c r="AQ80" s="87">
        <f t="shared" si="62"/>
        <v>85.06</v>
      </c>
      <c r="AR80" s="13">
        <f t="shared" si="63"/>
        <v>94.17</v>
      </c>
      <c r="AS80" s="13">
        <f t="shared" si="64"/>
        <v>91.13</v>
      </c>
      <c r="AT80" s="13">
        <f t="shared" si="65"/>
        <v>94.17</v>
      </c>
      <c r="AU80" s="13">
        <f t="shared" si="66"/>
        <v>91.13</v>
      </c>
      <c r="AV80" s="13">
        <f t="shared" si="67"/>
        <v>94.17</v>
      </c>
      <c r="AW80" s="13">
        <f t="shared" si="68"/>
        <v>94.17</v>
      </c>
      <c r="AX80" s="13">
        <f t="shared" si="69"/>
        <v>91.13</v>
      </c>
      <c r="AY80" s="13">
        <f t="shared" si="70"/>
        <v>94.17</v>
      </c>
      <c r="AZ80" s="13">
        <f t="shared" si="71"/>
        <v>91.13</v>
      </c>
      <c r="BA80" s="13">
        <f t="shared" si="72"/>
        <v>94.17</v>
      </c>
      <c r="BB80" s="13">
        <f t="shared" si="73"/>
        <v>6558.6000000000013</v>
      </c>
      <c r="BC80" s="13">
        <f t="shared" si="74"/>
        <v>12102.6</v>
      </c>
      <c r="BD80" s="13">
        <f t="shared" si="75"/>
        <v>94.17</v>
      </c>
      <c r="BE80" s="13">
        <f t="shared" si="76"/>
        <v>85.06</v>
      </c>
      <c r="BF80" s="13">
        <f t="shared" si="77"/>
        <v>94.17</v>
      </c>
      <c r="BG80" s="13">
        <f t="shared" si="78"/>
        <v>91.13</v>
      </c>
      <c r="BH80" s="13">
        <f t="shared" si="79"/>
        <v>94.17</v>
      </c>
      <c r="BI80" s="13">
        <f t="shared" si="80"/>
        <v>91.13</v>
      </c>
      <c r="BJ80" s="13">
        <f t="shared" si="81"/>
        <v>94.17</v>
      </c>
      <c r="BK80" s="13">
        <f t="shared" si="82"/>
        <v>94.17</v>
      </c>
      <c r="BL80" s="13">
        <f t="shared" si="83"/>
        <v>91.13</v>
      </c>
      <c r="BM80" s="13">
        <f t="shared" si="84"/>
        <v>94.17</v>
      </c>
      <c r="BN80" s="13">
        <f t="shared" si="85"/>
        <v>91.13</v>
      </c>
      <c r="BO80" s="13">
        <f t="shared" si="86"/>
        <v>94.17</v>
      </c>
      <c r="BP80" s="13">
        <f t="shared" si="87"/>
        <v>1108.77</v>
      </c>
      <c r="BQ80" s="13">
        <f t="shared" si="88"/>
        <v>13211.37</v>
      </c>
      <c r="BR80" s="13">
        <f t="shared" si="89"/>
        <v>94.17</v>
      </c>
      <c r="BS80" s="13">
        <f t="shared" si="90"/>
        <v>85.06</v>
      </c>
      <c r="BT80" s="13">
        <f t="shared" si="91"/>
        <v>94.17</v>
      </c>
      <c r="BU80" s="13">
        <f t="shared" si="92"/>
        <v>91.13</v>
      </c>
      <c r="BV80" s="13">
        <f t="shared" si="93"/>
        <v>94.17</v>
      </c>
      <c r="BW80" s="13">
        <f t="shared" si="94"/>
        <v>91.13</v>
      </c>
      <c r="BX80" s="13">
        <f t="shared" si="95"/>
        <v>94.17</v>
      </c>
      <c r="BY80" s="13">
        <f t="shared" si="96"/>
        <v>94.17</v>
      </c>
      <c r="BZ80" s="13">
        <f t="shared" si="97"/>
        <v>91.13</v>
      </c>
      <c r="CA80" s="13">
        <f t="shared" si="98"/>
        <v>94.17</v>
      </c>
      <c r="CB80" s="13">
        <f t="shared" si="99"/>
        <v>91.13</v>
      </c>
      <c r="CC80" s="13">
        <f t="shared" si="100"/>
        <v>94.17</v>
      </c>
      <c r="CD80" s="13">
        <f t="shared" si="101"/>
        <v>1108.77</v>
      </c>
      <c r="CE80" s="13">
        <f t="shared" si="102"/>
        <v>14320.14</v>
      </c>
      <c r="CF80" s="13">
        <f t="shared" si="103"/>
        <v>94.17</v>
      </c>
      <c r="CG80" s="13">
        <f t="shared" si="104"/>
        <v>88.1</v>
      </c>
      <c r="CH80" s="13">
        <f t="shared" si="105"/>
        <v>94.17</v>
      </c>
      <c r="CI80" s="13">
        <f t="shared" si="106"/>
        <v>91.13</v>
      </c>
      <c r="CJ80" s="13">
        <f t="shared" si="107"/>
        <v>94.17</v>
      </c>
      <c r="CK80" s="13">
        <f t="shared" si="108"/>
        <v>91.13</v>
      </c>
      <c r="CL80" s="13">
        <f t="shared" si="109"/>
        <v>94.17</v>
      </c>
      <c r="CM80" s="13">
        <f t="shared" si="110"/>
        <v>94.17</v>
      </c>
      <c r="CN80" s="13">
        <f t="shared" si="111"/>
        <v>91.13</v>
      </c>
      <c r="CO80" s="13">
        <f t="shared" si="112"/>
        <v>94.17</v>
      </c>
      <c r="CP80" s="13">
        <f t="shared" si="113"/>
        <v>91.13</v>
      </c>
      <c r="CQ80" s="13">
        <f t="shared" si="114"/>
        <v>94.17</v>
      </c>
      <c r="CR80" s="13">
        <f t="shared" si="115"/>
        <v>1111.81</v>
      </c>
      <c r="CS80" s="14">
        <f t="shared" si="116"/>
        <v>15431.95</v>
      </c>
      <c r="CT80" s="13">
        <f t="shared" si="117"/>
        <v>94.17</v>
      </c>
      <c r="CU80" s="13">
        <f t="shared" si="118"/>
        <v>85.06</v>
      </c>
      <c r="CV80" s="13">
        <f t="shared" si="119"/>
        <v>94.17</v>
      </c>
      <c r="CW80" s="13">
        <f t="shared" si="120"/>
        <v>91.13</v>
      </c>
      <c r="CX80" s="15">
        <f t="shared" si="121"/>
        <v>94.17</v>
      </c>
      <c r="CY80" s="13">
        <f t="shared" si="122"/>
        <v>91.13</v>
      </c>
      <c r="CZ80" s="13">
        <f t="shared" si="123"/>
        <v>94.17</v>
      </c>
      <c r="DA80" s="13">
        <f t="shared" si="124"/>
        <v>94.17</v>
      </c>
      <c r="DB80" s="13">
        <f t="shared" si="125"/>
        <v>91.13</v>
      </c>
      <c r="DC80" s="13">
        <f t="shared" si="126"/>
        <v>94.17</v>
      </c>
      <c r="DD80" s="13">
        <f t="shared" si="127"/>
        <v>91.13</v>
      </c>
      <c r="DE80" s="13">
        <v>54.83</v>
      </c>
      <c r="DF80" s="14">
        <f t="shared" si="128"/>
        <v>1069.4299999999998</v>
      </c>
      <c r="DG80" s="14">
        <f t="shared" si="129"/>
        <v>16501.38</v>
      </c>
      <c r="DH80" s="14"/>
      <c r="DI80" s="14"/>
      <c r="DJ80" s="14"/>
      <c r="DK80" s="14"/>
      <c r="DL80" s="14"/>
      <c r="DM80" s="14"/>
      <c r="DN80" s="14"/>
      <c r="DO80" s="14"/>
      <c r="DP80" s="14"/>
      <c r="DQ80" s="14"/>
      <c r="DR80" s="14"/>
      <c r="DS80" s="14"/>
      <c r="DT80" s="14"/>
      <c r="DU80" s="13">
        <f t="shared" si="130"/>
        <v>16501.38</v>
      </c>
      <c r="DV80" s="13">
        <f t="shared" si="131"/>
        <v>-10341.380000000001</v>
      </c>
    </row>
    <row r="81" spans="3:137" s="85" customFormat="1" ht="36.75" customHeight="1" x14ac:dyDescent="0.25">
      <c r="C81" s="412">
        <v>41262</v>
      </c>
      <c r="D81" s="413" t="s">
        <v>136</v>
      </c>
      <c r="E81" s="414" t="s">
        <v>234</v>
      </c>
      <c r="F81" s="415" t="s">
        <v>74</v>
      </c>
      <c r="G81" s="415" t="s">
        <v>235</v>
      </c>
      <c r="H81" s="416">
        <v>2290</v>
      </c>
      <c r="I81" s="416">
        <f t="shared" si="45"/>
        <v>229</v>
      </c>
      <c r="J81" s="416">
        <f t="shared" si="46"/>
        <v>2061</v>
      </c>
      <c r="K81" s="416"/>
      <c r="L81" s="416"/>
      <c r="M81" s="416"/>
      <c r="N81" s="416"/>
      <c r="O81" s="416"/>
      <c r="P81" s="416"/>
      <c r="Q81" s="416"/>
      <c r="R81" s="416"/>
      <c r="S81" s="416"/>
      <c r="T81" s="416"/>
      <c r="U81" s="416"/>
      <c r="V81" s="416"/>
      <c r="W81" s="416"/>
      <c r="X81" s="416">
        <f t="shared" si="60"/>
        <v>0</v>
      </c>
      <c r="Y81" s="416"/>
      <c r="Z81" s="416"/>
      <c r="AA81" s="416"/>
      <c r="AB81" s="416"/>
      <c r="AC81" s="416"/>
      <c r="AD81" s="416"/>
      <c r="AE81" s="416"/>
      <c r="AF81" s="416"/>
      <c r="AG81" s="416"/>
      <c r="AH81" s="416"/>
      <c r="AI81" s="416"/>
      <c r="AJ81" s="416">
        <f t="shared" si="132"/>
        <v>13.55</v>
      </c>
      <c r="AK81" s="416">
        <f t="shared" si="61"/>
        <v>13.55</v>
      </c>
      <c r="AL81" s="416">
        <v>2061</v>
      </c>
      <c r="AM81" s="416">
        <v>2061</v>
      </c>
      <c r="AN81" s="416">
        <v>2061</v>
      </c>
      <c r="AO81" s="416">
        <v>2061</v>
      </c>
      <c r="AP81" s="416">
        <v>2061</v>
      </c>
      <c r="AQ81" s="87">
        <f t="shared" si="62"/>
        <v>31.62</v>
      </c>
      <c r="AR81" s="13">
        <f t="shared" si="63"/>
        <v>35.01</v>
      </c>
      <c r="AS81" s="13">
        <f t="shared" si="64"/>
        <v>33.880000000000003</v>
      </c>
      <c r="AT81" s="13">
        <f t="shared" si="65"/>
        <v>35.01</v>
      </c>
      <c r="AU81" s="13">
        <f t="shared" si="66"/>
        <v>33.880000000000003</v>
      </c>
      <c r="AV81" s="13">
        <f t="shared" si="67"/>
        <v>35.01</v>
      </c>
      <c r="AW81" s="13">
        <f t="shared" si="68"/>
        <v>35.01</v>
      </c>
      <c r="AX81" s="13">
        <f t="shared" si="69"/>
        <v>33.880000000000003</v>
      </c>
      <c r="AY81" s="13">
        <f t="shared" si="70"/>
        <v>35.01</v>
      </c>
      <c r="AZ81" s="13">
        <f t="shared" si="71"/>
        <v>33.880000000000003</v>
      </c>
      <c r="BA81" s="13">
        <f t="shared" si="72"/>
        <v>35.01</v>
      </c>
      <c r="BB81" s="13">
        <f t="shared" si="73"/>
        <v>2438.2000000000016</v>
      </c>
      <c r="BC81" s="13">
        <f t="shared" si="74"/>
        <v>4499.2</v>
      </c>
      <c r="BD81" s="13">
        <f t="shared" si="75"/>
        <v>35.01</v>
      </c>
      <c r="BE81" s="13">
        <f t="shared" si="76"/>
        <v>31.62</v>
      </c>
      <c r="BF81" s="13">
        <f t="shared" si="77"/>
        <v>35.01</v>
      </c>
      <c r="BG81" s="13">
        <f t="shared" si="78"/>
        <v>33.880000000000003</v>
      </c>
      <c r="BH81" s="13">
        <f t="shared" si="79"/>
        <v>35.01</v>
      </c>
      <c r="BI81" s="13">
        <f t="shared" si="80"/>
        <v>33.880000000000003</v>
      </c>
      <c r="BJ81" s="13">
        <f t="shared" si="81"/>
        <v>35.01</v>
      </c>
      <c r="BK81" s="13">
        <f t="shared" si="82"/>
        <v>35.01</v>
      </c>
      <c r="BL81" s="13">
        <f t="shared" si="83"/>
        <v>33.880000000000003</v>
      </c>
      <c r="BM81" s="13">
        <f t="shared" si="84"/>
        <v>35.01</v>
      </c>
      <c r="BN81" s="13">
        <f t="shared" si="85"/>
        <v>33.880000000000003</v>
      </c>
      <c r="BO81" s="13">
        <f t="shared" si="86"/>
        <v>35.01</v>
      </c>
      <c r="BP81" s="13">
        <f t="shared" si="87"/>
        <v>412.20999999999992</v>
      </c>
      <c r="BQ81" s="13">
        <f t="shared" si="88"/>
        <v>4911.41</v>
      </c>
      <c r="BR81" s="13">
        <f t="shared" si="89"/>
        <v>35.01</v>
      </c>
      <c r="BS81" s="13">
        <f t="shared" si="90"/>
        <v>31.62</v>
      </c>
      <c r="BT81" s="13">
        <f t="shared" si="91"/>
        <v>35.01</v>
      </c>
      <c r="BU81" s="13">
        <f t="shared" si="92"/>
        <v>33.880000000000003</v>
      </c>
      <c r="BV81" s="13">
        <f t="shared" si="93"/>
        <v>35.01</v>
      </c>
      <c r="BW81" s="13">
        <f t="shared" si="94"/>
        <v>33.880000000000003</v>
      </c>
      <c r="BX81" s="13">
        <f t="shared" si="95"/>
        <v>35.01</v>
      </c>
      <c r="BY81" s="13">
        <f t="shared" si="96"/>
        <v>35.01</v>
      </c>
      <c r="BZ81" s="13">
        <f t="shared" si="97"/>
        <v>33.880000000000003</v>
      </c>
      <c r="CA81" s="13">
        <f t="shared" si="98"/>
        <v>35.01</v>
      </c>
      <c r="CB81" s="13">
        <f t="shared" si="99"/>
        <v>33.880000000000003</v>
      </c>
      <c r="CC81" s="13">
        <f t="shared" si="100"/>
        <v>35.01</v>
      </c>
      <c r="CD81" s="13">
        <f t="shared" si="101"/>
        <v>412.20999999999992</v>
      </c>
      <c r="CE81" s="13">
        <f t="shared" si="102"/>
        <v>5323.62</v>
      </c>
      <c r="CF81" s="13">
        <f t="shared" si="103"/>
        <v>35.01</v>
      </c>
      <c r="CG81" s="13">
        <f t="shared" si="104"/>
        <v>32.75</v>
      </c>
      <c r="CH81" s="13">
        <f t="shared" si="105"/>
        <v>35.01</v>
      </c>
      <c r="CI81" s="13">
        <f t="shared" si="106"/>
        <v>33.880000000000003</v>
      </c>
      <c r="CJ81" s="13">
        <f t="shared" si="107"/>
        <v>35.01</v>
      </c>
      <c r="CK81" s="13">
        <f t="shared" si="108"/>
        <v>33.880000000000003</v>
      </c>
      <c r="CL81" s="13">
        <f t="shared" si="109"/>
        <v>35.01</v>
      </c>
      <c r="CM81" s="13">
        <f t="shared" si="110"/>
        <v>35.01</v>
      </c>
      <c r="CN81" s="13">
        <f t="shared" si="111"/>
        <v>33.880000000000003</v>
      </c>
      <c r="CO81" s="13">
        <f t="shared" si="112"/>
        <v>35.01</v>
      </c>
      <c r="CP81" s="13">
        <f t="shared" si="113"/>
        <v>33.880000000000003</v>
      </c>
      <c r="CQ81" s="13">
        <f t="shared" si="114"/>
        <v>35.01</v>
      </c>
      <c r="CR81" s="13">
        <f t="shared" si="115"/>
        <v>413.33999999999992</v>
      </c>
      <c r="CS81" s="14">
        <f t="shared" si="116"/>
        <v>5736.96</v>
      </c>
      <c r="CT81" s="13">
        <f t="shared" si="117"/>
        <v>35.01</v>
      </c>
      <c r="CU81" s="13">
        <f t="shared" si="118"/>
        <v>31.62</v>
      </c>
      <c r="CV81" s="13">
        <f t="shared" si="119"/>
        <v>35.01</v>
      </c>
      <c r="CW81" s="13">
        <f t="shared" si="120"/>
        <v>33.880000000000003</v>
      </c>
      <c r="CX81" s="15">
        <f t="shared" si="121"/>
        <v>35.01</v>
      </c>
      <c r="CY81" s="13">
        <f t="shared" si="122"/>
        <v>33.880000000000003</v>
      </c>
      <c r="CZ81" s="13">
        <f t="shared" si="123"/>
        <v>35.01</v>
      </c>
      <c r="DA81" s="13">
        <f t="shared" si="124"/>
        <v>35.01</v>
      </c>
      <c r="DB81" s="13">
        <f t="shared" si="125"/>
        <v>33.880000000000003</v>
      </c>
      <c r="DC81" s="13">
        <f t="shared" si="126"/>
        <v>35.01</v>
      </c>
      <c r="DD81" s="13">
        <f t="shared" si="127"/>
        <v>33.880000000000003</v>
      </c>
      <c r="DE81" s="13">
        <v>20.28</v>
      </c>
      <c r="DF81" s="14">
        <f t="shared" si="128"/>
        <v>397.4799999999999</v>
      </c>
      <c r="DG81" s="14">
        <f t="shared" si="129"/>
        <v>6134.44</v>
      </c>
      <c r="DH81" s="14"/>
      <c r="DI81" s="14"/>
      <c r="DJ81" s="14"/>
      <c r="DK81" s="14"/>
      <c r="DL81" s="14"/>
      <c r="DM81" s="14"/>
      <c r="DN81" s="14"/>
      <c r="DO81" s="14"/>
      <c r="DP81" s="14"/>
      <c r="DQ81" s="14"/>
      <c r="DR81" s="14"/>
      <c r="DS81" s="14"/>
      <c r="DT81" s="14"/>
      <c r="DU81" s="13">
        <f t="shared" si="130"/>
        <v>6134.44</v>
      </c>
      <c r="DV81" s="13">
        <f t="shared" si="131"/>
        <v>-3844.4399999999996</v>
      </c>
    </row>
    <row r="82" spans="3:137" s="85" customFormat="1" ht="33" customHeight="1" x14ac:dyDescent="0.25">
      <c r="C82" s="412">
        <v>41262</v>
      </c>
      <c r="D82" s="413" t="s">
        <v>136</v>
      </c>
      <c r="E82" s="414" t="s">
        <v>234</v>
      </c>
      <c r="F82" s="415" t="s">
        <v>74</v>
      </c>
      <c r="G82" s="415" t="s">
        <v>236</v>
      </c>
      <c r="H82" s="416">
        <v>2290</v>
      </c>
      <c r="I82" s="416">
        <f t="shared" si="45"/>
        <v>229</v>
      </c>
      <c r="J82" s="416">
        <f t="shared" si="46"/>
        <v>2061</v>
      </c>
      <c r="K82" s="416"/>
      <c r="L82" s="416"/>
      <c r="M82" s="416"/>
      <c r="N82" s="416"/>
      <c r="O82" s="416"/>
      <c r="P82" s="416"/>
      <c r="Q82" s="416"/>
      <c r="R82" s="416"/>
      <c r="S82" s="416"/>
      <c r="T82" s="416"/>
      <c r="U82" s="416"/>
      <c r="V82" s="416"/>
      <c r="W82" s="416"/>
      <c r="X82" s="416">
        <f t="shared" si="60"/>
        <v>0</v>
      </c>
      <c r="Y82" s="416"/>
      <c r="Z82" s="416"/>
      <c r="AA82" s="416"/>
      <c r="AB82" s="416"/>
      <c r="AC82" s="416"/>
      <c r="AD82" s="416"/>
      <c r="AE82" s="416"/>
      <c r="AF82" s="416"/>
      <c r="AG82" s="416"/>
      <c r="AH82" s="416"/>
      <c r="AI82" s="416"/>
      <c r="AJ82" s="416">
        <f t="shared" si="132"/>
        <v>13.55</v>
      </c>
      <c r="AK82" s="416">
        <f t="shared" si="61"/>
        <v>13.55</v>
      </c>
      <c r="AL82" s="416">
        <v>2061</v>
      </c>
      <c r="AM82" s="416">
        <v>2061</v>
      </c>
      <c r="AN82" s="416">
        <v>2061</v>
      </c>
      <c r="AO82" s="416">
        <v>2061</v>
      </c>
      <c r="AP82" s="416">
        <v>2061</v>
      </c>
      <c r="AQ82" s="87">
        <f t="shared" si="62"/>
        <v>31.62</v>
      </c>
      <c r="AR82" s="13">
        <f t="shared" si="63"/>
        <v>35.01</v>
      </c>
      <c r="AS82" s="13">
        <f t="shared" si="64"/>
        <v>33.880000000000003</v>
      </c>
      <c r="AT82" s="13">
        <f t="shared" si="65"/>
        <v>35.01</v>
      </c>
      <c r="AU82" s="13">
        <f t="shared" si="66"/>
        <v>33.880000000000003</v>
      </c>
      <c r="AV82" s="13">
        <f t="shared" si="67"/>
        <v>35.01</v>
      </c>
      <c r="AW82" s="13">
        <f t="shared" si="68"/>
        <v>35.01</v>
      </c>
      <c r="AX82" s="13">
        <f t="shared" si="69"/>
        <v>33.880000000000003</v>
      </c>
      <c r="AY82" s="13">
        <f t="shared" si="70"/>
        <v>35.01</v>
      </c>
      <c r="AZ82" s="13">
        <f t="shared" si="71"/>
        <v>33.880000000000003</v>
      </c>
      <c r="BA82" s="13">
        <f t="shared" si="72"/>
        <v>35.01</v>
      </c>
      <c r="BB82" s="13">
        <f t="shared" si="73"/>
        <v>2438.2000000000016</v>
      </c>
      <c r="BC82" s="13">
        <f t="shared" si="74"/>
        <v>4499.2</v>
      </c>
      <c r="BD82" s="13">
        <f t="shared" si="75"/>
        <v>35.01</v>
      </c>
      <c r="BE82" s="13">
        <f t="shared" si="76"/>
        <v>31.62</v>
      </c>
      <c r="BF82" s="13">
        <f t="shared" si="77"/>
        <v>35.01</v>
      </c>
      <c r="BG82" s="13">
        <f t="shared" si="78"/>
        <v>33.880000000000003</v>
      </c>
      <c r="BH82" s="13">
        <f t="shared" si="79"/>
        <v>35.01</v>
      </c>
      <c r="BI82" s="13">
        <f t="shared" si="80"/>
        <v>33.880000000000003</v>
      </c>
      <c r="BJ82" s="13">
        <f t="shared" si="81"/>
        <v>35.01</v>
      </c>
      <c r="BK82" s="13">
        <f t="shared" si="82"/>
        <v>35.01</v>
      </c>
      <c r="BL82" s="13">
        <f t="shared" si="83"/>
        <v>33.880000000000003</v>
      </c>
      <c r="BM82" s="13">
        <f t="shared" si="84"/>
        <v>35.01</v>
      </c>
      <c r="BN82" s="13">
        <f t="shared" si="85"/>
        <v>33.880000000000003</v>
      </c>
      <c r="BO82" s="13">
        <f t="shared" si="86"/>
        <v>35.01</v>
      </c>
      <c r="BP82" s="13">
        <f t="shared" si="87"/>
        <v>412.20999999999992</v>
      </c>
      <c r="BQ82" s="13">
        <f t="shared" si="88"/>
        <v>4911.41</v>
      </c>
      <c r="BR82" s="13">
        <f t="shared" si="89"/>
        <v>35.01</v>
      </c>
      <c r="BS82" s="13">
        <f t="shared" si="90"/>
        <v>31.62</v>
      </c>
      <c r="BT82" s="13">
        <f t="shared" si="91"/>
        <v>35.01</v>
      </c>
      <c r="BU82" s="13">
        <f t="shared" si="92"/>
        <v>33.880000000000003</v>
      </c>
      <c r="BV82" s="13">
        <f t="shared" si="93"/>
        <v>35.01</v>
      </c>
      <c r="BW82" s="13">
        <f t="shared" si="94"/>
        <v>33.880000000000003</v>
      </c>
      <c r="BX82" s="13">
        <f t="shared" si="95"/>
        <v>35.01</v>
      </c>
      <c r="BY82" s="13">
        <f t="shared" si="96"/>
        <v>35.01</v>
      </c>
      <c r="BZ82" s="13">
        <f t="shared" si="97"/>
        <v>33.880000000000003</v>
      </c>
      <c r="CA82" s="13">
        <f t="shared" si="98"/>
        <v>35.01</v>
      </c>
      <c r="CB82" s="13">
        <f t="shared" si="99"/>
        <v>33.880000000000003</v>
      </c>
      <c r="CC82" s="13">
        <f t="shared" si="100"/>
        <v>35.01</v>
      </c>
      <c r="CD82" s="13">
        <f t="shared" si="101"/>
        <v>412.20999999999992</v>
      </c>
      <c r="CE82" s="13">
        <f t="shared" si="102"/>
        <v>5323.62</v>
      </c>
      <c r="CF82" s="13">
        <f t="shared" si="103"/>
        <v>35.01</v>
      </c>
      <c r="CG82" s="13">
        <f t="shared" si="104"/>
        <v>32.75</v>
      </c>
      <c r="CH82" s="13">
        <f t="shared" si="105"/>
        <v>35.01</v>
      </c>
      <c r="CI82" s="13">
        <f t="shared" si="106"/>
        <v>33.880000000000003</v>
      </c>
      <c r="CJ82" s="13">
        <f t="shared" si="107"/>
        <v>35.01</v>
      </c>
      <c r="CK82" s="13">
        <f t="shared" si="108"/>
        <v>33.880000000000003</v>
      </c>
      <c r="CL82" s="13">
        <f t="shared" si="109"/>
        <v>35.01</v>
      </c>
      <c r="CM82" s="13">
        <f t="shared" si="110"/>
        <v>35.01</v>
      </c>
      <c r="CN82" s="13">
        <f t="shared" si="111"/>
        <v>33.880000000000003</v>
      </c>
      <c r="CO82" s="13">
        <f t="shared" si="112"/>
        <v>35.01</v>
      </c>
      <c r="CP82" s="13">
        <f t="shared" si="113"/>
        <v>33.880000000000003</v>
      </c>
      <c r="CQ82" s="13">
        <f t="shared" si="114"/>
        <v>35.01</v>
      </c>
      <c r="CR82" s="13">
        <f t="shared" si="115"/>
        <v>413.33999999999992</v>
      </c>
      <c r="CS82" s="14">
        <f t="shared" si="116"/>
        <v>5736.96</v>
      </c>
      <c r="CT82" s="13">
        <f t="shared" si="117"/>
        <v>35.01</v>
      </c>
      <c r="CU82" s="13">
        <f t="shared" si="118"/>
        <v>31.62</v>
      </c>
      <c r="CV82" s="13">
        <f t="shared" si="119"/>
        <v>35.01</v>
      </c>
      <c r="CW82" s="13">
        <f t="shared" si="120"/>
        <v>33.880000000000003</v>
      </c>
      <c r="CX82" s="15">
        <f t="shared" si="121"/>
        <v>35.01</v>
      </c>
      <c r="CY82" s="13">
        <f t="shared" si="122"/>
        <v>33.880000000000003</v>
      </c>
      <c r="CZ82" s="13">
        <f t="shared" si="123"/>
        <v>35.01</v>
      </c>
      <c r="DA82" s="13">
        <f t="shared" si="124"/>
        <v>35.01</v>
      </c>
      <c r="DB82" s="13">
        <f t="shared" si="125"/>
        <v>33.880000000000003</v>
      </c>
      <c r="DC82" s="13">
        <f t="shared" si="126"/>
        <v>35.01</v>
      </c>
      <c r="DD82" s="13">
        <f t="shared" si="127"/>
        <v>33.880000000000003</v>
      </c>
      <c r="DE82" s="13">
        <v>20.28</v>
      </c>
      <c r="DF82" s="14">
        <f t="shared" si="128"/>
        <v>397.4799999999999</v>
      </c>
      <c r="DG82" s="14">
        <f t="shared" si="129"/>
        <v>6134.44</v>
      </c>
      <c r="DH82" s="14"/>
      <c r="DI82" s="14"/>
      <c r="DJ82" s="14"/>
      <c r="DK82" s="14"/>
      <c r="DL82" s="14"/>
      <c r="DM82" s="14"/>
      <c r="DN82" s="14"/>
      <c r="DO82" s="14"/>
      <c r="DP82" s="14"/>
      <c r="DQ82" s="14"/>
      <c r="DR82" s="14"/>
      <c r="DS82" s="14"/>
      <c r="DT82" s="14"/>
      <c r="DU82" s="13">
        <f t="shared" si="130"/>
        <v>6134.44</v>
      </c>
      <c r="DV82" s="13">
        <f t="shared" si="131"/>
        <v>-3844.4399999999996</v>
      </c>
    </row>
    <row r="83" spans="3:137" s="85" customFormat="1" ht="36" customHeight="1" x14ac:dyDescent="0.25">
      <c r="C83" s="412">
        <v>41262</v>
      </c>
      <c r="D83" s="413" t="s">
        <v>136</v>
      </c>
      <c r="E83" s="414" t="s">
        <v>234</v>
      </c>
      <c r="F83" s="415" t="s">
        <v>74</v>
      </c>
      <c r="G83" s="415" t="s">
        <v>237</v>
      </c>
      <c r="H83" s="416">
        <v>2290</v>
      </c>
      <c r="I83" s="416">
        <f t="shared" si="45"/>
        <v>229</v>
      </c>
      <c r="J83" s="416">
        <f t="shared" si="46"/>
        <v>2061</v>
      </c>
      <c r="K83" s="416"/>
      <c r="L83" s="416"/>
      <c r="M83" s="416"/>
      <c r="N83" s="416"/>
      <c r="O83" s="416"/>
      <c r="P83" s="416"/>
      <c r="Q83" s="416"/>
      <c r="R83" s="416"/>
      <c r="S83" s="416"/>
      <c r="T83" s="416"/>
      <c r="U83" s="416"/>
      <c r="V83" s="416"/>
      <c r="W83" s="416"/>
      <c r="X83" s="416">
        <f t="shared" si="60"/>
        <v>0</v>
      </c>
      <c r="Y83" s="416"/>
      <c r="Z83" s="416"/>
      <c r="AA83" s="416"/>
      <c r="AB83" s="416"/>
      <c r="AC83" s="416"/>
      <c r="AD83" s="416"/>
      <c r="AE83" s="416"/>
      <c r="AF83" s="416"/>
      <c r="AG83" s="416"/>
      <c r="AH83" s="416"/>
      <c r="AI83" s="416">
        <f>ROUND((J83/5/365*13),2)</f>
        <v>14.68</v>
      </c>
      <c r="AJ83" s="416">
        <f t="shared" si="132"/>
        <v>13.55</v>
      </c>
      <c r="AK83" s="416">
        <f t="shared" si="61"/>
        <v>28.23</v>
      </c>
      <c r="AL83" s="416">
        <v>2061</v>
      </c>
      <c r="AM83" s="416">
        <v>2061</v>
      </c>
      <c r="AN83" s="416">
        <v>2061</v>
      </c>
      <c r="AO83" s="416">
        <v>2061</v>
      </c>
      <c r="AP83" s="416">
        <v>2061</v>
      </c>
      <c r="AQ83" s="87">
        <f t="shared" si="62"/>
        <v>31.62</v>
      </c>
      <c r="AR83" s="13">
        <f t="shared" si="63"/>
        <v>35.01</v>
      </c>
      <c r="AS83" s="13">
        <f t="shared" si="64"/>
        <v>33.880000000000003</v>
      </c>
      <c r="AT83" s="13">
        <f t="shared" si="65"/>
        <v>35.01</v>
      </c>
      <c r="AU83" s="13">
        <f t="shared" si="66"/>
        <v>33.880000000000003</v>
      </c>
      <c r="AV83" s="13">
        <f t="shared" si="67"/>
        <v>35.01</v>
      </c>
      <c r="AW83" s="13">
        <f t="shared" si="68"/>
        <v>35.01</v>
      </c>
      <c r="AX83" s="13">
        <f t="shared" si="69"/>
        <v>33.880000000000003</v>
      </c>
      <c r="AY83" s="13">
        <f t="shared" si="70"/>
        <v>35.01</v>
      </c>
      <c r="AZ83" s="13">
        <f t="shared" si="71"/>
        <v>33.880000000000003</v>
      </c>
      <c r="BA83" s="13">
        <f t="shared" si="72"/>
        <v>35.01</v>
      </c>
      <c r="BB83" s="13">
        <f t="shared" si="73"/>
        <v>2438.2000000000016</v>
      </c>
      <c r="BC83" s="13">
        <f t="shared" si="74"/>
        <v>4499.2</v>
      </c>
      <c r="BD83" s="13">
        <f t="shared" si="75"/>
        <v>35.01</v>
      </c>
      <c r="BE83" s="13">
        <f t="shared" si="76"/>
        <v>31.62</v>
      </c>
      <c r="BF83" s="13">
        <f t="shared" si="77"/>
        <v>35.01</v>
      </c>
      <c r="BG83" s="13">
        <f t="shared" si="78"/>
        <v>33.880000000000003</v>
      </c>
      <c r="BH83" s="13">
        <f t="shared" si="79"/>
        <v>35.01</v>
      </c>
      <c r="BI83" s="13">
        <f t="shared" si="80"/>
        <v>33.880000000000003</v>
      </c>
      <c r="BJ83" s="13">
        <f t="shared" si="81"/>
        <v>35.01</v>
      </c>
      <c r="BK83" s="13">
        <f t="shared" si="82"/>
        <v>35.01</v>
      </c>
      <c r="BL83" s="13">
        <f t="shared" si="83"/>
        <v>33.880000000000003</v>
      </c>
      <c r="BM83" s="13">
        <f t="shared" si="84"/>
        <v>35.01</v>
      </c>
      <c r="BN83" s="13">
        <f t="shared" si="85"/>
        <v>33.880000000000003</v>
      </c>
      <c r="BO83" s="13">
        <f t="shared" si="86"/>
        <v>35.01</v>
      </c>
      <c r="BP83" s="13">
        <f t="shared" si="87"/>
        <v>412.20999999999992</v>
      </c>
      <c r="BQ83" s="13">
        <f t="shared" si="88"/>
        <v>4911.41</v>
      </c>
      <c r="BR83" s="13">
        <f t="shared" si="89"/>
        <v>35.01</v>
      </c>
      <c r="BS83" s="13">
        <f t="shared" si="90"/>
        <v>31.62</v>
      </c>
      <c r="BT83" s="13">
        <f t="shared" si="91"/>
        <v>35.01</v>
      </c>
      <c r="BU83" s="13">
        <f t="shared" si="92"/>
        <v>33.880000000000003</v>
      </c>
      <c r="BV83" s="13">
        <f t="shared" si="93"/>
        <v>35.01</v>
      </c>
      <c r="BW83" s="13">
        <f t="shared" si="94"/>
        <v>33.880000000000003</v>
      </c>
      <c r="BX83" s="13">
        <f t="shared" si="95"/>
        <v>35.01</v>
      </c>
      <c r="BY83" s="13">
        <f t="shared" si="96"/>
        <v>35.01</v>
      </c>
      <c r="BZ83" s="13">
        <f t="shared" si="97"/>
        <v>33.880000000000003</v>
      </c>
      <c r="CA83" s="13">
        <f t="shared" si="98"/>
        <v>35.01</v>
      </c>
      <c r="CB83" s="13">
        <f t="shared" si="99"/>
        <v>33.880000000000003</v>
      </c>
      <c r="CC83" s="13">
        <f t="shared" si="100"/>
        <v>35.01</v>
      </c>
      <c r="CD83" s="13">
        <f t="shared" si="101"/>
        <v>412.20999999999992</v>
      </c>
      <c r="CE83" s="13">
        <f t="shared" si="102"/>
        <v>5323.62</v>
      </c>
      <c r="CF83" s="13">
        <f t="shared" si="103"/>
        <v>35.01</v>
      </c>
      <c r="CG83" s="13">
        <f t="shared" si="104"/>
        <v>32.75</v>
      </c>
      <c r="CH83" s="13">
        <f t="shared" si="105"/>
        <v>35.01</v>
      </c>
      <c r="CI83" s="13">
        <f t="shared" si="106"/>
        <v>33.880000000000003</v>
      </c>
      <c r="CJ83" s="13">
        <f t="shared" si="107"/>
        <v>35.01</v>
      </c>
      <c r="CK83" s="13">
        <f t="shared" si="108"/>
        <v>33.880000000000003</v>
      </c>
      <c r="CL83" s="13">
        <f t="shared" si="109"/>
        <v>35.01</v>
      </c>
      <c r="CM83" s="13">
        <f t="shared" si="110"/>
        <v>35.01</v>
      </c>
      <c r="CN83" s="13">
        <f t="shared" si="111"/>
        <v>33.880000000000003</v>
      </c>
      <c r="CO83" s="13">
        <f t="shared" si="112"/>
        <v>35.01</v>
      </c>
      <c r="CP83" s="13">
        <f t="shared" si="113"/>
        <v>33.880000000000003</v>
      </c>
      <c r="CQ83" s="13">
        <f t="shared" si="114"/>
        <v>35.01</v>
      </c>
      <c r="CR83" s="13">
        <f t="shared" si="115"/>
        <v>413.33999999999992</v>
      </c>
      <c r="CS83" s="14">
        <f t="shared" si="116"/>
        <v>5736.96</v>
      </c>
      <c r="CT83" s="13">
        <f t="shared" si="117"/>
        <v>35.01</v>
      </c>
      <c r="CU83" s="13">
        <f t="shared" si="118"/>
        <v>31.62</v>
      </c>
      <c r="CV83" s="13">
        <f t="shared" si="119"/>
        <v>35.01</v>
      </c>
      <c r="CW83" s="13">
        <f t="shared" si="120"/>
        <v>33.880000000000003</v>
      </c>
      <c r="CX83" s="15">
        <f t="shared" si="121"/>
        <v>35.01</v>
      </c>
      <c r="CY83" s="13">
        <f t="shared" si="122"/>
        <v>33.880000000000003</v>
      </c>
      <c r="CZ83" s="13">
        <f t="shared" si="123"/>
        <v>35.01</v>
      </c>
      <c r="DA83" s="13">
        <f t="shared" si="124"/>
        <v>35.01</v>
      </c>
      <c r="DB83" s="13">
        <f t="shared" si="125"/>
        <v>33.880000000000003</v>
      </c>
      <c r="DC83" s="13">
        <f t="shared" si="126"/>
        <v>35.01</v>
      </c>
      <c r="DD83" s="13">
        <f t="shared" si="127"/>
        <v>33.880000000000003</v>
      </c>
      <c r="DE83" s="13">
        <v>20.28</v>
      </c>
      <c r="DF83" s="14">
        <f t="shared" si="128"/>
        <v>397.4799999999999</v>
      </c>
      <c r="DG83" s="14">
        <f t="shared" si="129"/>
        <v>6134.44</v>
      </c>
      <c r="DH83" s="14"/>
      <c r="DI83" s="14"/>
      <c r="DJ83" s="14"/>
      <c r="DK83" s="14"/>
      <c r="DL83" s="14"/>
      <c r="DM83" s="14"/>
      <c r="DN83" s="14"/>
      <c r="DO83" s="14"/>
      <c r="DP83" s="14"/>
      <c r="DQ83" s="14"/>
      <c r="DR83" s="14"/>
      <c r="DS83" s="14"/>
      <c r="DT83" s="14"/>
      <c r="DU83" s="13">
        <f t="shared" si="130"/>
        <v>6134.44</v>
      </c>
      <c r="DV83" s="13">
        <f t="shared" si="131"/>
        <v>-3844.4399999999996</v>
      </c>
    </row>
    <row r="84" spans="3:137" s="85" customFormat="1" ht="33.75" customHeight="1" x14ac:dyDescent="0.25">
      <c r="C84" s="412">
        <v>41262</v>
      </c>
      <c r="D84" s="413" t="s">
        <v>136</v>
      </c>
      <c r="E84" s="414" t="s">
        <v>238</v>
      </c>
      <c r="F84" s="415" t="s">
        <v>74</v>
      </c>
      <c r="G84" s="415" t="s">
        <v>239</v>
      </c>
      <c r="H84" s="416">
        <v>3940</v>
      </c>
      <c r="I84" s="416">
        <f t="shared" si="45"/>
        <v>394</v>
      </c>
      <c r="J84" s="416">
        <f t="shared" si="46"/>
        <v>3546</v>
      </c>
      <c r="K84" s="416"/>
      <c r="L84" s="416"/>
      <c r="M84" s="416"/>
      <c r="N84" s="416"/>
      <c r="O84" s="416"/>
      <c r="P84" s="416"/>
      <c r="Q84" s="416"/>
      <c r="R84" s="416"/>
      <c r="S84" s="416"/>
      <c r="T84" s="416"/>
      <c r="U84" s="416"/>
      <c r="V84" s="416"/>
      <c r="W84" s="416"/>
      <c r="X84" s="416">
        <f t="shared" si="60"/>
        <v>0</v>
      </c>
      <c r="Y84" s="416"/>
      <c r="Z84" s="416"/>
      <c r="AA84" s="416"/>
      <c r="AB84" s="416"/>
      <c r="AC84" s="416"/>
      <c r="AD84" s="416"/>
      <c r="AE84" s="416"/>
      <c r="AF84" s="416"/>
      <c r="AG84" s="416"/>
      <c r="AH84" s="416"/>
      <c r="AI84" s="416"/>
      <c r="AJ84" s="416">
        <f t="shared" si="132"/>
        <v>23.32</v>
      </c>
      <c r="AK84" s="416">
        <f t="shared" si="61"/>
        <v>23.32</v>
      </c>
      <c r="AL84" s="416">
        <v>3546</v>
      </c>
      <c r="AM84" s="416">
        <v>3546</v>
      </c>
      <c r="AN84" s="416">
        <v>3546</v>
      </c>
      <c r="AO84" s="416">
        <v>3546</v>
      </c>
      <c r="AP84" s="416">
        <v>3546</v>
      </c>
      <c r="AQ84" s="87">
        <f t="shared" si="62"/>
        <v>54.4</v>
      </c>
      <c r="AR84" s="13">
        <f t="shared" si="63"/>
        <v>60.23</v>
      </c>
      <c r="AS84" s="13">
        <f t="shared" si="64"/>
        <v>58.29</v>
      </c>
      <c r="AT84" s="13">
        <f t="shared" si="65"/>
        <v>60.23</v>
      </c>
      <c r="AU84" s="13">
        <f t="shared" si="66"/>
        <v>58.29</v>
      </c>
      <c r="AV84" s="13">
        <f t="shared" si="67"/>
        <v>60.23</v>
      </c>
      <c r="AW84" s="13">
        <f t="shared" si="68"/>
        <v>60.23</v>
      </c>
      <c r="AX84" s="13">
        <f t="shared" si="69"/>
        <v>58.29</v>
      </c>
      <c r="AY84" s="13">
        <f t="shared" si="70"/>
        <v>60.23</v>
      </c>
      <c r="AZ84" s="13">
        <f t="shared" si="71"/>
        <v>58.29</v>
      </c>
      <c r="BA84" s="13">
        <f t="shared" si="72"/>
        <v>60.23</v>
      </c>
      <c r="BB84" s="13">
        <f t="shared" si="73"/>
        <v>4194.9399999999996</v>
      </c>
      <c r="BC84" s="13">
        <f t="shared" si="74"/>
        <v>7740.94</v>
      </c>
      <c r="BD84" s="13">
        <f t="shared" si="75"/>
        <v>60.23</v>
      </c>
      <c r="BE84" s="13">
        <f t="shared" si="76"/>
        <v>54.4</v>
      </c>
      <c r="BF84" s="13">
        <f t="shared" si="77"/>
        <v>60.23</v>
      </c>
      <c r="BG84" s="13">
        <f t="shared" si="78"/>
        <v>58.29</v>
      </c>
      <c r="BH84" s="13">
        <f t="shared" si="79"/>
        <v>60.23</v>
      </c>
      <c r="BI84" s="13">
        <f t="shared" si="80"/>
        <v>58.29</v>
      </c>
      <c r="BJ84" s="13">
        <f t="shared" si="81"/>
        <v>60.23</v>
      </c>
      <c r="BK84" s="13">
        <f t="shared" si="82"/>
        <v>60.23</v>
      </c>
      <c r="BL84" s="13">
        <f t="shared" si="83"/>
        <v>58.29</v>
      </c>
      <c r="BM84" s="13">
        <f t="shared" si="84"/>
        <v>60.23</v>
      </c>
      <c r="BN84" s="13">
        <f t="shared" si="85"/>
        <v>58.29</v>
      </c>
      <c r="BO84" s="13">
        <f t="shared" si="86"/>
        <v>60.23</v>
      </c>
      <c r="BP84" s="13">
        <f t="shared" si="87"/>
        <v>709.17000000000007</v>
      </c>
      <c r="BQ84" s="13">
        <f t="shared" si="88"/>
        <v>8450.11</v>
      </c>
      <c r="BR84" s="13">
        <f t="shared" si="89"/>
        <v>60.23</v>
      </c>
      <c r="BS84" s="13">
        <f t="shared" si="90"/>
        <v>54.4</v>
      </c>
      <c r="BT84" s="13">
        <f t="shared" si="91"/>
        <v>60.23</v>
      </c>
      <c r="BU84" s="13">
        <f t="shared" si="92"/>
        <v>58.29</v>
      </c>
      <c r="BV84" s="13">
        <f t="shared" si="93"/>
        <v>60.23</v>
      </c>
      <c r="BW84" s="13">
        <f t="shared" si="94"/>
        <v>58.29</v>
      </c>
      <c r="BX84" s="13">
        <f t="shared" si="95"/>
        <v>60.23</v>
      </c>
      <c r="BY84" s="13">
        <f t="shared" si="96"/>
        <v>60.23</v>
      </c>
      <c r="BZ84" s="13">
        <f t="shared" si="97"/>
        <v>58.29</v>
      </c>
      <c r="CA84" s="13">
        <f t="shared" si="98"/>
        <v>60.23</v>
      </c>
      <c r="CB84" s="13">
        <f t="shared" si="99"/>
        <v>58.29</v>
      </c>
      <c r="CC84" s="13">
        <f t="shared" si="100"/>
        <v>60.23</v>
      </c>
      <c r="CD84" s="13">
        <f t="shared" si="101"/>
        <v>709.17000000000007</v>
      </c>
      <c r="CE84" s="13">
        <f t="shared" si="102"/>
        <v>9159.2800000000007</v>
      </c>
      <c r="CF84" s="13">
        <f t="shared" si="103"/>
        <v>60.23</v>
      </c>
      <c r="CG84" s="13">
        <f t="shared" si="104"/>
        <v>56.35</v>
      </c>
      <c r="CH84" s="13">
        <f t="shared" si="105"/>
        <v>60.23</v>
      </c>
      <c r="CI84" s="13">
        <f t="shared" si="106"/>
        <v>58.29</v>
      </c>
      <c r="CJ84" s="13">
        <f t="shared" si="107"/>
        <v>60.23</v>
      </c>
      <c r="CK84" s="13">
        <f t="shared" si="108"/>
        <v>58.29</v>
      </c>
      <c r="CL84" s="13">
        <f t="shared" si="109"/>
        <v>60.23</v>
      </c>
      <c r="CM84" s="13">
        <f t="shared" si="110"/>
        <v>60.23</v>
      </c>
      <c r="CN84" s="13">
        <f t="shared" si="111"/>
        <v>58.29</v>
      </c>
      <c r="CO84" s="13">
        <f t="shared" si="112"/>
        <v>60.23</v>
      </c>
      <c r="CP84" s="13">
        <f t="shared" si="113"/>
        <v>58.29</v>
      </c>
      <c r="CQ84" s="13">
        <f t="shared" si="114"/>
        <v>60.23</v>
      </c>
      <c r="CR84" s="13">
        <f t="shared" si="115"/>
        <v>711.12</v>
      </c>
      <c r="CS84" s="14">
        <f t="shared" si="116"/>
        <v>9870.4</v>
      </c>
      <c r="CT84" s="13">
        <f t="shared" si="117"/>
        <v>60.23</v>
      </c>
      <c r="CU84" s="13">
        <f t="shared" si="118"/>
        <v>54.4</v>
      </c>
      <c r="CV84" s="13">
        <f t="shared" si="119"/>
        <v>60.23</v>
      </c>
      <c r="CW84" s="13">
        <f t="shared" si="120"/>
        <v>58.29</v>
      </c>
      <c r="CX84" s="15">
        <f t="shared" si="121"/>
        <v>60.23</v>
      </c>
      <c r="CY84" s="13">
        <f t="shared" si="122"/>
        <v>58.29</v>
      </c>
      <c r="CZ84" s="13">
        <f t="shared" si="123"/>
        <v>60.23</v>
      </c>
      <c r="DA84" s="13">
        <f t="shared" si="124"/>
        <v>60.23</v>
      </c>
      <c r="DB84" s="13">
        <f t="shared" si="125"/>
        <v>58.29</v>
      </c>
      <c r="DC84" s="13">
        <f t="shared" si="126"/>
        <v>60.23</v>
      </c>
      <c r="DD84" s="13">
        <f t="shared" si="127"/>
        <v>58.29</v>
      </c>
      <c r="DE84" s="13">
        <v>35.11</v>
      </c>
      <c r="DF84" s="14">
        <f t="shared" si="128"/>
        <v>684.05000000000007</v>
      </c>
      <c r="DG84" s="14">
        <f t="shared" si="129"/>
        <v>10554.45</v>
      </c>
      <c r="DH84" s="14"/>
      <c r="DI84" s="14"/>
      <c r="DJ84" s="14"/>
      <c r="DK84" s="14"/>
      <c r="DL84" s="14"/>
      <c r="DM84" s="14"/>
      <c r="DN84" s="14"/>
      <c r="DO84" s="14"/>
      <c r="DP84" s="14"/>
      <c r="DQ84" s="14"/>
      <c r="DR84" s="14"/>
      <c r="DS84" s="14"/>
      <c r="DT84" s="14"/>
      <c r="DU84" s="13">
        <f t="shared" si="130"/>
        <v>10554.45</v>
      </c>
      <c r="DV84" s="13">
        <f t="shared" si="131"/>
        <v>-6614.4500000000007</v>
      </c>
    </row>
    <row r="85" spans="3:137" s="85" customFormat="1" ht="40.5" customHeight="1" x14ac:dyDescent="0.25">
      <c r="C85" s="412">
        <v>41262</v>
      </c>
      <c r="D85" s="413" t="s">
        <v>136</v>
      </c>
      <c r="E85" s="414" t="s">
        <v>240</v>
      </c>
      <c r="F85" s="415" t="s">
        <v>74</v>
      </c>
      <c r="G85" s="415" t="s">
        <v>241</v>
      </c>
      <c r="H85" s="416">
        <v>3940</v>
      </c>
      <c r="I85" s="416">
        <f t="shared" si="45"/>
        <v>394</v>
      </c>
      <c r="J85" s="416">
        <f t="shared" si="46"/>
        <v>3546</v>
      </c>
      <c r="K85" s="416"/>
      <c r="L85" s="416"/>
      <c r="M85" s="416"/>
      <c r="N85" s="416"/>
      <c r="O85" s="416"/>
      <c r="P85" s="416"/>
      <c r="Q85" s="416"/>
      <c r="R85" s="416"/>
      <c r="S85" s="416"/>
      <c r="T85" s="416"/>
      <c r="U85" s="416"/>
      <c r="V85" s="416"/>
      <c r="W85" s="416"/>
      <c r="X85" s="416">
        <f t="shared" si="60"/>
        <v>0</v>
      </c>
      <c r="Y85" s="416"/>
      <c r="Z85" s="416"/>
      <c r="AA85" s="416"/>
      <c r="AB85" s="416"/>
      <c r="AC85" s="416"/>
      <c r="AD85" s="416"/>
      <c r="AE85" s="416"/>
      <c r="AF85" s="416"/>
      <c r="AG85" s="416"/>
      <c r="AH85" s="416"/>
      <c r="AI85" s="416"/>
      <c r="AJ85" s="416">
        <f t="shared" si="132"/>
        <v>23.32</v>
      </c>
      <c r="AK85" s="416">
        <f t="shared" si="61"/>
        <v>23.32</v>
      </c>
      <c r="AL85" s="416">
        <v>3546</v>
      </c>
      <c r="AM85" s="416">
        <v>3546</v>
      </c>
      <c r="AN85" s="416">
        <v>3546</v>
      </c>
      <c r="AO85" s="416">
        <v>3546</v>
      </c>
      <c r="AP85" s="416">
        <v>3546</v>
      </c>
      <c r="AQ85" s="87">
        <f t="shared" si="62"/>
        <v>54.4</v>
      </c>
      <c r="AR85" s="13">
        <f t="shared" si="63"/>
        <v>60.23</v>
      </c>
      <c r="AS85" s="13">
        <f t="shared" si="64"/>
        <v>58.29</v>
      </c>
      <c r="AT85" s="13">
        <f t="shared" si="65"/>
        <v>60.23</v>
      </c>
      <c r="AU85" s="13">
        <f t="shared" si="66"/>
        <v>58.29</v>
      </c>
      <c r="AV85" s="13">
        <f t="shared" si="67"/>
        <v>60.23</v>
      </c>
      <c r="AW85" s="13">
        <f t="shared" si="68"/>
        <v>60.23</v>
      </c>
      <c r="AX85" s="13">
        <f t="shared" si="69"/>
        <v>58.29</v>
      </c>
      <c r="AY85" s="13">
        <f t="shared" si="70"/>
        <v>60.23</v>
      </c>
      <c r="AZ85" s="13">
        <f t="shared" si="71"/>
        <v>58.29</v>
      </c>
      <c r="BA85" s="13">
        <f t="shared" si="72"/>
        <v>60.23</v>
      </c>
      <c r="BB85" s="13">
        <f t="shared" si="73"/>
        <v>4194.9399999999996</v>
      </c>
      <c r="BC85" s="13">
        <f t="shared" si="74"/>
        <v>7740.94</v>
      </c>
      <c r="BD85" s="13">
        <f t="shared" si="75"/>
        <v>60.23</v>
      </c>
      <c r="BE85" s="13">
        <f t="shared" si="76"/>
        <v>54.4</v>
      </c>
      <c r="BF85" s="13">
        <f t="shared" si="77"/>
        <v>60.23</v>
      </c>
      <c r="BG85" s="13">
        <f t="shared" si="78"/>
        <v>58.29</v>
      </c>
      <c r="BH85" s="13">
        <f t="shared" si="79"/>
        <v>60.23</v>
      </c>
      <c r="BI85" s="13">
        <f t="shared" si="80"/>
        <v>58.29</v>
      </c>
      <c r="BJ85" s="13">
        <f t="shared" si="81"/>
        <v>60.23</v>
      </c>
      <c r="BK85" s="13">
        <f t="shared" si="82"/>
        <v>60.23</v>
      </c>
      <c r="BL85" s="13">
        <f t="shared" si="83"/>
        <v>58.29</v>
      </c>
      <c r="BM85" s="13">
        <f t="shared" si="84"/>
        <v>60.23</v>
      </c>
      <c r="BN85" s="13">
        <f t="shared" si="85"/>
        <v>58.29</v>
      </c>
      <c r="BO85" s="13">
        <f t="shared" si="86"/>
        <v>60.23</v>
      </c>
      <c r="BP85" s="13">
        <f t="shared" si="87"/>
        <v>709.17000000000007</v>
      </c>
      <c r="BQ85" s="13">
        <f t="shared" si="88"/>
        <v>8450.11</v>
      </c>
      <c r="BR85" s="13">
        <f t="shared" si="89"/>
        <v>60.23</v>
      </c>
      <c r="BS85" s="13">
        <f t="shared" si="90"/>
        <v>54.4</v>
      </c>
      <c r="BT85" s="13">
        <f t="shared" si="91"/>
        <v>60.23</v>
      </c>
      <c r="BU85" s="13">
        <f t="shared" si="92"/>
        <v>58.29</v>
      </c>
      <c r="BV85" s="13">
        <f t="shared" si="93"/>
        <v>60.23</v>
      </c>
      <c r="BW85" s="13">
        <f t="shared" si="94"/>
        <v>58.29</v>
      </c>
      <c r="BX85" s="13">
        <f t="shared" si="95"/>
        <v>60.23</v>
      </c>
      <c r="BY85" s="13">
        <f t="shared" si="96"/>
        <v>60.23</v>
      </c>
      <c r="BZ85" s="13">
        <f t="shared" si="97"/>
        <v>58.29</v>
      </c>
      <c r="CA85" s="13">
        <f t="shared" si="98"/>
        <v>60.23</v>
      </c>
      <c r="CB85" s="13">
        <f t="shared" si="99"/>
        <v>58.29</v>
      </c>
      <c r="CC85" s="13">
        <f t="shared" si="100"/>
        <v>60.23</v>
      </c>
      <c r="CD85" s="13">
        <f t="shared" si="101"/>
        <v>709.17000000000007</v>
      </c>
      <c r="CE85" s="13">
        <f t="shared" si="102"/>
        <v>9159.2800000000007</v>
      </c>
      <c r="CF85" s="13">
        <f t="shared" si="103"/>
        <v>60.23</v>
      </c>
      <c r="CG85" s="13">
        <f t="shared" si="104"/>
        <v>56.35</v>
      </c>
      <c r="CH85" s="13">
        <f t="shared" si="105"/>
        <v>60.23</v>
      </c>
      <c r="CI85" s="13">
        <f t="shared" si="106"/>
        <v>58.29</v>
      </c>
      <c r="CJ85" s="13">
        <f t="shared" si="107"/>
        <v>60.23</v>
      </c>
      <c r="CK85" s="13">
        <f t="shared" si="108"/>
        <v>58.29</v>
      </c>
      <c r="CL85" s="13">
        <f t="shared" si="109"/>
        <v>60.23</v>
      </c>
      <c r="CM85" s="13">
        <f t="shared" si="110"/>
        <v>60.23</v>
      </c>
      <c r="CN85" s="13">
        <f t="shared" si="111"/>
        <v>58.29</v>
      </c>
      <c r="CO85" s="13">
        <f t="shared" si="112"/>
        <v>60.23</v>
      </c>
      <c r="CP85" s="13">
        <f t="shared" si="113"/>
        <v>58.29</v>
      </c>
      <c r="CQ85" s="13">
        <f t="shared" si="114"/>
        <v>60.23</v>
      </c>
      <c r="CR85" s="13">
        <f t="shared" si="115"/>
        <v>711.12</v>
      </c>
      <c r="CS85" s="14">
        <f t="shared" si="116"/>
        <v>9870.4</v>
      </c>
      <c r="CT85" s="13">
        <f t="shared" si="117"/>
        <v>60.23</v>
      </c>
      <c r="CU85" s="13">
        <f t="shared" si="118"/>
        <v>54.4</v>
      </c>
      <c r="CV85" s="13">
        <f t="shared" si="119"/>
        <v>60.23</v>
      </c>
      <c r="CW85" s="13">
        <f t="shared" si="120"/>
        <v>58.29</v>
      </c>
      <c r="CX85" s="15">
        <f t="shared" si="121"/>
        <v>60.23</v>
      </c>
      <c r="CY85" s="13">
        <f t="shared" si="122"/>
        <v>58.29</v>
      </c>
      <c r="CZ85" s="13">
        <f t="shared" si="123"/>
        <v>60.23</v>
      </c>
      <c r="DA85" s="13">
        <f t="shared" si="124"/>
        <v>60.23</v>
      </c>
      <c r="DB85" s="13">
        <f t="shared" si="125"/>
        <v>58.29</v>
      </c>
      <c r="DC85" s="13">
        <f t="shared" si="126"/>
        <v>60.23</v>
      </c>
      <c r="DD85" s="13">
        <f t="shared" si="127"/>
        <v>58.29</v>
      </c>
      <c r="DE85" s="13">
        <v>35.11</v>
      </c>
      <c r="DF85" s="14">
        <f t="shared" si="128"/>
        <v>684.05000000000007</v>
      </c>
      <c r="DG85" s="14">
        <f t="shared" si="129"/>
        <v>10554.45</v>
      </c>
      <c r="DH85" s="14"/>
      <c r="DI85" s="14"/>
      <c r="DJ85" s="14"/>
      <c r="DK85" s="14"/>
      <c r="DL85" s="14"/>
      <c r="DM85" s="14"/>
      <c r="DN85" s="14"/>
      <c r="DO85" s="14"/>
      <c r="DP85" s="14"/>
      <c r="DQ85" s="14"/>
      <c r="DR85" s="14"/>
      <c r="DS85" s="14"/>
      <c r="DT85" s="14"/>
      <c r="DU85" s="13">
        <f t="shared" si="130"/>
        <v>10554.45</v>
      </c>
      <c r="DV85" s="13">
        <f t="shared" si="131"/>
        <v>-6614.4500000000007</v>
      </c>
    </row>
    <row r="86" spans="3:137" s="85" customFormat="1" ht="35.25" customHeight="1" x14ac:dyDescent="0.25">
      <c r="C86" s="412">
        <v>41262</v>
      </c>
      <c r="D86" s="413" t="s">
        <v>136</v>
      </c>
      <c r="E86" s="414" t="s">
        <v>242</v>
      </c>
      <c r="F86" s="415" t="s">
        <v>74</v>
      </c>
      <c r="G86" s="415" t="s">
        <v>243</v>
      </c>
      <c r="H86" s="416">
        <v>3940</v>
      </c>
      <c r="I86" s="416">
        <f t="shared" si="45"/>
        <v>394</v>
      </c>
      <c r="J86" s="416">
        <f t="shared" si="46"/>
        <v>3546</v>
      </c>
      <c r="K86" s="416"/>
      <c r="L86" s="416"/>
      <c r="M86" s="416"/>
      <c r="N86" s="416"/>
      <c r="O86" s="416"/>
      <c r="P86" s="416"/>
      <c r="Q86" s="416"/>
      <c r="R86" s="416"/>
      <c r="S86" s="416"/>
      <c r="T86" s="416"/>
      <c r="U86" s="416"/>
      <c r="V86" s="416"/>
      <c r="W86" s="416"/>
      <c r="X86" s="416">
        <f t="shared" si="60"/>
        <v>0</v>
      </c>
      <c r="Y86" s="416"/>
      <c r="Z86" s="416"/>
      <c r="AA86" s="416"/>
      <c r="AB86" s="416"/>
      <c r="AC86" s="416"/>
      <c r="AD86" s="416"/>
      <c r="AE86" s="416"/>
      <c r="AF86" s="416"/>
      <c r="AG86" s="416"/>
      <c r="AH86" s="416"/>
      <c r="AI86" s="416"/>
      <c r="AJ86" s="416">
        <f t="shared" si="132"/>
        <v>23.32</v>
      </c>
      <c r="AK86" s="416">
        <f t="shared" si="61"/>
        <v>23.32</v>
      </c>
      <c r="AL86" s="416">
        <v>3546</v>
      </c>
      <c r="AM86" s="416">
        <v>3546</v>
      </c>
      <c r="AN86" s="416">
        <v>3546</v>
      </c>
      <c r="AO86" s="416">
        <v>3546</v>
      </c>
      <c r="AP86" s="416">
        <v>3546</v>
      </c>
      <c r="AQ86" s="87">
        <f t="shared" si="62"/>
        <v>54.4</v>
      </c>
      <c r="AR86" s="13">
        <f t="shared" si="63"/>
        <v>60.23</v>
      </c>
      <c r="AS86" s="13">
        <f t="shared" si="64"/>
        <v>58.29</v>
      </c>
      <c r="AT86" s="13">
        <f t="shared" si="65"/>
        <v>60.23</v>
      </c>
      <c r="AU86" s="13">
        <f t="shared" si="66"/>
        <v>58.29</v>
      </c>
      <c r="AV86" s="13">
        <f t="shared" si="67"/>
        <v>60.23</v>
      </c>
      <c r="AW86" s="13">
        <f t="shared" si="68"/>
        <v>60.23</v>
      </c>
      <c r="AX86" s="13">
        <f t="shared" si="69"/>
        <v>58.29</v>
      </c>
      <c r="AY86" s="13">
        <f t="shared" si="70"/>
        <v>60.23</v>
      </c>
      <c r="AZ86" s="13">
        <f t="shared" si="71"/>
        <v>58.29</v>
      </c>
      <c r="BA86" s="13">
        <f t="shared" si="72"/>
        <v>60.23</v>
      </c>
      <c r="BB86" s="13">
        <f t="shared" si="73"/>
        <v>4194.9399999999996</v>
      </c>
      <c r="BC86" s="13">
        <f t="shared" si="74"/>
        <v>7740.94</v>
      </c>
      <c r="BD86" s="13">
        <f t="shared" si="75"/>
        <v>60.23</v>
      </c>
      <c r="BE86" s="13">
        <f t="shared" si="76"/>
        <v>54.4</v>
      </c>
      <c r="BF86" s="13">
        <f t="shared" si="77"/>
        <v>60.23</v>
      </c>
      <c r="BG86" s="13">
        <f t="shared" si="78"/>
        <v>58.29</v>
      </c>
      <c r="BH86" s="13">
        <f t="shared" si="79"/>
        <v>60.23</v>
      </c>
      <c r="BI86" s="13">
        <f t="shared" si="80"/>
        <v>58.29</v>
      </c>
      <c r="BJ86" s="13">
        <f t="shared" si="81"/>
        <v>60.23</v>
      </c>
      <c r="BK86" s="13">
        <f t="shared" si="82"/>
        <v>60.23</v>
      </c>
      <c r="BL86" s="13">
        <f t="shared" si="83"/>
        <v>58.29</v>
      </c>
      <c r="BM86" s="13">
        <f t="shared" si="84"/>
        <v>60.23</v>
      </c>
      <c r="BN86" s="13">
        <f t="shared" si="85"/>
        <v>58.29</v>
      </c>
      <c r="BO86" s="13">
        <f t="shared" si="86"/>
        <v>60.23</v>
      </c>
      <c r="BP86" s="13">
        <f t="shared" si="87"/>
        <v>709.17000000000007</v>
      </c>
      <c r="BQ86" s="13">
        <f t="shared" si="88"/>
        <v>8450.11</v>
      </c>
      <c r="BR86" s="13">
        <f t="shared" si="89"/>
        <v>60.23</v>
      </c>
      <c r="BS86" s="13">
        <f t="shared" si="90"/>
        <v>54.4</v>
      </c>
      <c r="BT86" s="13">
        <f t="shared" si="91"/>
        <v>60.23</v>
      </c>
      <c r="BU86" s="13">
        <f t="shared" si="92"/>
        <v>58.29</v>
      </c>
      <c r="BV86" s="13">
        <f t="shared" si="93"/>
        <v>60.23</v>
      </c>
      <c r="BW86" s="13">
        <f t="shared" si="94"/>
        <v>58.29</v>
      </c>
      <c r="BX86" s="13">
        <f t="shared" si="95"/>
        <v>60.23</v>
      </c>
      <c r="BY86" s="13">
        <f t="shared" si="96"/>
        <v>60.23</v>
      </c>
      <c r="BZ86" s="13">
        <f t="shared" si="97"/>
        <v>58.29</v>
      </c>
      <c r="CA86" s="13">
        <f t="shared" si="98"/>
        <v>60.23</v>
      </c>
      <c r="CB86" s="13">
        <f t="shared" si="99"/>
        <v>58.29</v>
      </c>
      <c r="CC86" s="13">
        <f t="shared" si="100"/>
        <v>60.23</v>
      </c>
      <c r="CD86" s="13">
        <f t="shared" si="101"/>
        <v>709.17000000000007</v>
      </c>
      <c r="CE86" s="13">
        <f t="shared" si="102"/>
        <v>9159.2800000000007</v>
      </c>
      <c r="CF86" s="13">
        <f t="shared" si="103"/>
        <v>60.23</v>
      </c>
      <c r="CG86" s="13">
        <f t="shared" si="104"/>
        <v>56.35</v>
      </c>
      <c r="CH86" s="13">
        <f t="shared" si="105"/>
        <v>60.23</v>
      </c>
      <c r="CI86" s="13">
        <f t="shared" si="106"/>
        <v>58.29</v>
      </c>
      <c r="CJ86" s="13">
        <f t="shared" si="107"/>
        <v>60.23</v>
      </c>
      <c r="CK86" s="13">
        <f t="shared" si="108"/>
        <v>58.29</v>
      </c>
      <c r="CL86" s="13">
        <f t="shared" si="109"/>
        <v>60.23</v>
      </c>
      <c r="CM86" s="13">
        <f t="shared" si="110"/>
        <v>60.23</v>
      </c>
      <c r="CN86" s="13">
        <f t="shared" si="111"/>
        <v>58.29</v>
      </c>
      <c r="CO86" s="13">
        <f t="shared" si="112"/>
        <v>60.23</v>
      </c>
      <c r="CP86" s="13">
        <f t="shared" si="113"/>
        <v>58.29</v>
      </c>
      <c r="CQ86" s="13">
        <f t="shared" si="114"/>
        <v>60.23</v>
      </c>
      <c r="CR86" s="13">
        <f t="shared" si="115"/>
        <v>711.12</v>
      </c>
      <c r="CS86" s="14">
        <f t="shared" si="116"/>
        <v>9870.4</v>
      </c>
      <c r="CT86" s="13">
        <f t="shared" si="117"/>
        <v>60.23</v>
      </c>
      <c r="CU86" s="13">
        <f t="shared" si="118"/>
        <v>54.4</v>
      </c>
      <c r="CV86" s="13">
        <f t="shared" si="119"/>
        <v>60.23</v>
      </c>
      <c r="CW86" s="13">
        <f t="shared" si="120"/>
        <v>58.29</v>
      </c>
      <c r="CX86" s="15">
        <f t="shared" si="121"/>
        <v>60.23</v>
      </c>
      <c r="CY86" s="13">
        <f t="shared" si="122"/>
        <v>58.29</v>
      </c>
      <c r="CZ86" s="13">
        <f t="shared" si="123"/>
        <v>60.23</v>
      </c>
      <c r="DA86" s="13">
        <f t="shared" si="124"/>
        <v>60.23</v>
      </c>
      <c r="DB86" s="13">
        <f t="shared" si="125"/>
        <v>58.29</v>
      </c>
      <c r="DC86" s="13">
        <f t="shared" si="126"/>
        <v>60.23</v>
      </c>
      <c r="DD86" s="13">
        <f t="shared" si="127"/>
        <v>58.29</v>
      </c>
      <c r="DE86" s="13">
        <v>35.11</v>
      </c>
      <c r="DF86" s="14">
        <f t="shared" si="128"/>
        <v>684.05000000000007</v>
      </c>
      <c r="DG86" s="14">
        <f t="shared" si="129"/>
        <v>10554.45</v>
      </c>
      <c r="DH86" s="14"/>
      <c r="DI86" s="14"/>
      <c r="DJ86" s="14"/>
      <c r="DK86" s="14"/>
      <c r="DL86" s="14"/>
      <c r="DM86" s="14"/>
      <c r="DN86" s="14"/>
      <c r="DO86" s="14"/>
      <c r="DP86" s="14"/>
      <c r="DQ86" s="14"/>
      <c r="DR86" s="14"/>
      <c r="DS86" s="14"/>
      <c r="DT86" s="14"/>
      <c r="DU86" s="13">
        <f t="shared" si="130"/>
        <v>10554.45</v>
      </c>
      <c r="DV86" s="13">
        <f t="shared" si="131"/>
        <v>-6614.4500000000007</v>
      </c>
    </row>
    <row r="87" spans="3:137" s="85" customFormat="1" ht="59.25" customHeight="1" x14ac:dyDescent="0.25">
      <c r="C87" s="412">
        <v>41262</v>
      </c>
      <c r="D87" s="413" t="s">
        <v>244</v>
      </c>
      <c r="E87" s="417" t="s">
        <v>245</v>
      </c>
      <c r="F87" s="415" t="s">
        <v>60</v>
      </c>
      <c r="G87" s="415" t="s">
        <v>246</v>
      </c>
      <c r="H87" s="416">
        <v>4500</v>
      </c>
      <c r="I87" s="416">
        <f t="shared" si="45"/>
        <v>450</v>
      </c>
      <c r="J87" s="416">
        <f t="shared" si="46"/>
        <v>4050</v>
      </c>
      <c r="K87" s="416"/>
      <c r="L87" s="416"/>
      <c r="M87" s="416"/>
      <c r="N87" s="416"/>
      <c r="O87" s="416"/>
      <c r="P87" s="416"/>
      <c r="Q87" s="416"/>
      <c r="R87" s="416"/>
      <c r="S87" s="416"/>
      <c r="T87" s="416"/>
      <c r="U87" s="416"/>
      <c r="V87" s="416"/>
      <c r="W87" s="416"/>
      <c r="X87" s="416">
        <f t="shared" si="60"/>
        <v>0</v>
      </c>
      <c r="Y87" s="416"/>
      <c r="Z87" s="416"/>
      <c r="AA87" s="416"/>
      <c r="AB87" s="416"/>
      <c r="AC87" s="416"/>
      <c r="AD87" s="416"/>
      <c r="AE87" s="416"/>
      <c r="AF87" s="416"/>
      <c r="AG87" s="416"/>
      <c r="AH87" s="416"/>
      <c r="AI87" s="416"/>
      <c r="AJ87" s="416">
        <f t="shared" si="132"/>
        <v>26.63</v>
      </c>
      <c r="AK87" s="416">
        <f t="shared" si="61"/>
        <v>26.63</v>
      </c>
      <c r="AL87" s="416">
        <v>4050</v>
      </c>
      <c r="AM87" s="416">
        <v>4050</v>
      </c>
      <c r="AN87" s="416">
        <v>4050</v>
      </c>
      <c r="AO87" s="416">
        <v>4050</v>
      </c>
      <c r="AP87" s="416">
        <v>4050</v>
      </c>
      <c r="AQ87" s="87">
        <f t="shared" si="62"/>
        <v>62.14</v>
      </c>
      <c r="AR87" s="13">
        <f t="shared" si="63"/>
        <v>68.790000000000006</v>
      </c>
      <c r="AS87" s="13">
        <f t="shared" si="64"/>
        <v>66.58</v>
      </c>
      <c r="AT87" s="13">
        <f t="shared" si="65"/>
        <v>68.790000000000006</v>
      </c>
      <c r="AU87" s="13">
        <f t="shared" si="66"/>
        <v>66.58</v>
      </c>
      <c r="AV87" s="13">
        <f t="shared" si="67"/>
        <v>68.790000000000006</v>
      </c>
      <c r="AW87" s="13">
        <f t="shared" si="68"/>
        <v>68.790000000000006</v>
      </c>
      <c r="AX87" s="13">
        <f t="shared" si="69"/>
        <v>66.58</v>
      </c>
      <c r="AY87" s="13">
        <f t="shared" si="70"/>
        <v>68.790000000000006</v>
      </c>
      <c r="AZ87" s="13">
        <f t="shared" si="71"/>
        <v>66.58</v>
      </c>
      <c r="BA87" s="13">
        <f t="shared" si="72"/>
        <v>68.790000000000006</v>
      </c>
      <c r="BB87" s="13">
        <f t="shared" si="73"/>
        <v>4791.2</v>
      </c>
      <c r="BC87" s="13">
        <f t="shared" si="74"/>
        <v>8841.2000000000007</v>
      </c>
      <c r="BD87" s="13">
        <f t="shared" si="75"/>
        <v>68.790000000000006</v>
      </c>
      <c r="BE87" s="13">
        <f t="shared" si="76"/>
        <v>62.14</v>
      </c>
      <c r="BF87" s="13">
        <f t="shared" si="77"/>
        <v>68.790000000000006</v>
      </c>
      <c r="BG87" s="13">
        <f t="shared" si="78"/>
        <v>66.58</v>
      </c>
      <c r="BH87" s="13">
        <f t="shared" si="79"/>
        <v>68.790000000000006</v>
      </c>
      <c r="BI87" s="13">
        <f t="shared" si="80"/>
        <v>66.58</v>
      </c>
      <c r="BJ87" s="13">
        <f t="shared" si="81"/>
        <v>68.790000000000006</v>
      </c>
      <c r="BK87" s="13">
        <f t="shared" si="82"/>
        <v>68.790000000000006</v>
      </c>
      <c r="BL87" s="13">
        <f t="shared" si="83"/>
        <v>66.58</v>
      </c>
      <c r="BM87" s="13">
        <f t="shared" si="84"/>
        <v>68.790000000000006</v>
      </c>
      <c r="BN87" s="13">
        <f t="shared" si="85"/>
        <v>66.58</v>
      </c>
      <c r="BO87" s="13">
        <f t="shared" si="86"/>
        <v>68.790000000000006</v>
      </c>
      <c r="BP87" s="13">
        <f t="shared" si="87"/>
        <v>809.99</v>
      </c>
      <c r="BQ87" s="13">
        <f t="shared" si="88"/>
        <v>9651.19</v>
      </c>
      <c r="BR87" s="13">
        <f t="shared" si="89"/>
        <v>68.790000000000006</v>
      </c>
      <c r="BS87" s="13">
        <f t="shared" si="90"/>
        <v>62.14</v>
      </c>
      <c r="BT87" s="13">
        <f t="shared" si="91"/>
        <v>68.790000000000006</v>
      </c>
      <c r="BU87" s="13">
        <f t="shared" si="92"/>
        <v>66.58</v>
      </c>
      <c r="BV87" s="13">
        <f t="shared" si="93"/>
        <v>68.790000000000006</v>
      </c>
      <c r="BW87" s="13">
        <f t="shared" si="94"/>
        <v>66.58</v>
      </c>
      <c r="BX87" s="13">
        <f t="shared" si="95"/>
        <v>68.790000000000006</v>
      </c>
      <c r="BY87" s="13">
        <f t="shared" si="96"/>
        <v>68.790000000000006</v>
      </c>
      <c r="BZ87" s="13">
        <f t="shared" si="97"/>
        <v>66.58</v>
      </c>
      <c r="CA87" s="13">
        <f t="shared" si="98"/>
        <v>68.790000000000006</v>
      </c>
      <c r="CB87" s="13">
        <f t="shared" si="99"/>
        <v>66.58</v>
      </c>
      <c r="CC87" s="13">
        <f t="shared" si="100"/>
        <v>68.790000000000006</v>
      </c>
      <c r="CD87" s="13">
        <f t="shared" si="101"/>
        <v>809.99</v>
      </c>
      <c r="CE87" s="13">
        <f t="shared" si="102"/>
        <v>10461.18</v>
      </c>
      <c r="CF87" s="13">
        <f t="shared" si="103"/>
        <v>68.790000000000006</v>
      </c>
      <c r="CG87" s="13">
        <f t="shared" si="104"/>
        <v>64.36</v>
      </c>
      <c r="CH87" s="13">
        <f t="shared" si="105"/>
        <v>68.790000000000006</v>
      </c>
      <c r="CI87" s="13">
        <f t="shared" si="106"/>
        <v>66.58</v>
      </c>
      <c r="CJ87" s="13">
        <f t="shared" si="107"/>
        <v>68.790000000000006</v>
      </c>
      <c r="CK87" s="13">
        <f t="shared" si="108"/>
        <v>66.58</v>
      </c>
      <c r="CL87" s="13">
        <f t="shared" si="109"/>
        <v>68.790000000000006</v>
      </c>
      <c r="CM87" s="13">
        <f t="shared" si="110"/>
        <v>68.790000000000006</v>
      </c>
      <c r="CN87" s="13">
        <f t="shared" si="111"/>
        <v>66.58</v>
      </c>
      <c r="CO87" s="13">
        <f t="shared" si="112"/>
        <v>68.790000000000006</v>
      </c>
      <c r="CP87" s="13">
        <f t="shared" si="113"/>
        <v>66.58</v>
      </c>
      <c r="CQ87" s="13">
        <f t="shared" si="114"/>
        <v>68.790000000000006</v>
      </c>
      <c r="CR87" s="13">
        <f t="shared" si="115"/>
        <v>812.21</v>
      </c>
      <c r="CS87" s="14">
        <f t="shared" si="116"/>
        <v>11273.39</v>
      </c>
      <c r="CT87" s="13">
        <f t="shared" si="117"/>
        <v>68.790000000000006</v>
      </c>
      <c r="CU87" s="13">
        <f t="shared" si="118"/>
        <v>62.14</v>
      </c>
      <c r="CV87" s="13">
        <f t="shared" si="119"/>
        <v>68.790000000000006</v>
      </c>
      <c r="CW87" s="13">
        <f t="shared" si="120"/>
        <v>66.58</v>
      </c>
      <c r="CX87" s="15">
        <f t="shared" si="121"/>
        <v>68.790000000000006</v>
      </c>
      <c r="CY87" s="13">
        <f t="shared" si="122"/>
        <v>66.58</v>
      </c>
      <c r="CZ87" s="13">
        <f t="shared" si="123"/>
        <v>68.790000000000006</v>
      </c>
      <c r="DA87" s="13">
        <f t="shared" si="124"/>
        <v>68.790000000000006</v>
      </c>
      <c r="DB87" s="13">
        <f t="shared" si="125"/>
        <v>66.58</v>
      </c>
      <c r="DC87" s="13">
        <f t="shared" si="126"/>
        <v>68.790000000000006</v>
      </c>
      <c r="DD87" s="13">
        <f t="shared" si="127"/>
        <v>66.58</v>
      </c>
      <c r="DE87" s="13">
        <v>39.99</v>
      </c>
      <c r="DF87" s="14">
        <f t="shared" si="128"/>
        <v>781.19</v>
      </c>
      <c r="DG87" s="14">
        <f t="shared" si="129"/>
        <v>12054.58</v>
      </c>
      <c r="DH87" s="14"/>
      <c r="DI87" s="14"/>
      <c r="DJ87" s="14"/>
      <c r="DK87" s="14"/>
      <c r="DL87" s="14"/>
      <c r="DM87" s="14"/>
      <c r="DN87" s="14"/>
      <c r="DO87" s="14"/>
      <c r="DP87" s="14"/>
      <c r="DQ87" s="14"/>
      <c r="DR87" s="14"/>
      <c r="DS87" s="14"/>
      <c r="DT87" s="14"/>
      <c r="DU87" s="13">
        <f t="shared" si="130"/>
        <v>12054.58</v>
      </c>
      <c r="DV87" s="13">
        <f t="shared" si="131"/>
        <v>-7554.58</v>
      </c>
    </row>
    <row r="88" spans="3:137" s="85" customFormat="1" ht="19.5" customHeight="1" x14ac:dyDescent="0.25">
      <c r="C88" s="418">
        <v>41264</v>
      </c>
      <c r="D88" s="417" t="s">
        <v>247</v>
      </c>
      <c r="E88" s="417" t="s">
        <v>248</v>
      </c>
      <c r="F88" s="415" t="s">
        <v>155</v>
      </c>
      <c r="G88" s="415" t="s">
        <v>249</v>
      </c>
      <c r="H88" s="416">
        <v>1850</v>
      </c>
      <c r="I88" s="416">
        <f>(H88*0.1)</f>
        <v>185</v>
      </c>
      <c r="J88" s="416">
        <f t="shared" si="46"/>
        <v>1665</v>
      </c>
      <c r="K88" s="416"/>
      <c r="L88" s="416"/>
      <c r="M88" s="416"/>
      <c r="N88" s="416"/>
      <c r="O88" s="416"/>
      <c r="P88" s="416"/>
      <c r="Q88" s="416"/>
      <c r="R88" s="416"/>
      <c r="S88" s="416"/>
      <c r="T88" s="416"/>
      <c r="U88" s="416"/>
      <c r="V88" s="416"/>
      <c r="W88" s="416"/>
      <c r="X88" s="416">
        <f>P88+Q88+R88+S88+T88+U88+V88+W88</f>
        <v>0</v>
      </c>
      <c r="Y88" s="416"/>
      <c r="Z88" s="416"/>
      <c r="AA88" s="416"/>
      <c r="AB88" s="416"/>
      <c r="AC88" s="416"/>
      <c r="AD88" s="416"/>
      <c r="AE88" s="416"/>
      <c r="AF88" s="416"/>
      <c r="AG88" s="416"/>
      <c r="AH88" s="416"/>
      <c r="AI88" s="416"/>
      <c r="AJ88" s="416">
        <f>ROUND((J88/5/365*10),2)</f>
        <v>9.1199999999999992</v>
      </c>
      <c r="AK88" s="416">
        <f>SUM(Y88:AJ88)</f>
        <v>9.1199999999999992</v>
      </c>
      <c r="AL88" s="416">
        <v>1665</v>
      </c>
      <c r="AM88" s="416">
        <v>1665</v>
      </c>
      <c r="AN88" s="416">
        <v>1665</v>
      </c>
      <c r="AO88" s="416">
        <v>1665</v>
      </c>
      <c r="AP88" s="416">
        <v>1665</v>
      </c>
      <c r="AQ88" s="87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4"/>
      <c r="CT88" s="13"/>
      <c r="CU88" s="13"/>
      <c r="CV88" s="13"/>
      <c r="CW88" s="13"/>
      <c r="CX88" s="15"/>
      <c r="CY88" s="13"/>
      <c r="CZ88" s="13"/>
      <c r="DA88" s="13"/>
      <c r="DB88" s="13"/>
      <c r="DC88" s="13"/>
      <c r="DD88" s="13"/>
      <c r="DE88" s="13"/>
      <c r="DF88" s="14"/>
      <c r="DG88" s="14"/>
      <c r="DH88" s="14"/>
      <c r="DI88" s="14"/>
      <c r="DJ88" s="14"/>
      <c r="DK88" s="14"/>
      <c r="DL88" s="14"/>
      <c r="DM88" s="14"/>
      <c r="DN88" s="14"/>
      <c r="DO88" s="14"/>
      <c r="DP88" s="14"/>
      <c r="DQ88" s="14"/>
      <c r="DR88" s="14"/>
      <c r="DS88" s="14"/>
      <c r="DT88" s="14"/>
      <c r="DU88" s="13"/>
      <c r="DV88" s="13"/>
    </row>
    <row r="89" spans="3:137" s="85" customFormat="1" ht="42" customHeight="1" x14ac:dyDescent="0.25">
      <c r="C89" s="419">
        <v>41452</v>
      </c>
      <c r="D89" s="413" t="s">
        <v>136</v>
      </c>
      <c r="E89" s="417" t="s">
        <v>250</v>
      </c>
      <c r="F89" s="415" t="s">
        <v>226</v>
      </c>
      <c r="G89" s="415" t="s">
        <v>251</v>
      </c>
      <c r="H89" s="420">
        <v>3700</v>
      </c>
      <c r="I89" s="420">
        <f>(H89*0.1)</f>
        <v>370</v>
      </c>
      <c r="J89" s="420">
        <f t="shared" si="46"/>
        <v>3330</v>
      </c>
      <c r="K89" s="420"/>
      <c r="L89" s="420"/>
      <c r="M89" s="420"/>
      <c r="N89" s="420"/>
      <c r="O89" s="420"/>
      <c r="P89" s="420"/>
      <c r="Q89" s="420"/>
      <c r="R89" s="420"/>
      <c r="S89" s="420"/>
      <c r="T89" s="420"/>
      <c r="U89" s="420"/>
      <c r="V89" s="420"/>
      <c r="W89" s="420"/>
      <c r="X89" s="420"/>
      <c r="Y89" s="420"/>
      <c r="Z89" s="420"/>
      <c r="AA89" s="420"/>
      <c r="AB89" s="420"/>
      <c r="AC89" s="420"/>
      <c r="AD89" s="420"/>
      <c r="AE89" s="420"/>
      <c r="AF89" s="420"/>
      <c r="AG89" s="420"/>
      <c r="AH89" s="420"/>
      <c r="AI89" s="420"/>
      <c r="AJ89" s="420"/>
      <c r="AK89" s="420">
        <f>SUM(Y89:AJ89)</f>
        <v>0</v>
      </c>
      <c r="AL89" s="420">
        <v>3330</v>
      </c>
      <c r="AM89" s="420">
        <v>3330</v>
      </c>
      <c r="AN89" s="420">
        <v>3330</v>
      </c>
      <c r="AO89" s="420">
        <v>3330</v>
      </c>
      <c r="AP89" s="420">
        <v>3330</v>
      </c>
      <c r="AQ89" s="87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4"/>
      <c r="CT89" s="13"/>
      <c r="CU89" s="13"/>
      <c r="CV89" s="13"/>
      <c r="CW89" s="13"/>
      <c r="CX89" s="15"/>
      <c r="CY89" s="13"/>
      <c r="CZ89" s="13"/>
      <c r="DA89" s="13"/>
      <c r="DB89" s="13"/>
      <c r="DC89" s="13"/>
      <c r="DD89" s="13"/>
      <c r="DE89" s="13"/>
      <c r="DF89" s="14"/>
      <c r="DG89" s="14"/>
      <c r="DH89" s="14"/>
      <c r="DI89" s="14"/>
      <c r="DJ89" s="14"/>
      <c r="DK89" s="14"/>
      <c r="DL89" s="14"/>
      <c r="DM89" s="14"/>
      <c r="DN89" s="14"/>
      <c r="DO89" s="14"/>
      <c r="DP89" s="14"/>
      <c r="DQ89" s="14"/>
      <c r="DR89" s="14"/>
      <c r="DS89" s="14"/>
      <c r="DT89" s="14"/>
      <c r="DU89" s="13"/>
      <c r="DV89" s="13"/>
    </row>
    <row r="90" spans="3:137" s="85" customFormat="1" ht="42.75" customHeight="1" x14ac:dyDescent="0.25">
      <c r="C90" s="419">
        <v>41452</v>
      </c>
      <c r="D90" s="413" t="s">
        <v>136</v>
      </c>
      <c r="E90" s="417" t="s">
        <v>252</v>
      </c>
      <c r="F90" s="415" t="s">
        <v>226</v>
      </c>
      <c r="G90" s="415" t="s">
        <v>253</v>
      </c>
      <c r="H90" s="420">
        <v>3700</v>
      </c>
      <c r="I90" s="420">
        <f>(H90*0.1)</f>
        <v>370</v>
      </c>
      <c r="J90" s="420">
        <f t="shared" si="46"/>
        <v>3330</v>
      </c>
      <c r="K90" s="420"/>
      <c r="L90" s="420"/>
      <c r="M90" s="420"/>
      <c r="N90" s="420"/>
      <c r="O90" s="420"/>
      <c r="P90" s="420"/>
      <c r="Q90" s="420"/>
      <c r="R90" s="420"/>
      <c r="S90" s="420"/>
      <c r="T90" s="420"/>
      <c r="U90" s="420"/>
      <c r="V90" s="420"/>
      <c r="W90" s="420"/>
      <c r="X90" s="420"/>
      <c r="Y90" s="420"/>
      <c r="Z90" s="420"/>
      <c r="AA90" s="420"/>
      <c r="AB90" s="420"/>
      <c r="AC90" s="420"/>
      <c r="AD90" s="420"/>
      <c r="AE90" s="420"/>
      <c r="AF90" s="420"/>
      <c r="AG90" s="420"/>
      <c r="AH90" s="420"/>
      <c r="AI90" s="420"/>
      <c r="AJ90" s="420"/>
      <c r="AK90" s="420">
        <f>SUM(Y90:AJ90)</f>
        <v>0</v>
      </c>
      <c r="AL90" s="420">
        <v>3330</v>
      </c>
      <c r="AM90" s="420">
        <v>3330</v>
      </c>
      <c r="AN90" s="420">
        <v>3330</v>
      </c>
      <c r="AO90" s="420">
        <v>3330</v>
      </c>
      <c r="AP90" s="420">
        <v>3330</v>
      </c>
      <c r="AQ90" s="87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4"/>
      <c r="CT90" s="13"/>
      <c r="CU90" s="13"/>
      <c r="CV90" s="13"/>
      <c r="CW90" s="13"/>
      <c r="CX90" s="15"/>
      <c r="CY90" s="13"/>
      <c r="CZ90" s="13"/>
      <c r="DA90" s="13"/>
      <c r="DB90" s="13"/>
      <c r="DC90" s="13"/>
      <c r="DD90" s="13"/>
      <c r="DE90" s="13"/>
      <c r="DF90" s="14"/>
      <c r="DG90" s="14"/>
      <c r="DH90" s="14"/>
      <c r="DI90" s="14"/>
      <c r="DJ90" s="14"/>
      <c r="DK90" s="14"/>
      <c r="DL90" s="14"/>
      <c r="DM90" s="14"/>
      <c r="DN90" s="14"/>
      <c r="DO90" s="14"/>
      <c r="DP90" s="14"/>
      <c r="DQ90" s="14"/>
      <c r="DR90" s="14"/>
      <c r="DS90" s="14"/>
      <c r="DT90" s="14"/>
      <c r="DU90" s="13"/>
      <c r="DV90" s="13"/>
    </row>
    <row r="91" spans="3:137" s="85" customFormat="1" ht="44.25" customHeight="1" x14ac:dyDescent="0.25">
      <c r="C91" s="419">
        <v>41452</v>
      </c>
      <c r="D91" s="413" t="s">
        <v>136</v>
      </c>
      <c r="E91" s="417" t="s">
        <v>254</v>
      </c>
      <c r="F91" s="415" t="s">
        <v>155</v>
      </c>
      <c r="G91" s="415" t="s">
        <v>255</v>
      </c>
      <c r="H91" s="420">
        <v>3700</v>
      </c>
      <c r="I91" s="420">
        <f>(H91*0.1)</f>
        <v>370</v>
      </c>
      <c r="J91" s="420">
        <f t="shared" si="46"/>
        <v>3330</v>
      </c>
      <c r="K91" s="420"/>
      <c r="L91" s="420"/>
      <c r="M91" s="420"/>
      <c r="N91" s="420"/>
      <c r="O91" s="420"/>
      <c r="P91" s="420"/>
      <c r="Q91" s="420"/>
      <c r="R91" s="420"/>
      <c r="S91" s="420"/>
      <c r="T91" s="420"/>
      <c r="U91" s="420"/>
      <c r="V91" s="420"/>
      <c r="W91" s="420"/>
      <c r="X91" s="420"/>
      <c r="Y91" s="420"/>
      <c r="Z91" s="420"/>
      <c r="AA91" s="420"/>
      <c r="AB91" s="420"/>
      <c r="AC91" s="420"/>
      <c r="AD91" s="420"/>
      <c r="AE91" s="420"/>
      <c r="AF91" s="420"/>
      <c r="AG91" s="420"/>
      <c r="AH91" s="420"/>
      <c r="AI91" s="420"/>
      <c r="AJ91" s="420"/>
      <c r="AK91" s="420">
        <f>SUM(Y91:AJ91)</f>
        <v>0</v>
      </c>
      <c r="AL91" s="420">
        <v>3330</v>
      </c>
      <c r="AM91" s="420">
        <v>3330</v>
      </c>
      <c r="AN91" s="420">
        <v>3330</v>
      </c>
      <c r="AO91" s="420">
        <v>3330</v>
      </c>
      <c r="AP91" s="420">
        <v>3330</v>
      </c>
      <c r="AQ91" s="87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4"/>
      <c r="CT91" s="13"/>
      <c r="CU91" s="13"/>
      <c r="CV91" s="13"/>
      <c r="CW91" s="13"/>
      <c r="CX91" s="15"/>
      <c r="CY91" s="13"/>
      <c r="CZ91" s="13"/>
      <c r="DA91" s="13"/>
      <c r="DB91" s="13"/>
      <c r="DC91" s="13"/>
      <c r="DD91" s="13"/>
      <c r="DE91" s="13"/>
      <c r="DF91" s="14"/>
      <c r="DG91" s="14"/>
      <c r="DH91" s="14"/>
      <c r="DI91" s="14"/>
      <c r="DJ91" s="14"/>
      <c r="DK91" s="14"/>
      <c r="DL91" s="14"/>
      <c r="DM91" s="14"/>
      <c r="DN91" s="14"/>
      <c r="DO91" s="14"/>
      <c r="DP91" s="14"/>
      <c r="DQ91" s="14"/>
      <c r="DR91" s="14"/>
      <c r="DS91" s="14"/>
      <c r="DT91" s="14"/>
      <c r="DU91" s="13"/>
      <c r="DV91" s="13"/>
    </row>
    <row r="92" spans="3:137" s="85" customFormat="1" ht="42" customHeight="1" x14ac:dyDescent="0.25">
      <c r="C92" s="383">
        <v>41452</v>
      </c>
      <c r="D92" s="421" t="s">
        <v>136</v>
      </c>
      <c r="E92" s="384" t="s">
        <v>256</v>
      </c>
      <c r="F92" s="385" t="s">
        <v>110</v>
      </c>
      <c r="G92" s="385" t="s">
        <v>257</v>
      </c>
      <c r="H92" s="386">
        <v>3700</v>
      </c>
      <c r="I92" s="386">
        <f>(H92*0.1)</f>
        <v>370</v>
      </c>
      <c r="J92" s="386">
        <f t="shared" si="46"/>
        <v>3330</v>
      </c>
      <c r="K92" s="386"/>
      <c r="L92" s="386"/>
      <c r="M92" s="386"/>
      <c r="N92" s="386"/>
      <c r="O92" s="386"/>
      <c r="P92" s="386"/>
      <c r="Q92" s="386"/>
      <c r="R92" s="386"/>
      <c r="S92" s="386"/>
      <c r="T92" s="386"/>
      <c r="U92" s="386"/>
      <c r="V92" s="386"/>
      <c r="W92" s="386"/>
      <c r="X92" s="386"/>
      <c r="Y92" s="386"/>
      <c r="Z92" s="386"/>
      <c r="AA92" s="386"/>
      <c r="AB92" s="386"/>
      <c r="AC92" s="386"/>
      <c r="AD92" s="386"/>
      <c r="AE92" s="386"/>
      <c r="AF92" s="386"/>
      <c r="AG92" s="386"/>
      <c r="AH92" s="386"/>
      <c r="AI92" s="386"/>
      <c r="AJ92" s="386"/>
      <c r="AK92" s="386">
        <f>SUM(Y92:AJ92)</f>
        <v>0</v>
      </c>
      <c r="AL92" s="386">
        <v>3330</v>
      </c>
      <c r="AM92" s="386">
        <v>3330</v>
      </c>
      <c r="AN92" s="386">
        <v>3330</v>
      </c>
      <c r="AO92" s="386">
        <v>3330</v>
      </c>
      <c r="AP92" s="386">
        <v>3330</v>
      </c>
      <c r="AQ92" s="87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4"/>
      <c r="CT92" s="13"/>
      <c r="CU92" s="13"/>
      <c r="CV92" s="13"/>
      <c r="CW92" s="13"/>
      <c r="CX92" s="15"/>
      <c r="CY92" s="13"/>
      <c r="CZ92" s="13"/>
      <c r="DA92" s="13"/>
      <c r="DB92" s="13"/>
      <c r="DC92" s="13"/>
      <c r="DD92" s="13"/>
      <c r="DE92" s="13"/>
      <c r="DF92" s="14"/>
      <c r="DG92" s="14"/>
      <c r="DH92" s="14"/>
      <c r="DI92" s="14"/>
      <c r="DJ92" s="14"/>
      <c r="DK92" s="14"/>
      <c r="DL92" s="14"/>
      <c r="DM92" s="14"/>
      <c r="DN92" s="14"/>
      <c r="DO92" s="14"/>
      <c r="DP92" s="14"/>
      <c r="DQ92" s="14"/>
      <c r="DR92" s="14"/>
      <c r="DS92" s="14"/>
      <c r="DT92" s="14"/>
      <c r="DU92" s="13"/>
      <c r="DV92" s="13"/>
    </row>
    <row r="93" spans="3:137" s="85" customFormat="1" ht="24" customHeight="1" x14ac:dyDescent="0.25">
      <c r="C93" s="419">
        <v>41586</v>
      </c>
      <c r="D93" s="417" t="s">
        <v>258</v>
      </c>
      <c r="E93" s="417" t="s">
        <v>259</v>
      </c>
      <c r="F93" s="415" t="s">
        <v>74</v>
      </c>
      <c r="G93" s="415" t="s">
        <v>260</v>
      </c>
      <c r="H93" s="420">
        <v>1125</v>
      </c>
      <c r="I93" s="420">
        <f t="shared" ref="I93:I95" si="133">(H93*0.1)</f>
        <v>112.5</v>
      </c>
      <c r="J93" s="386">
        <f t="shared" si="46"/>
        <v>1012.5</v>
      </c>
      <c r="K93" s="420"/>
      <c r="L93" s="420"/>
      <c r="M93" s="420"/>
      <c r="N93" s="420"/>
      <c r="O93" s="420"/>
      <c r="P93" s="420"/>
      <c r="Q93" s="420"/>
      <c r="R93" s="420"/>
      <c r="S93" s="420"/>
      <c r="T93" s="420"/>
      <c r="U93" s="420"/>
      <c r="V93" s="420"/>
      <c r="W93" s="420"/>
      <c r="X93" s="420"/>
      <c r="Y93" s="420"/>
      <c r="Z93" s="420"/>
      <c r="AA93" s="420"/>
      <c r="AB93" s="420"/>
      <c r="AC93" s="420"/>
      <c r="AD93" s="420"/>
      <c r="AE93" s="420"/>
      <c r="AF93" s="420"/>
      <c r="AG93" s="420"/>
      <c r="AH93" s="420"/>
      <c r="AI93" s="420"/>
      <c r="AJ93" s="420"/>
      <c r="AK93" s="420"/>
      <c r="AL93" s="420">
        <f>ROUND((X93+Y93+Z93+AA93+AB93+AC93+AD93+AE93+AF93+AG93+AH93+AI93+AJ93),2)</f>
        <v>0</v>
      </c>
      <c r="AM93" s="420"/>
      <c r="AN93" s="386">
        <v>1012.5</v>
      </c>
      <c r="AO93" s="386">
        <v>1012.5</v>
      </c>
      <c r="AP93" s="420">
        <v>1012.5</v>
      </c>
      <c r="AQ93" s="13"/>
      <c r="AR93" s="13"/>
      <c r="AS93" s="13"/>
      <c r="AT93" s="13"/>
      <c r="AU93" s="13"/>
      <c r="AV93" s="13"/>
      <c r="AW93" s="13"/>
      <c r="AX93" s="13">
        <f>ROUND((J93/5/365*22),2)</f>
        <v>12.21</v>
      </c>
      <c r="AY93" s="13">
        <f>ROUND((J93/5/365*31),2)</f>
        <v>17.2</v>
      </c>
      <c r="AZ93" s="13">
        <f>SUM(AM93:AY93)</f>
        <v>3066.91</v>
      </c>
      <c r="BA93" s="13">
        <f t="shared" ref="BA93:BA94" si="134">ROUND((AL93+AM93+AN93+AP93+AQ93+AR93+AS93+AT93+AU93+AV93+AW93+AX93+AY93),2)</f>
        <v>2054.41</v>
      </c>
      <c r="BB93" s="13">
        <f>ROUND((J93/5/365*31),2)</f>
        <v>17.2</v>
      </c>
      <c r="BC93" s="13">
        <f>ROUND((J93/5/365*28),2)</f>
        <v>15.53</v>
      </c>
      <c r="BD93" s="13">
        <f>ROUND((J93/5/365*31),2)</f>
        <v>17.2</v>
      </c>
      <c r="BE93" s="13">
        <f>ROUND((J93/5/365*30),2)</f>
        <v>16.64</v>
      </c>
      <c r="BF93" s="13">
        <f>ROUND((J93/5/365*31),2)</f>
        <v>17.2</v>
      </c>
      <c r="BG93" s="13">
        <f t="shared" ref="BG93:BG94" si="135">ROUND((J93/5/365*30),2)</f>
        <v>16.64</v>
      </c>
      <c r="BH93" s="13">
        <f t="shared" ref="BH93:BH94" si="136">ROUND((J93/5/365*31),2)</f>
        <v>17.2</v>
      </c>
      <c r="BI93" s="13">
        <f t="shared" ref="BI93:BI94" si="137">ROUND((J93/5/365*31),2)</f>
        <v>17.2</v>
      </c>
      <c r="BJ93" s="13">
        <f t="shared" ref="BJ93:BJ94" si="138">ROUND((J93/5/365*30),2)</f>
        <v>16.64</v>
      </c>
      <c r="BK93" s="13">
        <f t="shared" ref="BK93:BK94" si="139">ROUND((J93/5/365*31),2)</f>
        <v>17.2</v>
      </c>
      <c r="BL93" s="13">
        <f t="shared" ref="BL93:BL94" si="140">ROUND((J93/5/365*30),2)</f>
        <v>16.64</v>
      </c>
      <c r="BM93" s="13">
        <f t="shared" ref="BM93:BM94" si="141">ROUND((J93/5/365*31),2)</f>
        <v>17.2</v>
      </c>
      <c r="BN93" s="13">
        <f t="shared" ref="BN93:BN94" si="142">SUM(BB93:BM93)</f>
        <v>202.48999999999995</v>
      </c>
      <c r="BO93" s="13">
        <f t="shared" ref="BO93:BO94" si="143">ROUND((BA93+BN93),2)</f>
        <v>2256.9</v>
      </c>
      <c r="BP93" s="13">
        <f t="shared" ref="BP93:BP94" si="144">ROUND((J93/5/365*31),2)</f>
        <v>17.2</v>
      </c>
      <c r="BQ93" s="13">
        <f t="shared" ref="BQ93:BQ94" si="145">ROUND((J93/5/365*28),2)</f>
        <v>15.53</v>
      </c>
      <c r="BR93" s="13">
        <f t="shared" ref="BR93:BR94" si="146">ROUND((J93/5/365*31),2)</f>
        <v>17.2</v>
      </c>
      <c r="BS93" s="13">
        <f t="shared" ref="BS93:BS94" si="147">ROUND((J93/5/365*30),2)</f>
        <v>16.64</v>
      </c>
      <c r="BT93" s="13">
        <f t="shared" ref="BT93:BT94" si="148">ROUND((J93/5/365*31),2)</f>
        <v>17.2</v>
      </c>
      <c r="BU93" s="13">
        <f t="shared" ref="BU93:BU94" si="149">ROUND((J93/5/365*30),2)</f>
        <v>16.64</v>
      </c>
      <c r="BV93" s="13">
        <f t="shared" ref="BV93:BV94" si="150">ROUND((J93/5/365*31),2)</f>
        <v>17.2</v>
      </c>
      <c r="BW93" s="13">
        <f t="shared" ref="BW93:BW94" si="151">ROUND((J93/5/365*31),2)</f>
        <v>17.2</v>
      </c>
      <c r="BX93" s="13">
        <f t="shared" ref="BX93:BX94" si="152">ROUND((J93/5/365*30),2)</f>
        <v>16.64</v>
      </c>
      <c r="BY93" s="13">
        <f t="shared" ref="BY93:BY94" si="153">ROUND((J93/5/365*31),2)</f>
        <v>17.2</v>
      </c>
      <c r="BZ93" s="13">
        <f t="shared" ref="BZ93:BZ94" si="154">ROUND((J93/5/365*30),2)</f>
        <v>16.64</v>
      </c>
      <c r="CA93" s="13">
        <f t="shared" ref="CA93:CA94" si="155">ROUND((J93/5/365*31),2)</f>
        <v>17.2</v>
      </c>
      <c r="CB93" s="13">
        <f t="shared" ref="CB93:CB94" si="156">SUM(BP93:CA93)</f>
        <v>202.48999999999995</v>
      </c>
      <c r="CC93" s="13">
        <f t="shared" ref="CC93:CC94" si="157">ROUND((BO93+CB93),2)</f>
        <v>2459.39</v>
      </c>
      <c r="CD93" s="13">
        <f t="shared" ref="CD93:CD94" si="158">ROUND((J93/5/365*31),2)</f>
        <v>17.2</v>
      </c>
      <c r="CE93" s="13">
        <f t="shared" ref="CE93:CE94" si="159">ROUND((J93/5/365*29),2)</f>
        <v>16.09</v>
      </c>
      <c r="CF93" s="13">
        <f t="shared" ref="CF93:CF94" si="160">ROUND((J93/5/365*31),2)</f>
        <v>17.2</v>
      </c>
      <c r="CG93" s="13">
        <f t="shared" ref="CG93:CG94" si="161">ROUND((J93/5/365*30),2)</f>
        <v>16.64</v>
      </c>
      <c r="CH93" s="13">
        <f t="shared" ref="CH93:CH94" si="162">ROUND((J93/5/365*31),2)</f>
        <v>17.2</v>
      </c>
      <c r="CI93" s="13">
        <f t="shared" ref="CI93:CI94" si="163">ROUND((J93/5/365*30),2)</f>
        <v>16.64</v>
      </c>
      <c r="CJ93" s="13">
        <f t="shared" ref="CJ93:CJ94" si="164">ROUND((J93/5/365*31),2)</f>
        <v>17.2</v>
      </c>
      <c r="CK93" s="13">
        <f t="shared" ref="CK93:CK94" si="165">ROUND((J93/5/365*31),2)</f>
        <v>17.2</v>
      </c>
      <c r="CL93" s="13">
        <f t="shared" ref="CL93:CL94" si="166">ROUND((J93/5/365*30),2)</f>
        <v>16.64</v>
      </c>
      <c r="CM93" s="13">
        <f t="shared" ref="CM93:CM94" si="167">ROUND((J93/5/365*31),2)</f>
        <v>17.2</v>
      </c>
      <c r="CN93" s="13">
        <f t="shared" ref="CN93:CN94" si="168">ROUND((J93/5/365*30),2)</f>
        <v>16.64</v>
      </c>
      <c r="CO93" s="13">
        <f t="shared" ref="CO93:CO94" si="169">ROUND((J93/5/365*31),2)</f>
        <v>17.2</v>
      </c>
      <c r="CP93" s="13">
        <f t="shared" ref="CP93:CP94" si="170">SUM(CD93:CO93)</f>
        <v>203.04999999999995</v>
      </c>
      <c r="CQ93" s="14">
        <f t="shared" ref="CQ93:CQ94" si="171">ROUND((CC93+CP93),2)</f>
        <v>2662.44</v>
      </c>
      <c r="CR93" s="13">
        <f t="shared" ref="CR93:CR94" si="172">ROUND((J93/5/365*31),2)</f>
        <v>17.2</v>
      </c>
      <c r="CS93" s="13">
        <f t="shared" ref="CS93:CS94" si="173">ROUND((J93/5/365*28),2)</f>
        <v>15.53</v>
      </c>
      <c r="CT93" s="13">
        <f t="shared" ref="CT93:CT94" si="174">ROUND((J93/5/365*31),2)</f>
        <v>17.2</v>
      </c>
      <c r="CU93" s="13">
        <f t="shared" ref="CU93:CU94" si="175">ROUND((J93/5/365*30),2)</f>
        <v>16.64</v>
      </c>
      <c r="CV93" s="15">
        <f t="shared" ref="CV93:CV94" si="176">ROUND((J93/5/365*31),2)</f>
        <v>17.2</v>
      </c>
      <c r="CW93" s="13">
        <f t="shared" ref="CW93:CW94" si="177">ROUND((J93/5/365*30),2)</f>
        <v>16.64</v>
      </c>
      <c r="CX93" s="13">
        <f t="shared" ref="CX93:CX94" si="178">ROUND((J93/5/365*31),2)</f>
        <v>17.2</v>
      </c>
      <c r="CY93" s="13">
        <f t="shared" ref="CY93:CY94" si="179">ROUND((J93/5/365*31),2)</f>
        <v>17.2</v>
      </c>
      <c r="CZ93" s="13">
        <f t="shared" ref="CZ93:CZ94" si="180">ROUND((J93/5/365*30),2)</f>
        <v>16.64</v>
      </c>
      <c r="DA93" s="13">
        <f t="shared" ref="DA93:DA94" si="181">ROUND((J93/5/365*31),2)</f>
        <v>17.2</v>
      </c>
      <c r="DB93" s="13">
        <f t="shared" ref="DB93:DB94" si="182">ROUND((J93/5/365*30),2)</f>
        <v>16.64</v>
      </c>
      <c r="DC93" s="13">
        <f t="shared" ref="DC93:DC94" si="183">ROUND((J93/5/365*31),2)</f>
        <v>17.2</v>
      </c>
      <c r="DD93" s="14">
        <f t="shared" ref="DD93:DD94" si="184">SUM(CR93:DC93)</f>
        <v>202.48999999999995</v>
      </c>
      <c r="DE93" s="14">
        <f t="shared" ref="DE93:DE94" si="185">ROUND((CQ93+DD93),2)</f>
        <v>2864.93</v>
      </c>
      <c r="DF93" s="13">
        <f t="shared" ref="DF93:DF94" si="186">ROUND((J93/5/365*31),2)</f>
        <v>17.2</v>
      </c>
      <c r="DG93" s="13">
        <f t="shared" ref="DG93:DG94" si="187">ROUND((J93/5/365*28),2)</f>
        <v>15.53</v>
      </c>
      <c r="DH93" s="13">
        <f t="shared" ref="DH93:DH94" si="188">ROUND((J93/5/365*31),2)</f>
        <v>17.2</v>
      </c>
      <c r="DI93" s="13">
        <f t="shared" ref="DI93:DI94" si="189">ROUND((J93/5/365*30),2)</f>
        <v>16.64</v>
      </c>
      <c r="DJ93" s="13">
        <f t="shared" ref="DJ93:DJ94" si="190">ROUND((J93/5/365*31),2)</f>
        <v>17.2</v>
      </c>
      <c r="DK93" s="13">
        <f t="shared" ref="DK93:DK94" si="191">ROUND((J93/5/365*30),2)</f>
        <v>16.64</v>
      </c>
      <c r="DL93" s="13">
        <f>ROUND((J93/5/365*31),2)</f>
        <v>17.2</v>
      </c>
      <c r="DM93" s="13">
        <f>ROUND((J93/5/365*31),2)</f>
        <v>17.2</v>
      </c>
      <c r="DN93" s="13">
        <f>ROUND((J93/5/365*30),2)</f>
        <v>16.64</v>
      </c>
      <c r="DO93" s="13">
        <f>ROUND((J93/5/365*31),2)</f>
        <v>17.2</v>
      </c>
      <c r="DP93" s="13">
        <v>3.92</v>
      </c>
      <c r="DQ93" s="13"/>
      <c r="DR93" s="14">
        <f>SUM(DF93:DQ93)</f>
        <v>172.56999999999996</v>
      </c>
      <c r="DS93" s="13">
        <f t="shared" ref="DS93:DS94" si="192">ROUND((DE93+DF93+DG93+DH93+DI93+DJ93+DK93+DL93+DM93+DN93+DO93+DP93+DQ93),2)</f>
        <v>3037.5</v>
      </c>
      <c r="DT93" s="13">
        <f t="shared" ref="DT93:DT94" si="193">SUM(H93-DS93)</f>
        <v>-1912.5</v>
      </c>
      <c r="DU93" s="88"/>
      <c r="DV93" s="88"/>
    </row>
    <row r="94" spans="3:137" s="85" customFormat="1" ht="29.25" customHeight="1" x14ac:dyDescent="0.25">
      <c r="C94" s="419">
        <v>41600</v>
      </c>
      <c r="D94" s="413" t="s">
        <v>205</v>
      </c>
      <c r="E94" s="417" t="s">
        <v>261</v>
      </c>
      <c r="F94" s="415" t="s">
        <v>110</v>
      </c>
      <c r="G94" s="415" t="s">
        <v>262</v>
      </c>
      <c r="H94" s="420">
        <v>629</v>
      </c>
      <c r="I94" s="420">
        <f t="shared" si="133"/>
        <v>62.900000000000006</v>
      </c>
      <c r="J94" s="386">
        <f t="shared" si="46"/>
        <v>566.1</v>
      </c>
      <c r="K94" s="420"/>
      <c r="L94" s="420"/>
      <c r="M94" s="420"/>
      <c r="N94" s="420"/>
      <c r="O94" s="420"/>
      <c r="P94" s="420"/>
      <c r="Q94" s="420"/>
      <c r="R94" s="420"/>
      <c r="S94" s="420"/>
      <c r="T94" s="420"/>
      <c r="U94" s="420"/>
      <c r="V94" s="420"/>
      <c r="W94" s="420"/>
      <c r="X94" s="420"/>
      <c r="Y94" s="420"/>
      <c r="Z94" s="420"/>
      <c r="AA94" s="420"/>
      <c r="AB94" s="420"/>
      <c r="AC94" s="420"/>
      <c r="AD94" s="420"/>
      <c r="AE94" s="420"/>
      <c r="AF94" s="420"/>
      <c r="AG94" s="420"/>
      <c r="AH94" s="420"/>
      <c r="AI94" s="420"/>
      <c r="AJ94" s="420"/>
      <c r="AK94" s="420"/>
      <c r="AL94" s="420">
        <f>ROUND((X94+Y94+Z94+AA94+AB94+AC94+AD94+AE94+AF94+AG94+AH94+AI94+AJ94),2)</f>
        <v>0</v>
      </c>
      <c r="AM94" s="420"/>
      <c r="AN94" s="386">
        <v>566.1</v>
      </c>
      <c r="AO94" s="386">
        <v>566.1</v>
      </c>
      <c r="AP94" s="386">
        <v>566.1</v>
      </c>
      <c r="AQ94" s="13"/>
      <c r="AR94" s="13"/>
      <c r="AS94" s="13"/>
      <c r="AT94" s="13"/>
      <c r="AU94" s="13"/>
      <c r="AV94" s="13"/>
      <c r="AW94" s="13"/>
      <c r="AX94" s="13">
        <f>ROUND((J94/5/365*8),2)</f>
        <v>2.48</v>
      </c>
      <c r="AY94" s="13">
        <f>ROUND((J94/5/365*31),2)</f>
        <v>9.6199999999999992</v>
      </c>
      <c r="AZ94" s="13">
        <f>SUM(AM94:AY94)</f>
        <v>1710.4</v>
      </c>
      <c r="BA94" s="13">
        <f t="shared" si="134"/>
        <v>1144.3</v>
      </c>
      <c r="BB94" s="13">
        <f>ROUND((J94/5/365*31),2)</f>
        <v>9.6199999999999992</v>
      </c>
      <c r="BC94" s="13">
        <f>ROUND((J94/5/365*28),2)</f>
        <v>8.69</v>
      </c>
      <c r="BD94" s="13">
        <f>ROUND((J94/5/365*31),2)</f>
        <v>9.6199999999999992</v>
      </c>
      <c r="BE94" s="13">
        <f>ROUND((J94/5/365*30),2)</f>
        <v>9.31</v>
      </c>
      <c r="BF94" s="13">
        <f>ROUND((J94/5/365*31),2)</f>
        <v>9.6199999999999992</v>
      </c>
      <c r="BG94" s="13">
        <f t="shared" si="135"/>
        <v>9.31</v>
      </c>
      <c r="BH94" s="13">
        <f t="shared" si="136"/>
        <v>9.6199999999999992</v>
      </c>
      <c r="BI94" s="13">
        <f t="shared" si="137"/>
        <v>9.6199999999999992</v>
      </c>
      <c r="BJ94" s="13">
        <f t="shared" si="138"/>
        <v>9.31</v>
      </c>
      <c r="BK94" s="13">
        <f t="shared" si="139"/>
        <v>9.6199999999999992</v>
      </c>
      <c r="BL94" s="13">
        <f t="shared" si="140"/>
        <v>9.31</v>
      </c>
      <c r="BM94" s="13">
        <f t="shared" si="141"/>
        <v>9.6199999999999992</v>
      </c>
      <c r="BN94" s="13">
        <f t="shared" si="142"/>
        <v>113.27000000000002</v>
      </c>
      <c r="BO94" s="13">
        <f t="shared" si="143"/>
        <v>1257.57</v>
      </c>
      <c r="BP94" s="13">
        <f t="shared" si="144"/>
        <v>9.6199999999999992</v>
      </c>
      <c r="BQ94" s="13">
        <f t="shared" si="145"/>
        <v>8.69</v>
      </c>
      <c r="BR94" s="13">
        <f t="shared" si="146"/>
        <v>9.6199999999999992</v>
      </c>
      <c r="BS94" s="13">
        <f t="shared" si="147"/>
        <v>9.31</v>
      </c>
      <c r="BT94" s="13">
        <f t="shared" si="148"/>
        <v>9.6199999999999992</v>
      </c>
      <c r="BU94" s="13">
        <f t="shared" si="149"/>
        <v>9.31</v>
      </c>
      <c r="BV94" s="13">
        <f t="shared" si="150"/>
        <v>9.6199999999999992</v>
      </c>
      <c r="BW94" s="13">
        <f t="shared" si="151"/>
        <v>9.6199999999999992</v>
      </c>
      <c r="BX94" s="13">
        <f t="shared" si="152"/>
        <v>9.31</v>
      </c>
      <c r="BY94" s="13">
        <f t="shared" si="153"/>
        <v>9.6199999999999992</v>
      </c>
      <c r="BZ94" s="13">
        <f t="shared" si="154"/>
        <v>9.31</v>
      </c>
      <c r="CA94" s="13">
        <f t="shared" si="155"/>
        <v>9.6199999999999992</v>
      </c>
      <c r="CB94" s="13">
        <f t="shared" si="156"/>
        <v>113.27000000000002</v>
      </c>
      <c r="CC94" s="13">
        <f t="shared" si="157"/>
        <v>1370.84</v>
      </c>
      <c r="CD94" s="13">
        <f t="shared" si="158"/>
        <v>9.6199999999999992</v>
      </c>
      <c r="CE94" s="13">
        <f t="shared" si="159"/>
        <v>9</v>
      </c>
      <c r="CF94" s="13">
        <f t="shared" si="160"/>
        <v>9.6199999999999992</v>
      </c>
      <c r="CG94" s="13">
        <f t="shared" si="161"/>
        <v>9.31</v>
      </c>
      <c r="CH94" s="13">
        <f t="shared" si="162"/>
        <v>9.6199999999999992</v>
      </c>
      <c r="CI94" s="13">
        <f t="shared" si="163"/>
        <v>9.31</v>
      </c>
      <c r="CJ94" s="13">
        <f t="shared" si="164"/>
        <v>9.6199999999999992</v>
      </c>
      <c r="CK94" s="13">
        <f t="shared" si="165"/>
        <v>9.6199999999999992</v>
      </c>
      <c r="CL94" s="13">
        <f t="shared" si="166"/>
        <v>9.31</v>
      </c>
      <c r="CM94" s="13">
        <f t="shared" si="167"/>
        <v>9.6199999999999992</v>
      </c>
      <c r="CN94" s="13">
        <f t="shared" si="168"/>
        <v>9.31</v>
      </c>
      <c r="CO94" s="13">
        <f t="shared" si="169"/>
        <v>9.6199999999999992</v>
      </c>
      <c r="CP94" s="13">
        <f t="shared" si="170"/>
        <v>113.58000000000001</v>
      </c>
      <c r="CQ94" s="14">
        <f t="shared" si="171"/>
        <v>1484.42</v>
      </c>
      <c r="CR94" s="13">
        <f t="shared" si="172"/>
        <v>9.6199999999999992</v>
      </c>
      <c r="CS94" s="13">
        <f t="shared" si="173"/>
        <v>8.69</v>
      </c>
      <c r="CT94" s="13">
        <f t="shared" si="174"/>
        <v>9.6199999999999992</v>
      </c>
      <c r="CU94" s="13">
        <f t="shared" si="175"/>
        <v>9.31</v>
      </c>
      <c r="CV94" s="15">
        <f t="shared" si="176"/>
        <v>9.6199999999999992</v>
      </c>
      <c r="CW94" s="13">
        <f t="shared" si="177"/>
        <v>9.31</v>
      </c>
      <c r="CX94" s="13">
        <f t="shared" si="178"/>
        <v>9.6199999999999992</v>
      </c>
      <c r="CY94" s="13">
        <f t="shared" si="179"/>
        <v>9.6199999999999992</v>
      </c>
      <c r="CZ94" s="13">
        <f t="shared" si="180"/>
        <v>9.31</v>
      </c>
      <c r="DA94" s="13">
        <f t="shared" si="181"/>
        <v>9.6199999999999992</v>
      </c>
      <c r="DB94" s="13">
        <f t="shared" si="182"/>
        <v>9.31</v>
      </c>
      <c r="DC94" s="13">
        <f t="shared" si="183"/>
        <v>9.6199999999999992</v>
      </c>
      <c r="DD94" s="14">
        <f t="shared" si="184"/>
        <v>113.27000000000002</v>
      </c>
      <c r="DE94" s="14">
        <f t="shared" si="185"/>
        <v>1597.69</v>
      </c>
      <c r="DF94" s="13">
        <f t="shared" si="186"/>
        <v>9.6199999999999992</v>
      </c>
      <c r="DG94" s="13">
        <f t="shared" si="187"/>
        <v>8.69</v>
      </c>
      <c r="DH94" s="13">
        <f t="shared" si="188"/>
        <v>9.6199999999999992</v>
      </c>
      <c r="DI94" s="13">
        <f t="shared" si="189"/>
        <v>9.31</v>
      </c>
      <c r="DJ94" s="13">
        <f t="shared" si="190"/>
        <v>9.6199999999999992</v>
      </c>
      <c r="DK94" s="13">
        <f t="shared" si="191"/>
        <v>9.31</v>
      </c>
      <c r="DL94" s="13">
        <f t="shared" ref="DL94" si="194">ROUND((J94/5/365*31),2)</f>
        <v>9.6199999999999992</v>
      </c>
      <c r="DM94" s="13">
        <f t="shared" ref="DM94" si="195">ROUND((J94/5/365*31),2)</f>
        <v>9.6199999999999992</v>
      </c>
      <c r="DN94" s="13">
        <f t="shared" ref="DN94" si="196">ROUND((J94/5/365*30),2)</f>
        <v>9.31</v>
      </c>
      <c r="DO94" s="13">
        <f t="shared" ref="DO94" si="197">ROUND((J94/5/365*31),2)</f>
        <v>9.6199999999999992</v>
      </c>
      <c r="DP94" s="13">
        <v>6.27</v>
      </c>
      <c r="DQ94" s="14"/>
      <c r="DR94" s="14">
        <f t="shared" ref="DR94" si="198">SUM(DF94:DQ94)</f>
        <v>100.61000000000001</v>
      </c>
      <c r="DS94" s="13">
        <f t="shared" si="192"/>
        <v>1698.3</v>
      </c>
      <c r="DT94" s="13">
        <f t="shared" si="193"/>
        <v>-1069.3</v>
      </c>
      <c r="DU94" s="88"/>
      <c r="DV94" s="88"/>
    </row>
    <row r="95" spans="3:137" s="85" customFormat="1" ht="62.25" customHeight="1" x14ac:dyDescent="0.25">
      <c r="C95" s="419">
        <v>41626</v>
      </c>
      <c r="D95" s="417" t="s">
        <v>263</v>
      </c>
      <c r="E95" s="417" t="s">
        <v>264</v>
      </c>
      <c r="F95" s="415" t="s">
        <v>223</v>
      </c>
      <c r="G95" s="415" t="s">
        <v>265</v>
      </c>
      <c r="H95" s="420">
        <v>3893.13</v>
      </c>
      <c r="I95" s="420">
        <f t="shared" si="133"/>
        <v>389.31300000000005</v>
      </c>
      <c r="J95" s="420">
        <f t="shared" si="46"/>
        <v>3503.817</v>
      </c>
      <c r="K95" s="420"/>
      <c r="L95" s="420"/>
      <c r="M95" s="420"/>
      <c r="N95" s="420"/>
      <c r="O95" s="420"/>
      <c r="P95" s="420"/>
      <c r="Q95" s="420"/>
      <c r="R95" s="420"/>
      <c r="S95" s="420"/>
      <c r="T95" s="420"/>
      <c r="U95" s="420"/>
      <c r="V95" s="420"/>
      <c r="W95" s="420"/>
      <c r="X95" s="420"/>
      <c r="Y95" s="420"/>
      <c r="Z95" s="420"/>
      <c r="AA95" s="420"/>
      <c r="AB95" s="420"/>
      <c r="AC95" s="420"/>
      <c r="AD95" s="420"/>
      <c r="AE95" s="420"/>
      <c r="AF95" s="420"/>
      <c r="AG95" s="420"/>
      <c r="AH95" s="420"/>
      <c r="AI95" s="420"/>
      <c r="AJ95" s="420"/>
      <c r="AK95" s="420"/>
      <c r="AL95" s="420">
        <v>0</v>
      </c>
      <c r="AM95" s="420"/>
      <c r="AN95" s="420">
        <v>3503.82</v>
      </c>
      <c r="AO95" s="420">
        <v>3503.82</v>
      </c>
      <c r="AP95" s="420">
        <v>3503.82</v>
      </c>
      <c r="AQ95" s="88"/>
      <c r="AR95" s="88"/>
      <c r="AS95" s="88"/>
      <c r="AT95" s="88"/>
      <c r="AU95" s="88"/>
      <c r="AV95" s="88"/>
      <c r="AW95" s="88"/>
      <c r="AX95" s="88"/>
      <c r="AY95" s="88"/>
      <c r="AZ95" s="88"/>
      <c r="BA95" s="88"/>
      <c r="BB95" s="88"/>
      <c r="BC95" s="88"/>
      <c r="BD95" s="88"/>
      <c r="BE95" s="88"/>
      <c r="BF95" s="88"/>
      <c r="BG95" s="88"/>
      <c r="BH95" s="88"/>
      <c r="BI95" s="88"/>
      <c r="BJ95" s="88"/>
      <c r="BK95" s="88"/>
      <c r="BL95" s="88"/>
      <c r="BM95" s="88"/>
      <c r="BN95" s="88"/>
      <c r="BO95" s="88"/>
      <c r="BP95" s="88"/>
      <c r="BQ95" s="88"/>
      <c r="BR95" s="88"/>
      <c r="BS95" s="88"/>
      <c r="BT95" s="88"/>
      <c r="BU95" s="88"/>
      <c r="BV95" s="88"/>
      <c r="BW95" s="88"/>
      <c r="BX95" s="88"/>
      <c r="BY95" s="88"/>
      <c r="BZ95" s="88"/>
      <c r="CA95" s="88"/>
      <c r="CB95" s="88"/>
      <c r="CC95" s="88"/>
      <c r="CD95" s="88"/>
      <c r="CE95" s="88"/>
      <c r="CF95" s="88"/>
      <c r="CG95" s="88"/>
      <c r="CH95" s="88"/>
      <c r="CI95" s="88"/>
      <c r="CJ95" s="88"/>
      <c r="CK95" s="88"/>
      <c r="CL95" s="88"/>
      <c r="CM95" s="88"/>
      <c r="CN95" s="88"/>
      <c r="CO95" s="88"/>
      <c r="CP95" s="88"/>
      <c r="CQ95" s="89"/>
      <c r="CR95" s="88"/>
      <c r="CS95" s="88"/>
      <c r="CT95" s="88"/>
      <c r="CU95" s="88"/>
      <c r="CV95" s="90"/>
      <c r="CW95" s="88"/>
      <c r="CX95" s="88"/>
      <c r="CY95" s="88"/>
      <c r="CZ95" s="88"/>
      <c r="DA95" s="88"/>
      <c r="DB95" s="88"/>
      <c r="DC95" s="88"/>
      <c r="DD95" s="89"/>
      <c r="DE95" s="89"/>
      <c r="DF95" s="88"/>
      <c r="DG95" s="88"/>
      <c r="DH95" s="88"/>
      <c r="DI95" s="88"/>
      <c r="DJ95" s="88"/>
      <c r="DK95" s="88"/>
      <c r="DL95" s="88"/>
      <c r="DM95" s="88"/>
      <c r="DN95" s="88"/>
      <c r="DO95" s="88"/>
      <c r="DP95" s="88"/>
      <c r="DQ95" s="89"/>
      <c r="DR95" s="89"/>
      <c r="DS95" s="88"/>
      <c r="DT95" s="88"/>
      <c r="DU95" s="88"/>
      <c r="DV95" s="88"/>
    </row>
    <row r="96" spans="3:137" s="6" customFormat="1" ht="33" x14ac:dyDescent="0.15">
      <c r="C96" s="418">
        <v>41789</v>
      </c>
      <c r="D96" s="417" t="s">
        <v>136</v>
      </c>
      <c r="E96" s="417" t="s">
        <v>666</v>
      </c>
      <c r="F96" s="422" t="s">
        <v>667</v>
      </c>
      <c r="G96" s="423" t="s">
        <v>668</v>
      </c>
      <c r="H96" s="416">
        <v>796.15</v>
      </c>
      <c r="I96" s="416">
        <f>(H96*0.1)</f>
        <v>79.615000000000009</v>
      </c>
      <c r="J96" s="416">
        <f t="shared" si="46"/>
        <v>716.53499999999997</v>
      </c>
      <c r="K96" s="153"/>
      <c r="L96" s="153"/>
      <c r="M96" s="153"/>
      <c r="N96" s="153"/>
      <c r="O96" s="153"/>
      <c r="P96" s="153"/>
      <c r="Q96" s="153"/>
      <c r="R96" s="153"/>
      <c r="S96" s="153"/>
      <c r="T96" s="153"/>
      <c r="U96" s="153"/>
      <c r="V96" s="153"/>
      <c r="W96" s="153"/>
      <c r="X96" s="153"/>
      <c r="Y96" s="153"/>
      <c r="Z96" s="153"/>
      <c r="AA96" s="153"/>
      <c r="AB96" s="153"/>
      <c r="AC96" s="153"/>
      <c r="AD96" s="153"/>
      <c r="AE96" s="153"/>
      <c r="AF96" s="153"/>
      <c r="AG96" s="153"/>
      <c r="AH96" s="153"/>
      <c r="AI96" s="153"/>
      <c r="AJ96" s="153"/>
      <c r="AK96" s="153"/>
      <c r="AL96" s="153"/>
      <c r="AM96" s="153"/>
      <c r="AN96" s="153"/>
      <c r="AO96" s="416">
        <v>716.15</v>
      </c>
      <c r="AP96" s="416">
        <v>716.15</v>
      </c>
      <c r="AQ96" s="18"/>
      <c r="AR96" s="18"/>
      <c r="AS96" s="18"/>
      <c r="AT96" s="18"/>
      <c r="AU96" s="18"/>
      <c r="AV96" s="18"/>
      <c r="AW96" s="18"/>
      <c r="AX96" s="18"/>
      <c r="AY96" s="18"/>
      <c r="AZ96" s="91">
        <f>ROUND((AL96+AM96+AN96+AO96+AP96+AQ96+AR96+AS96+AT96+AU96+AV96+AW96+AX96),2)</f>
        <v>1432.3</v>
      </c>
      <c r="BA96" s="18"/>
      <c r="BB96" s="18"/>
      <c r="BC96" s="91"/>
      <c r="BD96" s="91"/>
      <c r="BE96" s="91">
        <f>ROUND((J96/5/365*1),2)</f>
        <v>0.39</v>
      </c>
      <c r="BF96" s="91">
        <f>ROUND((J96/5/365*30),2)</f>
        <v>11.78</v>
      </c>
      <c r="BG96" s="91">
        <f>ROUND((J96/5/365*31),2)</f>
        <v>12.17</v>
      </c>
      <c r="BH96" s="91">
        <f>ROUND((J96/5/365*31),2)</f>
        <v>12.17</v>
      </c>
      <c r="BI96" s="91">
        <f>ROUND((J96/5/365*30),2)</f>
        <v>11.78</v>
      </c>
      <c r="BJ96" s="91">
        <f>ROUND((J96/5/365*31),2)</f>
        <v>12.17</v>
      </c>
      <c r="BK96" s="91">
        <f>ROUND((J96/5/365*30),2)</f>
        <v>11.78</v>
      </c>
      <c r="BL96" s="91">
        <f>ROUND((J96/5/365*31),2)</f>
        <v>12.17</v>
      </c>
      <c r="BM96" s="91">
        <f>SUM(BA96:BL96)</f>
        <v>84.41</v>
      </c>
      <c r="BN96" s="91">
        <f>ROUND((AZ96+BM96),2)</f>
        <v>1516.71</v>
      </c>
      <c r="BO96" s="91">
        <f>ROUND((J96/5/365*31),2)</f>
        <v>12.17</v>
      </c>
      <c r="BP96" s="91">
        <f>ROUND((J96/5/365*28),2)</f>
        <v>10.99</v>
      </c>
      <c r="BQ96" s="91">
        <f>ROUND((J96/5/365*31),2)</f>
        <v>12.17</v>
      </c>
      <c r="BR96" s="91">
        <f>ROUND((J96/5/365*30),2)</f>
        <v>11.78</v>
      </c>
      <c r="BS96" s="91">
        <f>ROUND((J96/5/365*31),2)</f>
        <v>12.17</v>
      </c>
      <c r="BT96" s="91">
        <f>ROUND((J96/5/365*30),2)</f>
        <v>11.78</v>
      </c>
      <c r="BU96" s="91">
        <f>ROUND((J96/5/365*31),2)</f>
        <v>12.17</v>
      </c>
      <c r="BV96" s="91">
        <f>ROUND((J96/5/365*31),2)</f>
        <v>12.17</v>
      </c>
      <c r="BW96" s="91">
        <f>ROUND((J96/5/365*30),2)</f>
        <v>11.78</v>
      </c>
      <c r="BX96" s="91">
        <f>ROUND((J96/5/365*31),2)</f>
        <v>12.17</v>
      </c>
      <c r="BY96" s="91">
        <f>ROUND((J96/5/365*30),2)</f>
        <v>11.78</v>
      </c>
      <c r="BZ96" s="91">
        <f>ROUND((J96/5/365*31),2)</f>
        <v>12.17</v>
      </c>
      <c r="CA96" s="91">
        <f>SUM(BO96:BZ96)</f>
        <v>143.29999999999998</v>
      </c>
      <c r="CB96" s="91">
        <f>ROUND((BN96+CA96),2)</f>
        <v>1660.01</v>
      </c>
      <c r="CC96" s="91">
        <f>ROUND((J96/5/365*31),2)</f>
        <v>12.17</v>
      </c>
      <c r="CD96" s="91">
        <f>ROUND((J96/5/365*29),2)</f>
        <v>11.39</v>
      </c>
      <c r="CE96" s="91">
        <f>ROUND((J96/5/365*31),2)</f>
        <v>12.17</v>
      </c>
      <c r="CF96" s="91">
        <f>ROUND((J96/5/365*30),2)</f>
        <v>11.78</v>
      </c>
      <c r="CG96" s="91">
        <f>ROUND((J96/5/365*31),2)</f>
        <v>12.17</v>
      </c>
      <c r="CH96" s="91">
        <f>ROUND((J96/5/365*30),2)</f>
        <v>11.78</v>
      </c>
      <c r="CI96" s="91">
        <f>ROUND((J96/5/365*31),2)</f>
        <v>12.17</v>
      </c>
      <c r="CJ96" s="91">
        <f>ROUND((J96/5/365*31),2)</f>
        <v>12.17</v>
      </c>
      <c r="CK96" s="91">
        <f>ROUND((J96/5/365*30),2)</f>
        <v>11.78</v>
      </c>
      <c r="CL96" s="91">
        <f>ROUND((J96/5/365*31),2)</f>
        <v>12.17</v>
      </c>
      <c r="CM96" s="91">
        <f>ROUND((J96/5/365*30),2)</f>
        <v>11.78</v>
      </c>
      <c r="CN96" s="91">
        <f>ROUND((J96/5/365*31),2)</f>
        <v>12.17</v>
      </c>
      <c r="CO96" s="91">
        <f>SUM(CC96:CN96)</f>
        <v>143.69999999999999</v>
      </c>
      <c r="CP96" s="92">
        <f>ROUND((CB96+CO96),2)</f>
        <v>1803.71</v>
      </c>
      <c r="CQ96" s="91">
        <f>ROUND((J96/5/365*31),2)</f>
        <v>12.17</v>
      </c>
      <c r="CR96" s="91">
        <f>ROUND((J96/5/365*28),2)</f>
        <v>10.99</v>
      </c>
      <c r="CS96" s="91">
        <f>ROUND((J96/5/365*31),2)</f>
        <v>12.17</v>
      </c>
      <c r="CT96" s="91">
        <f>ROUND((J96/5/365*30),2)</f>
        <v>11.78</v>
      </c>
      <c r="CU96" s="93">
        <f>ROUND((J96/5/365*31),2)</f>
        <v>12.17</v>
      </c>
      <c r="CV96" s="91">
        <f>ROUND((J96/5/365*30),2)</f>
        <v>11.78</v>
      </c>
      <c r="CW96" s="91">
        <f>ROUND((J96/5/365*31),2)</f>
        <v>12.17</v>
      </c>
      <c r="CX96" s="91">
        <f>ROUND((J96/5/365*31),2)</f>
        <v>12.17</v>
      </c>
      <c r="CY96" s="91">
        <f>ROUND((J96/5/365*30),2)</f>
        <v>11.78</v>
      </c>
      <c r="CZ96" s="91">
        <f>ROUND((J96/5/365*31),2)</f>
        <v>12.17</v>
      </c>
      <c r="DA96" s="91">
        <f>ROUND((J96/5/365*30),2)</f>
        <v>11.78</v>
      </c>
      <c r="DB96" s="91">
        <f>ROUND((J96/5/365*31),2)</f>
        <v>12.17</v>
      </c>
      <c r="DC96" s="92">
        <f>SUM(CQ96:DB96)</f>
        <v>143.29999999999998</v>
      </c>
      <c r="DD96" s="92">
        <f>ROUND((CP96+DC96),2)</f>
        <v>1947.01</v>
      </c>
      <c r="DE96" s="91">
        <f>ROUND((J96/5/365*31),2)</f>
        <v>12.17</v>
      </c>
      <c r="DF96" s="91">
        <f>ROUND((J96/5/365*28),2)</f>
        <v>10.99</v>
      </c>
      <c r="DG96" s="91">
        <f>ROUND((J96/5/365*31),2)</f>
        <v>12.17</v>
      </c>
      <c r="DH96" s="91">
        <f>ROUND((J96/5/365*30),2)</f>
        <v>11.78</v>
      </c>
      <c r="DI96" s="91">
        <f>ROUND((J96/5/365*31),2)</f>
        <v>12.17</v>
      </c>
      <c r="DJ96" s="91">
        <f>ROUND((J96/5/365*30),2)</f>
        <v>11.78</v>
      </c>
      <c r="DK96" s="91">
        <f>ROUND((J96/5/365*31),2)</f>
        <v>12.17</v>
      </c>
      <c r="DL96" s="91">
        <f>ROUND((J96/5/365*31),2)</f>
        <v>12.17</v>
      </c>
      <c r="DM96" s="91">
        <f>ROUND((J96/5/365*30),2)</f>
        <v>11.78</v>
      </c>
      <c r="DN96" s="91">
        <f>ROUND((J96/5/365*31),2)</f>
        <v>12.17</v>
      </c>
      <c r="DO96" s="91">
        <f>ROUND((J96/5/365*30),2)</f>
        <v>11.78</v>
      </c>
      <c r="DP96" s="91">
        <f>ROUND((J96/5/365*31),2)</f>
        <v>12.17</v>
      </c>
      <c r="DQ96" s="92">
        <f>SUM(DE96:DP96)</f>
        <v>143.29999999999998</v>
      </c>
      <c r="DR96" s="92">
        <f>ROUND((DD96+DQ96),2)</f>
        <v>2090.31</v>
      </c>
      <c r="DS96" s="91">
        <f>ROUND((J96/5/365*31),2)</f>
        <v>12.17</v>
      </c>
      <c r="DT96" s="91">
        <f>ROUND((J96/5/365*28),2)</f>
        <v>10.99</v>
      </c>
      <c r="DU96" s="91">
        <f>ROUND((J96/5/365*31),2)</f>
        <v>12.17</v>
      </c>
      <c r="DV96" s="91">
        <f>ROUND((J96/5/365*30),2)</f>
        <v>11.78</v>
      </c>
      <c r="DW96" s="94"/>
      <c r="DX96" s="94"/>
      <c r="DY96" s="95"/>
      <c r="DZ96" s="95"/>
      <c r="EA96" s="95"/>
      <c r="EB96" s="95"/>
      <c r="EC96" s="95"/>
      <c r="ED96" s="95"/>
      <c r="EE96" s="92"/>
      <c r="EF96" s="91"/>
      <c r="EG96" s="91"/>
    </row>
    <row r="97" spans="3:137" s="6" customFormat="1" ht="33" x14ac:dyDescent="0.15">
      <c r="C97" s="418">
        <v>41789</v>
      </c>
      <c r="D97" s="417" t="s">
        <v>136</v>
      </c>
      <c r="E97" s="417" t="s">
        <v>669</v>
      </c>
      <c r="F97" s="422" t="s">
        <v>670</v>
      </c>
      <c r="G97" s="423" t="s">
        <v>671</v>
      </c>
      <c r="H97" s="416">
        <v>819</v>
      </c>
      <c r="I97" s="416">
        <f>(H97*0.1)</f>
        <v>81.900000000000006</v>
      </c>
      <c r="J97" s="416">
        <f t="shared" si="46"/>
        <v>737.1</v>
      </c>
      <c r="K97" s="153"/>
      <c r="L97" s="153"/>
      <c r="M97" s="153"/>
      <c r="N97" s="153"/>
      <c r="O97" s="153"/>
      <c r="P97" s="153"/>
      <c r="Q97" s="153"/>
      <c r="R97" s="153"/>
      <c r="S97" s="153"/>
      <c r="T97" s="153"/>
      <c r="U97" s="153"/>
      <c r="V97" s="153"/>
      <c r="W97" s="153"/>
      <c r="X97" s="153"/>
      <c r="Y97" s="153"/>
      <c r="Z97" s="153"/>
      <c r="AA97" s="153"/>
      <c r="AB97" s="153"/>
      <c r="AC97" s="153"/>
      <c r="AD97" s="153"/>
      <c r="AE97" s="153"/>
      <c r="AF97" s="153"/>
      <c r="AG97" s="153"/>
      <c r="AH97" s="153"/>
      <c r="AI97" s="153"/>
      <c r="AJ97" s="153"/>
      <c r="AK97" s="153"/>
      <c r="AL97" s="153"/>
      <c r="AM97" s="153"/>
      <c r="AN97" s="153"/>
      <c r="AO97" s="416">
        <v>737.1</v>
      </c>
      <c r="AP97" s="416">
        <v>737.1</v>
      </c>
      <c r="AQ97" s="18"/>
      <c r="AR97" s="18"/>
      <c r="AS97" s="18"/>
      <c r="AT97" s="18"/>
      <c r="AU97" s="18"/>
      <c r="AV97" s="18"/>
      <c r="AW97" s="18"/>
      <c r="AX97" s="18"/>
      <c r="AY97" s="18"/>
      <c r="AZ97" s="91">
        <f>ROUND((AL97+AM97+AN97+AO97+AP97+AQ97+AR97+AS97+AT97+AU97+AV97+AW97+AX97),2)</f>
        <v>1474.2</v>
      </c>
      <c r="BA97" s="18"/>
      <c r="BB97" s="18"/>
      <c r="BC97" s="91"/>
      <c r="BD97" s="91"/>
      <c r="BE97" s="91">
        <f>ROUND((J97/5/365*1),2)</f>
        <v>0.4</v>
      </c>
      <c r="BF97" s="91">
        <f>ROUND((J97/5/365*30),2)</f>
        <v>12.12</v>
      </c>
      <c r="BG97" s="91">
        <f>ROUND((J97/5/365*31),2)</f>
        <v>12.52</v>
      </c>
      <c r="BH97" s="91">
        <f>ROUND((J97/5/365*31),2)</f>
        <v>12.52</v>
      </c>
      <c r="BI97" s="91">
        <f>ROUND((J97/5/365*30),2)</f>
        <v>12.12</v>
      </c>
      <c r="BJ97" s="91">
        <f>ROUND((J97/5/365*31),2)</f>
        <v>12.52</v>
      </c>
      <c r="BK97" s="91">
        <f>ROUND((J97/5/365*30),2)</f>
        <v>12.12</v>
      </c>
      <c r="BL97" s="91">
        <f>ROUND((J97/5/365*31),2)</f>
        <v>12.52</v>
      </c>
      <c r="BM97" s="91">
        <f>SUM(BA97:BL97)</f>
        <v>86.84</v>
      </c>
      <c r="BN97" s="91">
        <f>ROUND((AZ97+BM97),2)</f>
        <v>1561.04</v>
      </c>
      <c r="BO97" s="91">
        <f>ROUND((J97/5/365*31),2)</f>
        <v>12.52</v>
      </c>
      <c r="BP97" s="91">
        <f>ROUND((J97/5/365*28),2)</f>
        <v>11.31</v>
      </c>
      <c r="BQ97" s="91">
        <f>ROUND((J97/5/365*31),2)</f>
        <v>12.52</v>
      </c>
      <c r="BR97" s="91">
        <f>ROUND((J97/5/365*30),2)</f>
        <v>12.12</v>
      </c>
      <c r="BS97" s="91">
        <f>ROUND((J97/5/365*31),2)</f>
        <v>12.52</v>
      </c>
      <c r="BT97" s="91">
        <f>ROUND((J97/5/365*30),2)</f>
        <v>12.12</v>
      </c>
      <c r="BU97" s="91">
        <f>ROUND((J97/5/365*31),2)</f>
        <v>12.52</v>
      </c>
      <c r="BV97" s="91">
        <f>ROUND((J97/5/365*31),2)</f>
        <v>12.52</v>
      </c>
      <c r="BW97" s="91">
        <f>ROUND((J97/5/365*30),2)</f>
        <v>12.12</v>
      </c>
      <c r="BX97" s="91">
        <f>ROUND((J97/5/365*31),2)</f>
        <v>12.52</v>
      </c>
      <c r="BY97" s="91">
        <f>ROUND((J97/5/365*30),2)</f>
        <v>12.12</v>
      </c>
      <c r="BZ97" s="91">
        <f>ROUND((J97/5/365*31),2)</f>
        <v>12.52</v>
      </c>
      <c r="CA97" s="91">
        <f>SUM(BO97:BZ97)</f>
        <v>147.43</v>
      </c>
      <c r="CB97" s="91">
        <f>ROUND((BN97+CA97),2)</f>
        <v>1708.47</v>
      </c>
      <c r="CC97" s="91">
        <f>ROUND((J97/5/365*31),2)</f>
        <v>12.52</v>
      </c>
      <c r="CD97" s="91">
        <f>ROUND((J97/5/365*29),2)</f>
        <v>11.71</v>
      </c>
      <c r="CE97" s="91">
        <f>ROUND((J97/5/365*31),2)</f>
        <v>12.52</v>
      </c>
      <c r="CF97" s="91">
        <f>ROUND((J97/5/365*30),2)</f>
        <v>12.12</v>
      </c>
      <c r="CG97" s="91">
        <f>ROUND((J97/5/365*31),2)</f>
        <v>12.52</v>
      </c>
      <c r="CH97" s="91">
        <f>ROUND((J97/5/365*30),2)</f>
        <v>12.12</v>
      </c>
      <c r="CI97" s="91">
        <f>ROUND((J97/5/365*31),2)</f>
        <v>12.52</v>
      </c>
      <c r="CJ97" s="91">
        <f>ROUND((J97/5/365*31),2)</f>
        <v>12.52</v>
      </c>
      <c r="CK97" s="91">
        <f>ROUND((J97/5/365*30),2)</f>
        <v>12.12</v>
      </c>
      <c r="CL97" s="91">
        <f>ROUND((J97/5/365*31),2)</f>
        <v>12.52</v>
      </c>
      <c r="CM97" s="91">
        <f>ROUND((J97/5/365*30),2)</f>
        <v>12.12</v>
      </c>
      <c r="CN97" s="91">
        <f>ROUND((J97/5/365*31),2)</f>
        <v>12.52</v>
      </c>
      <c r="CO97" s="91">
        <f>SUM(CC97:CN97)</f>
        <v>147.83000000000001</v>
      </c>
      <c r="CP97" s="92">
        <f>ROUND((CB97+CO97),2)</f>
        <v>1856.3</v>
      </c>
      <c r="CQ97" s="91">
        <f>ROUND((J97/5/365*31),2)</f>
        <v>12.52</v>
      </c>
      <c r="CR97" s="91">
        <f>ROUND((J97/5/365*28),2)</f>
        <v>11.31</v>
      </c>
      <c r="CS97" s="91">
        <f>ROUND((J97/5/365*31),2)</f>
        <v>12.52</v>
      </c>
      <c r="CT97" s="91">
        <f>ROUND((J97/5/365*30),2)</f>
        <v>12.12</v>
      </c>
      <c r="CU97" s="93">
        <f>ROUND((J97/5/365*31),2)</f>
        <v>12.52</v>
      </c>
      <c r="CV97" s="91">
        <f>ROUND((J97/5/365*30),2)</f>
        <v>12.12</v>
      </c>
      <c r="CW97" s="91">
        <f>ROUND((J97/5/365*31),2)</f>
        <v>12.52</v>
      </c>
      <c r="CX97" s="91">
        <f>ROUND((J97/5/365*31),2)</f>
        <v>12.52</v>
      </c>
      <c r="CY97" s="91">
        <f>ROUND((J97/5/365*30),2)</f>
        <v>12.12</v>
      </c>
      <c r="CZ97" s="91">
        <f>ROUND((J97/5/365*31),2)</f>
        <v>12.52</v>
      </c>
      <c r="DA97" s="91">
        <f>ROUND((J97/5/365*30),2)</f>
        <v>12.12</v>
      </c>
      <c r="DB97" s="91">
        <f>ROUND((J97/5/365*31),2)</f>
        <v>12.52</v>
      </c>
      <c r="DC97" s="92">
        <f>SUM(CQ97:DB97)</f>
        <v>147.43</v>
      </c>
      <c r="DD97" s="92">
        <f>ROUND((CP97+DC97),2)</f>
        <v>2003.73</v>
      </c>
      <c r="DE97" s="91">
        <f>ROUND((J97/5/365*31),2)</f>
        <v>12.52</v>
      </c>
      <c r="DF97" s="91">
        <f>ROUND((J97/5/365*28),2)</f>
        <v>11.31</v>
      </c>
      <c r="DG97" s="91">
        <f>ROUND((J97/5/365*31),2)</f>
        <v>12.52</v>
      </c>
      <c r="DH97" s="91">
        <f>ROUND((J97/5/365*30),2)</f>
        <v>12.12</v>
      </c>
      <c r="DI97" s="91">
        <f>ROUND((J97/5/365*31),2)</f>
        <v>12.52</v>
      </c>
      <c r="DJ97" s="91">
        <f>ROUND((J97/5/365*30),2)</f>
        <v>12.12</v>
      </c>
      <c r="DK97" s="91">
        <f>ROUND((J97/5/365*31),2)</f>
        <v>12.52</v>
      </c>
      <c r="DL97" s="91">
        <f>ROUND((J97/5/365*31),2)</f>
        <v>12.52</v>
      </c>
      <c r="DM97" s="91">
        <f>ROUND((J97/5/365*30),2)</f>
        <v>12.12</v>
      </c>
      <c r="DN97" s="91">
        <f>ROUND((J97/5/365*31),2)</f>
        <v>12.52</v>
      </c>
      <c r="DO97" s="91">
        <f>ROUND((J97/5/365*30),2)</f>
        <v>12.12</v>
      </c>
      <c r="DP97" s="91">
        <f>ROUND((J97/5/365*31),2)</f>
        <v>12.52</v>
      </c>
      <c r="DQ97" s="92">
        <f>SUM(DE97:DP97)</f>
        <v>147.43</v>
      </c>
      <c r="DR97" s="92">
        <f>ROUND((DD97+DQ97),2)</f>
        <v>2151.16</v>
      </c>
      <c r="DS97" s="91">
        <f>ROUND((J97/5/365*31),2)</f>
        <v>12.52</v>
      </c>
      <c r="DT97" s="91">
        <f>ROUND((J97/5/365*28),2)</f>
        <v>11.31</v>
      </c>
      <c r="DU97" s="91">
        <f>ROUND((J97/5/365*31),2)</f>
        <v>12.52</v>
      </c>
      <c r="DV97" s="91">
        <f>ROUND((J97/5/365*30),2)</f>
        <v>12.12</v>
      </c>
      <c r="DW97" s="94"/>
      <c r="DX97" s="95"/>
      <c r="DY97" s="95"/>
      <c r="DZ97" s="95"/>
      <c r="EA97" s="95"/>
      <c r="EB97" s="95"/>
      <c r="EC97" s="95"/>
      <c r="ED97" s="95"/>
      <c r="EE97" s="92"/>
      <c r="EF97" s="91"/>
      <c r="EG97" s="91"/>
    </row>
    <row r="98" spans="3:137" s="6" customFormat="1" ht="41.25" x14ac:dyDescent="0.15">
      <c r="C98" s="418">
        <v>41789</v>
      </c>
      <c r="D98" s="417" t="s">
        <v>136</v>
      </c>
      <c r="E98" s="417" t="s">
        <v>672</v>
      </c>
      <c r="F98" s="422" t="s">
        <v>92</v>
      </c>
      <c r="G98" s="423" t="s">
        <v>673</v>
      </c>
      <c r="H98" s="416">
        <v>819</v>
      </c>
      <c r="I98" s="416">
        <f>(H98*0.1)</f>
        <v>81.900000000000006</v>
      </c>
      <c r="J98" s="416">
        <f t="shared" si="46"/>
        <v>737.1</v>
      </c>
      <c r="K98" s="153"/>
      <c r="L98" s="153"/>
      <c r="M98" s="153"/>
      <c r="N98" s="153"/>
      <c r="O98" s="153"/>
      <c r="P98" s="153"/>
      <c r="Q98" s="153"/>
      <c r="R98" s="153"/>
      <c r="S98" s="153"/>
      <c r="T98" s="153"/>
      <c r="U98" s="153"/>
      <c r="V98" s="153"/>
      <c r="W98" s="153"/>
      <c r="X98" s="153"/>
      <c r="Y98" s="153"/>
      <c r="Z98" s="153"/>
      <c r="AA98" s="153"/>
      <c r="AB98" s="153"/>
      <c r="AC98" s="153"/>
      <c r="AD98" s="153"/>
      <c r="AE98" s="153"/>
      <c r="AF98" s="153"/>
      <c r="AG98" s="153"/>
      <c r="AH98" s="153"/>
      <c r="AI98" s="153"/>
      <c r="AJ98" s="153"/>
      <c r="AK98" s="153"/>
      <c r="AL98" s="153"/>
      <c r="AM98" s="153"/>
      <c r="AN98" s="153"/>
      <c r="AO98" s="416">
        <v>737.1</v>
      </c>
      <c r="AP98" s="416">
        <v>737.1</v>
      </c>
      <c r="AQ98" s="18"/>
      <c r="AR98" s="18"/>
      <c r="AS98" s="18"/>
      <c r="AT98" s="18"/>
      <c r="AU98" s="18"/>
      <c r="AV98" s="18"/>
      <c r="AW98" s="18"/>
      <c r="AX98" s="18"/>
      <c r="AY98" s="18"/>
      <c r="AZ98" s="91">
        <f>ROUND((AL98+AM98+AN98+AO98+AP98+AQ98+AR98+AS98+AT98+AU98+AV98+AW98+AX98),2)</f>
        <v>1474.2</v>
      </c>
      <c r="BA98" s="18"/>
      <c r="BB98" s="18"/>
      <c r="BC98" s="91"/>
      <c r="BD98" s="91"/>
      <c r="BE98" s="91">
        <f>ROUND((J98/5/365*1),2)</f>
        <v>0.4</v>
      </c>
      <c r="BF98" s="91">
        <f>ROUND((J98/5/365*30),2)</f>
        <v>12.12</v>
      </c>
      <c r="BG98" s="91">
        <f>ROUND((J98/5/365*31),2)</f>
        <v>12.52</v>
      </c>
      <c r="BH98" s="91">
        <f>ROUND((J98/5/365*31),2)</f>
        <v>12.52</v>
      </c>
      <c r="BI98" s="91">
        <f>ROUND((J98/5/365*30),2)</f>
        <v>12.12</v>
      </c>
      <c r="BJ98" s="91">
        <f>ROUND((J98/5/365*31),2)</f>
        <v>12.52</v>
      </c>
      <c r="BK98" s="91">
        <f>ROUND((J98/5/365*30),2)</f>
        <v>12.12</v>
      </c>
      <c r="BL98" s="91">
        <f>ROUND((J98/5/365*31),2)</f>
        <v>12.52</v>
      </c>
      <c r="BM98" s="91">
        <f>SUM(BA98:BL98)</f>
        <v>86.84</v>
      </c>
      <c r="BN98" s="91">
        <f>ROUND((AZ98+BM98),2)</f>
        <v>1561.04</v>
      </c>
      <c r="BO98" s="91">
        <f>ROUND((J98/5/365*31),2)</f>
        <v>12.52</v>
      </c>
      <c r="BP98" s="91">
        <f>ROUND((J98/5/365*28),2)</f>
        <v>11.31</v>
      </c>
      <c r="BQ98" s="91">
        <f>ROUND((J98/5/365*31),2)</f>
        <v>12.52</v>
      </c>
      <c r="BR98" s="91">
        <f>ROUND((J98/5/365*30),2)</f>
        <v>12.12</v>
      </c>
      <c r="BS98" s="91">
        <f>ROUND((J98/5/365*31),2)</f>
        <v>12.52</v>
      </c>
      <c r="BT98" s="91">
        <f>ROUND((J98/5/365*30),2)</f>
        <v>12.12</v>
      </c>
      <c r="BU98" s="91">
        <f>ROUND((J98/5/365*31),2)</f>
        <v>12.52</v>
      </c>
      <c r="BV98" s="91">
        <f>ROUND((J98/5/365*31),2)</f>
        <v>12.52</v>
      </c>
      <c r="BW98" s="91">
        <f>ROUND((J98/5/365*30),2)</f>
        <v>12.12</v>
      </c>
      <c r="BX98" s="91">
        <f>ROUND((J98/5/365*31),2)</f>
        <v>12.52</v>
      </c>
      <c r="BY98" s="91">
        <f>ROUND((J98/5/365*30),2)</f>
        <v>12.12</v>
      </c>
      <c r="BZ98" s="91">
        <f>ROUND((J98/5/365*31),2)</f>
        <v>12.52</v>
      </c>
      <c r="CA98" s="91">
        <f>SUM(BO98:BZ98)</f>
        <v>147.43</v>
      </c>
      <c r="CB98" s="91">
        <f>ROUND((BN98+CA98),2)</f>
        <v>1708.47</v>
      </c>
      <c r="CC98" s="91">
        <f>ROUND((J98/5/365*31),2)</f>
        <v>12.52</v>
      </c>
      <c r="CD98" s="91">
        <f>ROUND((J98/5/365*29),2)</f>
        <v>11.71</v>
      </c>
      <c r="CE98" s="91">
        <f>ROUND((J98/5/365*31),2)</f>
        <v>12.52</v>
      </c>
      <c r="CF98" s="91">
        <f>ROUND((J98/5/365*30),2)</f>
        <v>12.12</v>
      </c>
      <c r="CG98" s="91">
        <f>ROUND((J98/5/365*31),2)</f>
        <v>12.52</v>
      </c>
      <c r="CH98" s="91">
        <f>ROUND((J98/5/365*30),2)</f>
        <v>12.12</v>
      </c>
      <c r="CI98" s="91">
        <f>ROUND((J98/5/365*31),2)</f>
        <v>12.52</v>
      </c>
      <c r="CJ98" s="91">
        <f>ROUND((J98/5/365*31),2)</f>
        <v>12.52</v>
      </c>
      <c r="CK98" s="91">
        <f>ROUND((J98/5/365*30),2)</f>
        <v>12.12</v>
      </c>
      <c r="CL98" s="91">
        <f>ROUND((J98/5/365*31),2)</f>
        <v>12.52</v>
      </c>
      <c r="CM98" s="91">
        <f>ROUND((J98/5/365*30),2)</f>
        <v>12.12</v>
      </c>
      <c r="CN98" s="91">
        <f>ROUND((J98/5/365*31),2)</f>
        <v>12.52</v>
      </c>
      <c r="CO98" s="91">
        <f>SUM(CC98:CN98)</f>
        <v>147.83000000000001</v>
      </c>
      <c r="CP98" s="92">
        <f>ROUND((CB98+CO98),2)</f>
        <v>1856.3</v>
      </c>
      <c r="CQ98" s="91">
        <f>ROUND((J98/5/365*31),2)</f>
        <v>12.52</v>
      </c>
      <c r="CR98" s="91">
        <f>ROUND((J98/5/365*28),2)</f>
        <v>11.31</v>
      </c>
      <c r="CS98" s="91">
        <f>ROUND((J98/5/365*31),2)</f>
        <v>12.52</v>
      </c>
      <c r="CT98" s="91">
        <f>ROUND((J98/5/365*30),2)</f>
        <v>12.12</v>
      </c>
      <c r="CU98" s="93">
        <f>ROUND((J98/5/365*31),2)</f>
        <v>12.52</v>
      </c>
      <c r="CV98" s="91">
        <f>ROUND((J98/5/365*30),2)</f>
        <v>12.12</v>
      </c>
      <c r="CW98" s="91">
        <f>ROUND((J98/5/365*31),2)</f>
        <v>12.52</v>
      </c>
      <c r="CX98" s="91">
        <f>ROUND((J98/5/365*31),2)</f>
        <v>12.52</v>
      </c>
      <c r="CY98" s="91">
        <f>ROUND((J98/5/365*30),2)</f>
        <v>12.12</v>
      </c>
      <c r="CZ98" s="91">
        <f>ROUND((J98/5/365*31),2)</f>
        <v>12.52</v>
      </c>
      <c r="DA98" s="91">
        <f>ROUND((J98/5/365*30),2)</f>
        <v>12.12</v>
      </c>
      <c r="DB98" s="91">
        <f>ROUND((J98/5/365*31),2)</f>
        <v>12.52</v>
      </c>
      <c r="DC98" s="92">
        <f>SUM(CQ98:DB98)</f>
        <v>147.43</v>
      </c>
      <c r="DD98" s="92">
        <f>ROUND((CP98+DC98),2)</f>
        <v>2003.73</v>
      </c>
      <c r="DE98" s="91">
        <f>ROUND((J98/5/365*31),2)</f>
        <v>12.52</v>
      </c>
      <c r="DF98" s="91">
        <f>ROUND((J98/5/365*28),2)</f>
        <v>11.31</v>
      </c>
      <c r="DG98" s="91">
        <f>ROUND((J98/5/365*31),2)</f>
        <v>12.52</v>
      </c>
      <c r="DH98" s="91">
        <f>ROUND((J98/5/365*30),2)</f>
        <v>12.12</v>
      </c>
      <c r="DI98" s="91">
        <f>ROUND((J98/5/365*31),2)</f>
        <v>12.52</v>
      </c>
      <c r="DJ98" s="91">
        <f>ROUND((J98/5/365*30),2)</f>
        <v>12.12</v>
      </c>
      <c r="DK98" s="91">
        <f>ROUND((J98/5/365*31),2)</f>
        <v>12.52</v>
      </c>
      <c r="DL98" s="91">
        <f>ROUND((J98/5/365*31),2)</f>
        <v>12.52</v>
      </c>
      <c r="DM98" s="91">
        <f>ROUND((J98/5/365*30),2)</f>
        <v>12.12</v>
      </c>
      <c r="DN98" s="91">
        <f>ROUND((J98/5/365*31),2)</f>
        <v>12.52</v>
      </c>
      <c r="DO98" s="91">
        <f>ROUND((J98/5/365*30),2)</f>
        <v>12.12</v>
      </c>
      <c r="DP98" s="91">
        <f>ROUND((J98/5/365*31),2)</f>
        <v>12.52</v>
      </c>
      <c r="DQ98" s="92">
        <f>SUM(DE98:DP98)</f>
        <v>147.43</v>
      </c>
      <c r="DR98" s="92">
        <f>ROUND((DD98+DQ98),2)</f>
        <v>2151.16</v>
      </c>
      <c r="DS98" s="91">
        <f>ROUND((J98/5/365*31),2)</f>
        <v>12.52</v>
      </c>
      <c r="DT98" s="91">
        <f>ROUND((J98/5/365*28),2)</f>
        <v>11.31</v>
      </c>
      <c r="DU98" s="91">
        <f>ROUND((J98/5/365*31),2)</f>
        <v>12.52</v>
      </c>
      <c r="DV98" s="91">
        <f>ROUND((J98/5/365*30),2)</f>
        <v>12.12</v>
      </c>
      <c r="DW98" s="94"/>
      <c r="DX98" s="95"/>
      <c r="DY98" s="95"/>
      <c r="DZ98" s="95"/>
      <c r="EA98" s="95"/>
      <c r="EB98" s="95"/>
      <c r="EC98" s="95"/>
      <c r="ED98" s="95"/>
      <c r="EE98" s="92"/>
      <c r="EF98" s="91"/>
      <c r="EG98" s="91"/>
    </row>
    <row r="99" spans="3:137" s="6" customFormat="1" ht="33" x14ac:dyDescent="0.15">
      <c r="C99" s="418">
        <v>41789</v>
      </c>
      <c r="D99" s="417" t="s">
        <v>136</v>
      </c>
      <c r="E99" s="417" t="s">
        <v>674</v>
      </c>
      <c r="F99" s="422" t="s">
        <v>675</v>
      </c>
      <c r="G99" s="423" t="s">
        <v>676</v>
      </c>
      <c r="H99" s="416">
        <v>796.15</v>
      </c>
      <c r="I99" s="416">
        <f>(H99*0.1)</f>
        <v>79.615000000000009</v>
      </c>
      <c r="J99" s="416">
        <f t="shared" si="46"/>
        <v>716.53499999999997</v>
      </c>
      <c r="K99" s="153"/>
      <c r="L99" s="153"/>
      <c r="M99" s="153"/>
      <c r="N99" s="153"/>
      <c r="O99" s="153"/>
      <c r="P99" s="153"/>
      <c r="Q99" s="153"/>
      <c r="R99" s="153"/>
      <c r="S99" s="153"/>
      <c r="T99" s="153"/>
      <c r="U99" s="153"/>
      <c r="V99" s="153"/>
      <c r="W99" s="153"/>
      <c r="X99" s="153"/>
      <c r="Y99" s="153"/>
      <c r="Z99" s="153"/>
      <c r="AA99" s="153"/>
      <c r="AB99" s="153"/>
      <c r="AC99" s="153"/>
      <c r="AD99" s="153"/>
      <c r="AE99" s="153"/>
      <c r="AF99" s="153"/>
      <c r="AG99" s="153"/>
      <c r="AH99" s="153"/>
      <c r="AI99" s="153"/>
      <c r="AJ99" s="153"/>
      <c r="AK99" s="153"/>
      <c r="AL99" s="153"/>
      <c r="AM99" s="153"/>
      <c r="AN99" s="153"/>
      <c r="AO99" s="153">
        <v>716.54</v>
      </c>
      <c r="AP99" s="153">
        <v>716.54</v>
      </c>
      <c r="AQ99" s="18"/>
      <c r="AR99" s="18"/>
      <c r="AS99" s="18"/>
      <c r="AT99" s="18"/>
      <c r="AU99" s="18"/>
      <c r="AV99" s="18"/>
      <c r="AW99" s="18"/>
      <c r="AX99" s="18"/>
      <c r="AY99" s="18"/>
      <c r="AZ99" s="91">
        <f>ROUND((AL99+AM99+AN99+AO99+AP99+AQ99+AR99+AS99+AT99+AU99+AV99+AW99+AX99),2)</f>
        <v>1433.08</v>
      </c>
      <c r="BA99" s="18"/>
      <c r="BB99" s="18"/>
      <c r="BC99" s="91"/>
      <c r="BD99" s="91"/>
      <c r="BE99" s="91">
        <f>ROUND((J99/5/365*1),2)</f>
        <v>0.39</v>
      </c>
      <c r="BF99" s="91">
        <f>ROUND((J99/5/365*30),2)</f>
        <v>11.78</v>
      </c>
      <c r="BG99" s="91">
        <f>ROUND((J99/5/365*31),2)</f>
        <v>12.17</v>
      </c>
      <c r="BH99" s="91">
        <f>ROUND((J99/5/365*31),2)</f>
        <v>12.17</v>
      </c>
      <c r="BI99" s="91">
        <f>ROUND((J99/5/365*30),2)</f>
        <v>11.78</v>
      </c>
      <c r="BJ99" s="91">
        <f>ROUND((J99/5/365*31),2)</f>
        <v>12.17</v>
      </c>
      <c r="BK99" s="91">
        <f>ROUND((J99/5/365*30),2)</f>
        <v>11.78</v>
      </c>
      <c r="BL99" s="91">
        <f>ROUND((J99/5/365*31),2)</f>
        <v>12.17</v>
      </c>
      <c r="BM99" s="91">
        <f>SUM(BA99:BL99)</f>
        <v>84.41</v>
      </c>
      <c r="BN99" s="91">
        <f>ROUND((AZ99+BM99),2)</f>
        <v>1517.49</v>
      </c>
      <c r="BO99" s="91">
        <f>ROUND((J99/5/365*31),2)</f>
        <v>12.17</v>
      </c>
      <c r="BP99" s="91">
        <f>ROUND((J99/5/365*28),2)</f>
        <v>10.99</v>
      </c>
      <c r="BQ99" s="91">
        <f>ROUND((J99/5/365*31),2)</f>
        <v>12.17</v>
      </c>
      <c r="BR99" s="91">
        <f>ROUND((J99/5/365*30),2)</f>
        <v>11.78</v>
      </c>
      <c r="BS99" s="91">
        <f>ROUND((J99/5/365*31),2)</f>
        <v>12.17</v>
      </c>
      <c r="BT99" s="91">
        <f>ROUND((J99/5/365*30),2)</f>
        <v>11.78</v>
      </c>
      <c r="BU99" s="91">
        <f>ROUND((J99/5/365*31),2)</f>
        <v>12.17</v>
      </c>
      <c r="BV99" s="91">
        <f>ROUND((J99/5/365*31),2)</f>
        <v>12.17</v>
      </c>
      <c r="BW99" s="91">
        <f>ROUND((J99/5/365*30),2)</f>
        <v>11.78</v>
      </c>
      <c r="BX99" s="91">
        <f>ROUND((J99/5/365*31),2)</f>
        <v>12.17</v>
      </c>
      <c r="BY99" s="91">
        <f>ROUND((J99/5/365*30),2)</f>
        <v>11.78</v>
      </c>
      <c r="BZ99" s="91">
        <f>ROUND((J99/5/365*31),2)</f>
        <v>12.17</v>
      </c>
      <c r="CA99" s="91">
        <f>SUM(BO99:BZ99)</f>
        <v>143.29999999999998</v>
      </c>
      <c r="CB99" s="91">
        <f>ROUND((BN99+CA99),2)</f>
        <v>1660.79</v>
      </c>
      <c r="CC99" s="91">
        <f>ROUND((J99/5/365*31),2)</f>
        <v>12.17</v>
      </c>
      <c r="CD99" s="91">
        <f>ROUND((J99/5/365*29),2)</f>
        <v>11.39</v>
      </c>
      <c r="CE99" s="91">
        <f>ROUND((J99/5/365*31),2)</f>
        <v>12.17</v>
      </c>
      <c r="CF99" s="91">
        <f>ROUND((J99/5/365*30),2)</f>
        <v>11.78</v>
      </c>
      <c r="CG99" s="91">
        <f>ROUND((J99/5/365*31),2)</f>
        <v>12.17</v>
      </c>
      <c r="CH99" s="91">
        <f>ROUND((J99/5/365*30),2)</f>
        <v>11.78</v>
      </c>
      <c r="CI99" s="91">
        <f>ROUND((J99/5/365*31),2)</f>
        <v>12.17</v>
      </c>
      <c r="CJ99" s="91">
        <f>ROUND((J99/5/365*31),2)</f>
        <v>12.17</v>
      </c>
      <c r="CK99" s="91">
        <f>ROUND((J99/5/365*30),2)</f>
        <v>11.78</v>
      </c>
      <c r="CL99" s="91">
        <f>ROUND((J99/5/365*31),2)</f>
        <v>12.17</v>
      </c>
      <c r="CM99" s="91">
        <f>ROUND((J99/5/365*30),2)</f>
        <v>11.78</v>
      </c>
      <c r="CN99" s="91">
        <f>ROUND((J99/5/365*31),2)</f>
        <v>12.17</v>
      </c>
      <c r="CO99" s="91">
        <f>SUM(CC99:CN99)</f>
        <v>143.69999999999999</v>
      </c>
      <c r="CP99" s="92">
        <f>ROUND((CB99+CO99),2)</f>
        <v>1804.49</v>
      </c>
      <c r="CQ99" s="91">
        <f>ROUND((J99/5/365*31),2)</f>
        <v>12.17</v>
      </c>
      <c r="CR99" s="91">
        <f>ROUND((J99/5/365*28),2)</f>
        <v>10.99</v>
      </c>
      <c r="CS99" s="91">
        <f>ROUND((J99/5/365*31),2)</f>
        <v>12.17</v>
      </c>
      <c r="CT99" s="91">
        <f>ROUND((J99/5/365*30),2)</f>
        <v>11.78</v>
      </c>
      <c r="CU99" s="93">
        <f>ROUND((J99/5/365*31),2)</f>
        <v>12.17</v>
      </c>
      <c r="CV99" s="91">
        <f>ROUND((J99/5/365*30),2)</f>
        <v>11.78</v>
      </c>
      <c r="CW99" s="91">
        <f>ROUND((J99/5/365*31),2)</f>
        <v>12.17</v>
      </c>
      <c r="CX99" s="91">
        <f>ROUND((J99/5/365*31),2)</f>
        <v>12.17</v>
      </c>
      <c r="CY99" s="91">
        <f>ROUND((J99/5/365*30),2)</f>
        <v>11.78</v>
      </c>
      <c r="CZ99" s="91">
        <f>ROUND((J99/5/365*31),2)</f>
        <v>12.17</v>
      </c>
      <c r="DA99" s="91">
        <f>ROUND((J99/5/365*30),2)</f>
        <v>11.78</v>
      </c>
      <c r="DB99" s="91">
        <f>ROUND((J99/5/365*31),2)</f>
        <v>12.17</v>
      </c>
      <c r="DC99" s="92">
        <f>SUM(CQ99:DB99)</f>
        <v>143.29999999999998</v>
      </c>
      <c r="DD99" s="92">
        <f>ROUND((CP99+DC99),2)</f>
        <v>1947.79</v>
      </c>
      <c r="DE99" s="91">
        <f>ROUND((J99/5/365*31),2)</f>
        <v>12.17</v>
      </c>
      <c r="DF99" s="91">
        <f>ROUND((J99/5/365*28),2)</f>
        <v>10.99</v>
      </c>
      <c r="DG99" s="91">
        <f>ROUND((J99/5/365*31),2)</f>
        <v>12.17</v>
      </c>
      <c r="DH99" s="91">
        <f>ROUND((J99/5/365*30),2)</f>
        <v>11.78</v>
      </c>
      <c r="DI99" s="91">
        <f>ROUND((J99/5/365*31),2)</f>
        <v>12.17</v>
      </c>
      <c r="DJ99" s="91">
        <f>ROUND((J99/5/365*30),2)</f>
        <v>11.78</v>
      </c>
      <c r="DK99" s="91">
        <f>ROUND((J99/5/365*31),2)</f>
        <v>12.17</v>
      </c>
      <c r="DL99" s="91">
        <f>ROUND((J99/5/365*31),2)</f>
        <v>12.17</v>
      </c>
      <c r="DM99" s="91">
        <f>ROUND((J99/5/365*30),2)</f>
        <v>11.78</v>
      </c>
      <c r="DN99" s="91">
        <f>ROUND((J99/5/365*31),2)</f>
        <v>12.17</v>
      </c>
      <c r="DO99" s="91">
        <f>ROUND((J99/5/365*30),2)</f>
        <v>11.78</v>
      </c>
      <c r="DP99" s="91">
        <f>ROUND((J99/5/365*31),2)</f>
        <v>12.17</v>
      </c>
      <c r="DQ99" s="92">
        <f>SUM(DE99:DP99)</f>
        <v>143.29999999999998</v>
      </c>
      <c r="DR99" s="92">
        <f>ROUND((DD99+DQ99),2)</f>
        <v>2091.09</v>
      </c>
      <c r="DS99" s="91">
        <f>ROUND((J99/5/365*31),2)</f>
        <v>12.17</v>
      </c>
      <c r="DT99" s="91">
        <f>ROUND((J99/5/365*28),2)</f>
        <v>10.99</v>
      </c>
      <c r="DU99" s="91">
        <f>ROUND((J99/5/365*31),2)</f>
        <v>12.17</v>
      </c>
      <c r="DV99" s="91">
        <f>ROUND((J99/5/365*30),2)</f>
        <v>11.78</v>
      </c>
      <c r="DW99" s="94"/>
      <c r="DX99" s="95"/>
      <c r="DY99" s="95"/>
      <c r="DZ99" s="95"/>
      <c r="EA99" s="95"/>
      <c r="EB99" s="95"/>
      <c r="EC99" s="95"/>
      <c r="ED99" s="95"/>
      <c r="EE99" s="92"/>
      <c r="EF99" s="91"/>
      <c r="EG99" s="91"/>
    </row>
    <row r="100" spans="3:137" s="6" customFormat="1" ht="33.75" thickBot="1" x14ac:dyDescent="0.2">
      <c r="C100" s="418">
        <v>41789</v>
      </c>
      <c r="D100" s="417" t="s">
        <v>136</v>
      </c>
      <c r="E100" s="417" t="s">
        <v>677</v>
      </c>
      <c r="F100" s="422" t="s">
        <v>678</v>
      </c>
      <c r="G100" s="423" t="s">
        <v>679</v>
      </c>
      <c r="H100" s="416">
        <v>796.15</v>
      </c>
      <c r="I100" s="416">
        <f>(H100*0.1)</f>
        <v>79.615000000000009</v>
      </c>
      <c r="J100" s="416">
        <f t="shared" si="46"/>
        <v>716.53499999999997</v>
      </c>
      <c r="K100" s="153"/>
      <c r="L100" s="153"/>
      <c r="M100" s="153"/>
      <c r="N100" s="153"/>
      <c r="O100" s="153"/>
      <c r="P100" s="153"/>
      <c r="Q100" s="153"/>
      <c r="R100" s="153"/>
      <c r="S100" s="153"/>
      <c r="T100" s="153"/>
      <c r="U100" s="153"/>
      <c r="V100" s="153"/>
      <c r="W100" s="153"/>
      <c r="X100" s="153"/>
      <c r="Y100" s="153"/>
      <c r="Z100" s="153"/>
      <c r="AA100" s="153"/>
      <c r="AB100" s="153"/>
      <c r="AC100" s="153"/>
      <c r="AD100" s="153"/>
      <c r="AE100" s="153"/>
      <c r="AF100" s="153"/>
      <c r="AG100" s="153"/>
      <c r="AH100" s="153"/>
      <c r="AI100" s="153"/>
      <c r="AJ100" s="153"/>
      <c r="AK100" s="153"/>
      <c r="AL100" s="153"/>
      <c r="AM100" s="153"/>
      <c r="AN100" s="153"/>
      <c r="AO100" s="153">
        <v>716.54</v>
      </c>
      <c r="AP100" s="153">
        <v>716.54</v>
      </c>
      <c r="AQ100" s="18"/>
      <c r="AR100" s="18"/>
      <c r="AS100" s="18"/>
      <c r="AT100" s="18"/>
      <c r="AU100" s="18"/>
      <c r="AV100" s="18"/>
      <c r="AW100" s="18"/>
      <c r="AX100" s="18"/>
      <c r="AY100" s="18"/>
      <c r="AZ100" s="91">
        <f>ROUND((AL100+AM100+AN100+AO100+AP100+AQ100+AR100+AS100+AT100+AU100+AV100+AW100+AX100),2)</f>
        <v>1433.08</v>
      </c>
      <c r="BA100" s="18"/>
      <c r="BB100" s="18"/>
      <c r="BC100" s="91"/>
      <c r="BD100" s="91"/>
      <c r="BE100" s="91">
        <f>ROUND((J100/5/365*1),2)</f>
        <v>0.39</v>
      </c>
      <c r="BF100" s="91">
        <f>ROUND((J100/5/365*30),2)</f>
        <v>11.78</v>
      </c>
      <c r="BG100" s="91">
        <f>ROUND((J100/5/365*31),2)</f>
        <v>12.17</v>
      </c>
      <c r="BH100" s="91">
        <f>ROUND((J100/5/365*31),2)</f>
        <v>12.17</v>
      </c>
      <c r="BI100" s="91">
        <f>ROUND((J100/5/365*30),2)</f>
        <v>11.78</v>
      </c>
      <c r="BJ100" s="91">
        <f>ROUND((J100/5/365*31),2)</f>
        <v>12.17</v>
      </c>
      <c r="BK100" s="91">
        <f>ROUND((J100/5/365*30),2)</f>
        <v>11.78</v>
      </c>
      <c r="BL100" s="91">
        <f>ROUND((J100/5/365*31),2)</f>
        <v>12.17</v>
      </c>
      <c r="BM100" s="91">
        <f>SUM(BA100:BL100)</f>
        <v>84.41</v>
      </c>
      <c r="BN100" s="91">
        <f>ROUND((AZ100+BM100),2)</f>
        <v>1517.49</v>
      </c>
      <c r="BO100" s="91">
        <f>ROUND((J100/5/365*31),2)</f>
        <v>12.17</v>
      </c>
      <c r="BP100" s="91">
        <f>ROUND((J100/5/365*28),2)</f>
        <v>10.99</v>
      </c>
      <c r="BQ100" s="91">
        <f>ROUND((J100/5/365*31),2)</f>
        <v>12.17</v>
      </c>
      <c r="BR100" s="91">
        <f>ROUND((J100/5/365*30),2)</f>
        <v>11.78</v>
      </c>
      <c r="BS100" s="91">
        <f>ROUND((J100/5/365*31),2)</f>
        <v>12.17</v>
      </c>
      <c r="BT100" s="91">
        <f>ROUND((J100/5/365*30),2)</f>
        <v>11.78</v>
      </c>
      <c r="BU100" s="91">
        <f>ROUND((J100/5/365*31),2)</f>
        <v>12.17</v>
      </c>
      <c r="BV100" s="91">
        <f>ROUND((J100/5/365*31),2)</f>
        <v>12.17</v>
      </c>
      <c r="BW100" s="91">
        <f>ROUND((J100/5/365*30),2)</f>
        <v>11.78</v>
      </c>
      <c r="BX100" s="91">
        <f>ROUND((J100/5/365*31),2)</f>
        <v>12.17</v>
      </c>
      <c r="BY100" s="91">
        <f>ROUND((J100/5/365*30),2)</f>
        <v>11.78</v>
      </c>
      <c r="BZ100" s="91">
        <f>ROUND((J100/5/365*31),2)</f>
        <v>12.17</v>
      </c>
      <c r="CA100" s="91">
        <f>SUM(BO100:BZ100)</f>
        <v>143.29999999999998</v>
      </c>
      <c r="CB100" s="91">
        <f>ROUND((BN100+CA100),2)</f>
        <v>1660.79</v>
      </c>
      <c r="CC100" s="91">
        <f>ROUND((J100/5/365*31),2)</f>
        <v>12.17</v>
      </c>
      <c r="CD100" s="91">
        <f>ROUND((J100/5/365*29),2)</f>
        <v>11.39</v>
      </c>
      <c r="CE100" s="91">
        <f>ROUND((J100/5/365*31),2)</f>
        <v>12.17</v>
      </c>
      <c r="CF100" s="91">
        <f>ROUND((J100/5/365*30),2)</f>
        <v>11.78</v>
      </c>
      <c r="CG100" s="91">
        <f>ROUND((J100/5/365*31),2)</f>
        <v>12.17</v>
      </c>
      <c r="CH100" s="91">
        <f>ROUND((J100/5/365*30),2)</f>
        <v>11.78</v>
      </c>
      <c r="CI100" s="91">
        <f>ROUND((J100/5/365*31),2)</f>
        <v>12.17</v>
      </c>
      <c r="CJ100" s="91">
        <f>ROUND((J100/5/365*31),2)</f>
        <v>12.17</v>
      </c>
      <c r="CK100" s="91">
        <f>ROUND((J100/5/365*30),2)</f>
        <v>11.78</v>
      </c>
      <c r="CL100" s="91">
        <f>ROUND((J100/5/365*31),2)</f>
        <v>12.17</v>
      </c>
      <c r="CM100" s="91">
        <f>ROUND((J100/5/365*30),2)</f>
        <v>11.78</v>
      </c>
      <c r="CN100" s="91">
        <f>ROUND((J100/5/365*31),2)</f>
        <v>12.17</v>
      </c>
      <c r="CO100" s="91">
        <f>SUM(CC100:CN100)</f>
        <v>143.69999999999999</v>
      </c>
      <c r="CP100" s="92">
        <f>ROUND((CB100+CO100),2)</f>
        <v>1804.49</v>
      </c>
      <c r="CQ100" s="91">
        <f>ROUND((J100/5/365*31),2)</f>
        <v>12.17</v>
      </c>
      <c r="CR100" s="91">
        <f>ROUND((J100/5/365*28),2)</f>
        <v>10.99</v>
      </c>
      <c r="CS100" s="91">
        <f>ROUND((J100/5/365*31),2)</f>
        <v>12.17</v>
      </c>
      <c r="CT100" s="91">
        <f>ROUND((J100/5/365*30),2)</f>
        <v>11.78</v>
      </c>
      <c r="CU100" s="93">
        <f>ROUND((J100/5/365*31),2)</f>
        <v>12.17</v>
      </c>
      <c r="CV100" s="91">
        <f>ROUND((J100/5/365*30),2)</f>
        <v>11.78</v>
      </c>
      <c r="CW100" s="91">
        <f>ROUND((J100/5/365*31),2)</f>
        <v>12.17</v>
      </c>
      <c r="CX100" s="91">
        <f>ROUND((J100/5/365*31),2)</f>
        <v>12.17</v>
      </c>
      <c r="CY100" s="91">
        <f>ROUND((J100/5/365*30),2)</f>
        <v>11.78</v>
      </c>
      <c r="CZ100" s="91">
        <f>ROUND((J100/5/365*31),2)</f>
        <v>12.17</v>
      </c>
      <c r="DA100" s="91">
        <f>ROUND((J100/5/365*30),2)</f>
        <v>11.78</v>
      </c>
      <c r="DB100" s="91">
        <f>ROUND((J100/5/365*31),2)</f>
        <v>12.17</v>
      </c>
      <c r="DC100" s="92">
        <f>SUM(CQ100:DB100)</f>
        <v>143.29999999999998</v>
      </c>
      <c r="DD100" s="92">
        <f>ROUND((CP100+DC100),2)</f>
        <v>1947.79</v>
      </c>
      <c r="DE100" s="91">
        <f>ROUND((J100/5/365*31),2)</f>
        <v>12.17</v>
      </c>
      <c r="DF100" s="91">
        <f>ROUND((J100/5/365*28),2)</f>
        <v>10.99</v>
      </c>
      <c r="DG100" s="91">
        <f>ROUND((J100/5/365*31),2)</f>
        <v>12.17</v>
      </c>
      <c r="DH100" s="91">
        <f>ROUND((J100/5/365*30),2)</f>
        <v>11.78</v>
      </c>
      <c r="DI100" s="91">
        <f>ROUND((J100/5/365*31),2)</f>
        <v>12.17</v>
      </c>
      <c r="DJ100" s="91">
        <f>ROUND((J100/5/365*30),2)</f>
        <v>11.78</v>
      </c>
      <c r="DK100" s="91">
        <f>ROUND((J100/5/365*31),2)</f>
        <v>12.17</v>
      </c>
      <c r="DL100" s="91">
        <f>ROUND((J100/5/365*31),2)</f>
        <v>12.17</v>
      </c>
      <c r="DM100" s="91">
        <f>ROUND((J100/5/365*30),2)</f>
        <v>11.78</v>
      </c>
      <c r="DN100" s="91">
        <f>ROUND((J100/5/365*31),2)</f>
        <v>12.17</v>
      </c>
      <c r="DO100" s="91">
        <f>ROUND((J100/5/365*30),2)</f>
        <v>11.78</v>
      </c>
      <c r="DP100" s="91">
        <f>ROUND((J100/5/365*31),2)</f>
        <v>12.17</v>
      </c>
      <c r="DQ100" s="92">
        <f>SUM(DE100:DP100)</f>
        <v>143.29999999999998</v>
      </c>
      <c r="DR100" s="92">
        <f>ROUND((DD100+DQ100),2)</f>
        <v>2091.09</v>
      </c>
      <c r="DS100" s="91">
        <f>ROUND((J100/5/365*31),2)</f>
        <v>12.17</v>
      </c>
      <c r="DT100" s="91">
        <f>ROUND((J100/5/365*28),2)</f>
        <v>10.99</v>
      </c>
      <c r="DU100" s="91">
        <f>ROUND((J100/5/365*31),2)</f>
        <v>12.17</v>
      </c>
      <c r="DV100" s="91">
        <f>ROUND((J100/5/365*30),2)</f>
        <v>11.78</v>
      </c>
      <c r="DW100" s="94"/>
      <c r="DX100" s="95"/>
      <c r="DY100" s="95"/>
      <c r="DZ100" s="95"/>
      <c r="EA100" s="95"/>
      <c r="EB100" s="95"/>
      <c r="EC100" s="95"/>
      <c r="ED100" s="95"/>
      <c r="EE100" s="92"/>
      <c r="EF100" s="91"/>
      <c r="EG100" s="91"/>
    </row>
    <row r="101" spans="3:137" s="86" customFormat="1" ht="15.75" customHeight="1" x14ac:dyDescent="0.25">
      <c r="C101" s="357" t="s">
        <v>55</v>
      </c>
      <c r="D101" s="358"/>
      <c r="E101" s="358"/>
      <c r="F101" s="424"/>
      <c r="G101" s="424"/>
      <c r="H101" s="361">
        <f>SUM(H39:H100)</f>
        <v>179423.64714285714</v>
      </c>
      <c r="I101" s="361">
        <f t="shared" ref="I101:AP101" si="199">SUM(I39:I100)</f>
        <v>17942.364714285723</v>
      </c>
      <c r="J101" s="361">
        <f t="shared" si="199"/>
        <v>161481.28242857149</v>
      </c>
      <c r="K101" s="361">
        <f t="shared" si="199"/>
        <v>0</v>
      </c>
      <c r="L101" s="361">
        <f t="shared" si="199"/>
        <v>417.30185127201565</v>
      </c>
      <c r="M101" s="361">
        <f t="shared" si="199"/>
        <v>503.37186692759298</v>
      </c>
      <c r="N101" s="361">
        <f t="shared" si="199"/>
        <v>558.09637573385521</v>
      </c>
      <c r="O101" s="361">
        <f t="shared" si="199"/>
        <v>633.16800000000001</v>
      </c>
      <c r="P101" s="361">
        <f t="shared" si="199"/>
        <v>661.9116399217221</v>
      </c>
      <c r="Q101" s="361">
        <f t="shared" si="199"/>
        <v>3397.5280939334639</v>
      </c>
      <c r="R101" s="361">
        <f t="shared" si="199"/>
        <v>2991.4300000000003</v>
      </c>
      <c r="S101" s="361">
        <f t="shared" si="199"/>
        <v>2456.88</v>
      </c>
      <c r="T101" s="361">
        <f t="shared" si="199"/>
        <v>1947.84</v>
      </c>
      <c r="U101" s="361">
        <f t="shared" si="199"/>
        <v>2433.1</v>
      </c>
      <c r="V101" s="361">
        <f t="shared" si="199"/>
        <v>5157.0899999999992</v>
      </c>
      <c r="W101" s="361">
        <f t="shared" si="199"/>
        <v>1104.03</v>
      </c>
      <c r="X101" s="361">
        <f t="shared" si="199"/>
        <v>3308.8300000000004</v>
      </c>
      <c r="Y101" s="361">
        <f t="shared" si="199"/>
        <v>752.22</v>
      </c>
      <c r="Z101" s="361">
        <f t="shared" si="199"/>
        <v>734.45</v>
      </c>
      <c r="AA101" s="361">
        <f t="shared" si="199"/>
        <v>1157.0999999999999</v>
      </c>
      <c r="AB101" s="361">
        <f t="shared" si="199"/>
        <v>3105.9100000000003</v>
      </c>
      <c r="AC101" s="361">
        <f t="shared" si="199"/>
        <v>10465.499999999998</v>
      </c>
      <c r="AD101" s="361">
        <f t="shared" si="199"/>
        <v>10885.109999999999</v>
      </c>
      <c r="AE101" s="361">
        <f t="shared" si="199"/>
        <v>12878.479999999998</v>
      </c>
      <c r="AF101" s="361">
        <f t="shared" si="199"/>
        <v>12391.389999999998</v>
      </c>
      <c r="AG101" s="361">
        <f t="shared" si="199"/>
        <v>10394.86</v>
      </c>
      <c r="AH101" s="361">
        <f t="shared" si="199"/>
        <v>3152.6700000000005</v>
      </c>
      <c r="AI101" s="361">
        <f t="shared" si="199"/>
        <v>2166.16</v>
      </c>
      <c r="AJ101" s="361">
        <f t="shared" si="199"/>
        <v>483.49</v>
      </c>
      <c r="AK101" s="361">
        <f t="shared" si="199"/>
        <v>319.07</v>
      </c>
      <c r="AL101" s="361">
        <f t="shared" si="199"/>
        <v>152775.08000000002</v>
      </c>
      <c r="AM101" s="361">
        <f t="shared" si="199"/>
        <v>150451.81</v>
      </c>
      <c r="AN101" s="361">
        <f t="shared" si="199"/>
        <v>157857.50000000003</v>
      </c>
      <c r="AO101" s="361">
        <f t="shared" si="199"/>
        <v>161480.94000000006</v>
      </c>
      <c r="AP101" s="361">
        <f t="shared" si="199"/>
        <v>161480.94000000006</v>
      </c>
    </row>
    <row r="102" spans="3:137" s="86" customFormat="1" ht="16.5" customHeight="1" thickBot="1" x14ac:dyDescent="0.3">
      <c r="C102" s="362" t="s">
        <v>266</v>
      </c>
      <c r="D102" s="363"/>
      <c r="E102" s="425"/>
      <c r="F102" s="426"/>
      <c r="G102" s="426"/>
      <c r="H102" s="366"/>
      <c r="I102" s="366"/>
      <c r="J102" s="366"/>
      <c r="K102" s="366"/>
      <c r="L102" s="366"/>
      <c r="M102" s="366"/>
      <c r="N102" s="366"/>
      <c r="O102" s="366"/>
      <c r="P102" s="366"/>
      <c r="Q102" s="366"/>
      <c r="R102" s="366"/>
      <c r="S102" s="366"/>
      <c r="T102" s="366"/>
      <c r="U102" s="366"/>
      <c r="V102" s="366"/>
      <c r="W102" s="366"/>
      <c r="X102" s="366"/>
      <c r="Y102" s="366"/>
      <c r="Z102" s="366"/>
      <c r="AA102" s="366"/>
      <c r="AB102" s="366"/>
      <c r="AC102" s="366"/>
      <c r="AD102" s="366"/>
      <c r="AE102" s="366"/>
      <c r="AF102" s="366"/>
      <c r="AG102" s="366"/>
      <c r="AH102" s="366"/>
      <c r="AI102" s="366"/>
      <c r="AJ102" s="366"/>
      <c r="AK102" s="366"/>
      <c r="AL102" s="366"/>
      <c r="AM102" s="366"/>
      <c r="AN102" s="366"/>
      <c r="AO102" s="366"/>
      <c r="AP102" s="367"/>
    </row>
    <row r="103" spans="3:137" s="85" customFormat="1" ht="16.5" x14ac:dyDescent="0.25">
      <c r="C103" s="368" t="s">
        <v>267</v>
      </c>
      <c r="D103" s="369" t="s">
        <v>268</v>
      </c>
      <c r="E103" s="369" t="s">
        <v>269</v>
      </c>
      <c r="F103" s="370" t="s">
        <v>155</v>
      </c>
      <c r="G103" s="370" t="s">
        <v>270</v>
      </c>
      <c r="H103" s="371">
        <f>5339.25/8.75</f>
        <v>610.20000000000005</v>
      </c>
      <c r="I103" s="371">
        <f>(H103*0.1)</f>
        <v>61.02000000000001</v>
      </c>
      <c r="J103" s="371">
        <f>(H103*0.9)</f>
        <v>549.18000000000006</v>
      </c>
      <c r="K103" s="371">
        <v>0</v>
      </c>
      <c r="L103" s="371">
        <v>0</v>
      </c>
      <c r="M103" s="371">
        <v>0</v>
      </c>
      <c r="N103" s="371">
        <v>0</v>
      </c>
      <c r="O103" s="371">
        <v>0</v>
      </c>
      <c r="P103" s="371">
        <v>0</v>
      </c>
      <c r="Q103" s="371">
        <v>0</v>
      </c>
      <c r="R103" s="371">
        <v>0</v>
      </c>
      <c r="S103" s="371">
        <v>2.42</v>
      </c>
      <c r="T103" s="371">
        <v>109.84</v>
      </c>
      <c r="U103" s="371">
        <v>109.84</v>
      </c>
      <c r="V103" s="371">
        <v>109.84</v>
      </c>
      <c r="W103" s="371">
        <v>109.86</v>
      </c>
      <c r="X103" s="371">
        <v>107.38</v>
      </c>
      <c r="Y103" s="371">
        <v>0</v>
      </c>
      <c r="Z103" s="371">
        <v>0</v>
      </c>
      <c r="AA103" s="371">
        <v>0</v>
      </c>
      <c r="AB103" s="371">
        <v>0</v>
      </c>
      <c r="AC103" s="371">
        <v>0</v>
      </c>
      <c r="AD103" s="371">
        <v>0</v>
      </c>
      <c r="AE103" s="371">
        <v>0</v>
      </c>
      <c r="AF103" s="371">
        <v>0</v>
      </c>
      <c r="AG103" s="372">
        <v>0</v>
      </c>
      <c r="AH103" s="371">
        <v>0</v>
      </c>
      <c r="AI103" s="371"/>
      <c r="AJ103" s="371"/>
      <c r="AK103" s="371"/>
      <c r="AL103" s="371">
        <v>549.17999999999995</v>
      </c>
      <c r="AM103" s="371">
        <v>549.17999999999995</v>
      </c>
      <c r="AN103" s="371">
        <v>549.17999999999995</v>
      </c>
      <c r="AO103" s="371">
        <v>549.17999999999995</v>
      </c>
      <c r="AP103" s="372">
        <f>SUM(AL103)</f>
        <v>549.17999999999995</v>
      </c>
    </row>
    <row r="104" spans="3:137" s="85" customFormat="1" ht="16.5" x14ac:dyDescent="0.25">
      <c r="C104" s="342" t="s">
        <v>271</v>
      </c>
      <c r="D104" s="337" t="s">
        <v>272</v>
      </c>
      <c r="E104" s="338" t="s">
        <v>273</v>
      </c>
      <c r="F104" s="339" t="s">
        <v>155</v>
      </c>
      <c r="G104" s="339" t="s">
        <v>274</v>
      </c>
      <c r="H104" s="340">
        <v>2936.87</v>
      </c>
      <c r="I104" s="340">
        <f t="shared" ref="I104:I163" si="200">(H104*0.1)</f>
        <v>293.68700000000001</v>
      </c>
      <c r="J104" s="340">
        <f t="shared" ref="J104:J162" si="201">(H104*0.9)</f>
        <v>2643.183</v>
      </c>
      <c r="K104" s="340">
        <v>0</v>
      </c>
      <c r="L104" s="340">
        <v>0</v>
      </c>
      <c r="M104" s="340">
        <v>0</v>
      </c>
      <c r="N104" s="340">
        <v>0</v>
      </c>
      <c r="O104" s="340">
        <v>0</v>
      </c>
      <c r="P104" s="340">
        <v>0</v>
      </c>
      <c r="Q104" s="340">
        <v>0</v>
      </c>
      <c r="R104" s="340">
        <v>0</v>
      </c>
      <c r="S104" s="340">
        <v>0</v>
      </c>
      <c r="T104" s="340">
        <v>0</v>
      </c>
      <c r="U104" s="340">
        <v>0</v>
      </c>
      <c r="V104" s="340">
        <v>0</v>
      </c>
      <c r="W104" s="340">
        <v>0</v>
      </c>
      <c r="X104" s="340">
        <v>422.91</v>
      </c>
      <c r="Y104" s="340">
        <v>530.1</v>
      </c>
      <c r="Z104" s="340">
        <v>528.65</v>
      </c>
      <c r="AA104" s="340">
        <v>528.65</v>
      </c>
      <c r="AB104" s="340">
        <v>528.65</v>
      </c>
      <c r="AC104" s="340">
        <v>104.22</v>
      </c>
      <c r="AD104" s="340">
        <v>0</v>
      </c>
      <c r="AE104" s="340">
        <v>0</v>
      </c>
      <c r="AF104" s="340">
        <v>0</v>
      </c>
      <c r="AG104" s="341">
        <v>0</v>
      </c>
      <c r="AH104" s="340">
        <v>0</v>
      </c>
      <c r="AI104" s="340"/>
      <c r="AJ104" s="340"/>
      <c r="AK104" s="340"/>
      <c r="AL104" s="340">
        <v>2643.18</v>
      </c>
      <c r="AM104" s="340">
        <v>2643.18</v>
      </c>
      <c r="AN104" s="340">
        <v>2643.18</v>
      </c>
      <c r="AO104" s="340">
        <v>2643.18</v>
      </c>
      <c r="AP104" s="341">
        <f>SUM(AL104)</f>
        <v>2643.18</v>
      </c>
    </row>
    <row r="105" spans="3:137" s="85" customFormat="1" ht="16.5" x14ac:dyDescent="0.25">
      <c r="C105" s="342" t="s">
        <v>271</v>
      </c>
      <c r="D105" s="337" t="s">
        <v>272</v>
      </c>
      <c r="E105" s="338" t="s">
        <v>275</v>
      </c>
      <c r="F105" s="339" t="s">
        <v>155</v>
      </c>
      <c r="G105" s="339" t="s">
        <v>276</v>
      </c>
      <c r="H105" s="340">
        <v>2936.87</v>
      </c>
      <c r="I105" s="340">
        <f t="shared" si="200"/>
        <v>293.68700000000001</v>
      </c>
      <c r="J105" s="340">
        <f t="shared" si="201"/>
        <v>2643.183</v>
      </c>
      <c r="K105" s="340">
        <v>0</v>
      </c>
      <c r="L105" s="340">
        <v>0</v>
      </c>
      <c r="M105" s="340">
        <v>0</v>
      </c>
      <c r="N105" s="340">
        <v>0</v>
      </c>
      <c r="O105" s="340">
        <v>0</v>
      </c>
      <c r="P105" s="340">
        <v>0</v>
      </c>
      <c r="Q105" s="340">
        <v>0</v>
      </c>
      <c r="R105" s="340">
        <v>0</v>
      </c>
      <c r="S105" s="340">
        <v>0</v>
      </c>
      <c r="T105" s="340">
        <v>0</v>
      </c>
      <c r="U105" s="340">
        <v>0</v>
      </c>
      <c r="V105" s="340">
        <v>0</v>
      </c>
      <c r="W105" s="340">
        <v>0</v>
      </c>
      <c r="X105" s="340">
        <v>422.91</v>
      </c>
      <c r="Y105" s="340">
        <v>530.1</v>
      </c>
      <c r="Z105" s="340">
        <v>528.65</v>
      </c>
      <c r="AA105" s="340">
        <v>528.65</v>
      </c>
      <c r="AB105" s="340">
        <v>528.65</v>
      </c>
      <c r="AC105" s="340">
        <v>104.22</v>
      </c>
      <c r="AD105" s="340">
        <v>0</v>
      </c>
      <c r="AE105" s="340">
        <v>0</v>
      </c>
      <c r="AF105" s="340">
        <v>0</v>
      </c>
      <c r="AG105" s="341">
        <v>0</v>
      </c>
      <c r="AH105" s="340">
        <v>0</v>
      </c>
      <c r="AI105" s="340"/>
      <c r="AJ105" s="340"/>
      <c r="AK105" s="340"/>
      <c r="AL105" s="340">
        <v>2643.18</v>
      </c>
      <c r="AM105" s="340">
        <v>2643.18</v>
      </c>
      <c r="AN105" s="340">
        <v>2643.18</v>
      </c>
      <c r="AO105" s="340">
        <v>2643.18</v>
      </c>
      <c r="AP105" s="341">
        <f t="shared" ref="AP105:AP164" si="202">SUM(AL105)</f>
        <v>2643.18</v>
      </c>
    </row>
    <row r="106" spans="3:137" s="85" customFormat="1" ht="9" x14ac:dyDescent="0.25">
      <c r="C106" s="342" t="s">
        <v>277</v>
      </c>
      <c r="D106" s="337" t="s">
        <v>278</v>
      </c>
      <c r="E106" s="338" t="s">
        <v>279</v>
      </c>
      <c r="F106" s="339" t="s">
        <v>110</v>
      </c>
      <c r="G106" s="339" t="s">
        <v>280</v>
      </c>
      <c r="H106" s="340">
        <v>1719</v>
      </c>
      <c r="I106" s="340">
        <f t="shared" si="200"/>
        <v>171.9</v>
      </c>
      <c r="J106" s="340">
        <f t="shared" si="201"/>
        <v>1547.1000000000001</v>
      </c>
      <c r="K106" s="340">
        <v>0</v>
      </c>
      <c r="L106" s="340">
        <v>0</v>
      </c>
      <c r="M106" s="340">
        <v>0</v>
      </c>
      <c r="N106" s="340">
        <v>0</v>
      </c>
      <c r="O106" s="340">
        <v>0</v>
      </c>
      <c r="P106" s="340">
        <v>0</v>
      </c>
      <c r="Q106" s="340">
        <v>0</v>
      </c>
      <c r="R106" s="340">
        <v>0</v>
      </c>
      <c r="S106" s="340">
        <v>0</v>
      </c>
      <c r="T106" s="340">
        <v>0</v>
      </c>
      <c r="U106" s="340">
        <v>0</v>
      </c>
      <c r="V106" s="340">
        <v>0</v>
      </c>
      <c r="W106" s="340">
        <v>0</v>
      </c>
      <c r="X106" s="340">
        <v>203.45</v>
      </c>
      <c r="Y106" s="340">
        <v>310.26</v>
      </c>
      <c r="Z106" s="340">
        <v>309.42</v>
      </c>
      <c r="AA106" s="340">
        <v>309.42</v>
      </c>
      <c r="AB106" s="340">
        <v>309.42</v>
      </c>
      <c r="AC106" s="340">
        <v>105.13</v>
      </c>
      <c r="AD106" s="340">
        <v>0</v>
      </c>
      <c r="AE106" s="340">
        <v>0</v>
      </c>
      <c r="AF106" s="340">
        <v>0</v>
      </c>
      <c r="AG106" s="341">
        <v>0</v>
      </c>
      <c r="AH106" s="340">
        <v>0</v>
      </c>
      <c r="AI106" s="340"/>
      <c r="AJ106" s="340"/>
      <c r="AK106" s="340"/>
      <c r="AL106" s="340">
        <v>1547.1</v>
      </c>
      <c r="AM106" s="340">
        <v>1547.1</v>
      </c>
      <c r="AN106" s="340">
        <v>1547.1</v>
      </c>
      <c r="AO106" s="340">
        <v>1547.1</v>
      </c>
      <c r="AP106" s="341">
        <f t="shared" si="202"/>
        <v>1547.1</v>
      </c>
    </row>
    <row r="107" spans="3:137" s="85" customFormat="1" ht="9" x14ac:dyDescent="0.25">
      <c r="C107" s="342" t="s">
        <v>277</v>
      </c>
      <c r="D107" s="337" t="s">
        <v>278</v>
      </c>
      <c r="E107" s="338" t="s">
        <v>281</v>
      </c>
      <c r="F107" s="339" t="s">
        <v>155</v>
      </c>
      <c r="G107" s="339" t="s">
        <v>282</v>
      </c>
      <c r="H107" s="340">
        <v>1719</v>
      </c>
      <c r="I107" s="340">
        <f t="shared" si="200"/>
        <v>171.9</v>
      </c>
      <c r="J107" s="340">
        <f t="shared" si="201"/>
        <v>1547.1000000000001</v>
      </c>
      <c r="K107" s="340">
        <v>0</v>
      </c>
      <c r="L107" s="340">
        <v>0</v>
      </c>
      <c r="M107" s="340">
        <v>0</v>
      </c>
      <c r="N107" s="340">
        <v>0</v>
      </c>
      <c r="O107" s="340">
        <v>0</v>
      </c>
      <c r="P107" s="340">
        <v>0</v>
      </c>
      <c r="Q107" s="340">
        <v>0</v>
      </c>
      <c r="R107" s="340">
        <v>0</v>
      </c>
      <c r="S107" s="340">
        <v>0</v>
      </c>
      <c r="T107" s="340">
        <v>0</v>
      </c>
      <c r="U107" s="340">
        <v>0</v>
      </c>
      <c r="V107" s="340">
        <v>0</v>
      </c>
      <c r="W107" s="340">
        <v>0</v>
      </c>
      <c r="X107" s="340">
        <v>203.45</v>
      </c>
      <c r="Y107" s="340">
        <v>310.26</v>
      </c>
      <c r="Z107" s="340">
        <v>309.42</v>
      </c>
      <c r="AA107" s="340">
        <v>309.42</v>
      </c>
      <c r="AB107" s="340">
        <v>309.42</v>
      </c>
      <c r="AC107" s="340">
        <v>105.13</v>
      </c>
      <c r="AD107" s="340">
        <v>0</v>
      </c>
      <c r="AE107" s="340">
        <v>0</v>
      </c>
      <c r="AF107" s="340">
        <v>0</v>
      </c>
      <c r="AG107" s="341">
        <v>0</v>
      </c>
      <c r="AH107" s="340">
        <v>0</v>
      </c>
      <c r="AI107" s="340"/>
      <c r="AJ107" s="340"/>
      <c r="AK107" s="340"/>
      <c r="AL107" s="340">
        <v>1547.1</v>
      </c>
      <c r="AM107" s="340">
        <v>1547.1</v>
      </c>
      <c r="AN107" s="340">
        <v>1547.1</v>
      </c>
      <c r="AO107" s="340">
        <v>1547.1</v>
      </c>
      <c r="AP107" s="341">
        <f t="shared" si="202"/>
        <v>1547.1</v>
      </c>
    </row>
    <row r="108" spans="3:137" s="85" customFormat="1" ht="9" x14ac:dyDescent="0.25">
      <c r="C108" s="342" t="s">
        <v>277</v>
      </c>
      <c r="D108" s="337" t="s">
        <v>278</v>
      </c>
      <c r="E108" s="338" t="s">
        <v>283</v>
      </c>
      <c r="F108" s="339" t="s">
        <v>74</v>
      </c>
      <c r="G108" s="339" t="s">
        <v>284</v>
      </c>
      <c r="H108" s="340">
        <v>1719</v>
      </c>
      <c r="I108" s="340">
        <f t="shared" si="200"/>
        <v>171.9</v>
      </c>
      <c r="J108" s="340">
        <f t="shared" si="201"/>
        <v>1547.1000000000001</v>
      </c>
      <c r="K108" s="340">
        <v>0</v>
      </c>
      <c r="L108" s="340">
        <v>0</v>
      </c>
      <c r="M108" s="340">
        <v>0</v>
      </c>
      <c r="N108" s="340">
        <v>0</v>
      </c>
      <c r="O108" s="340">
        <v>0</v>
      </c>
      <c r="P108" s="340">
        <v>0</v>
      </c>
      <c r="Q108" s="340">
        <v>0</v>
      </c>
      <c r="R108" s="340">
        <v>0</v>
      </c>
      <c r="S108" s="340">
        <v>0</v>
      </c>
      <c r="T108" s="340">
        <v>0</v>
      </c>
      <c r="U108" s="340">
        <v>0</v>
      </c>
      <c r="V108" s="340">
        <v>0</v>
      </c>
      <c r="W108" s="340">
        <v>0</v>
      </c>
      <c r="X108" s="340">
        <v>203.45</v>
      </c>
      <c r="Y108" s="340">
        <v>310.26</v>
      </c>
      <c r="Z108" s="340">
        <v>309.42</v>
      </c>
      <c r="AA108" s="340">
        <v>309.42</v>
      </c>
      <c r="AB108" s="340">
        <v>309.42</v>
      </c>
      <c r="AC108" s="340">
        <v>105.13</v>
      </c>
      <c r="AD108" s="340">
        <v>0</v>
      </c>
      <c r="AE108" s="340">
        <v>0</v>
      </c>
      <c r="AF108" s="340">
        <v>0</v>
      </c>
      <c r="AG108" s="341">
        <v>0</v>
      </c>
      <c r="AH108" s="340">
        <v>0</v>
      </c>
      <c r="AI108" s="340"/>
      <c r="AJ108" s="340"/>
      <c r="AK108" s="340"/>
      <c r="AL108" s="340">
        <v>1547.1</v>
      </c>
      <c r="AM108" s="340">
        <v>1547.1</v>
      </c>
      <c r="AN108" s="340">
        <v>1547.1</v>
      </c>
      <c r="AO108" s="340">
        <v>1547.1</v>
      </c>
      <c r="AP108" s="341">
        <f t="shared" si="202"/>
        <v>1547.1</v>
      </c>
    </row>
    <row r="109" spans="3:137" s="85" customFormat="1" ht="9" x14ac:dyDescent="0.25">
      <c r="C109" s="342" t="s">
        <v>277</v>
      </c>
      <c r="D109" s="337" t="s">
        <v>278</v>
      </c>
      <c r="E109" s="338" t="s">
        <v>285</v>
      </c>
      <c r="F109" s="339" t="s">
        <v>286</v>
      </c>
      <c r="G109" s="339" t="s">
        <v>287</v>
      </c>
      <c r="H109" s="340">
        <v>1719</v>
      </c>
      <c r="I109" s="340">
        <f t="shared" si="200"/>
        <v>171.9</v>
      </c>
      <c r="J109" s="340">
        <f t="shared" si="201"/>
        <v>1547.1000000000001</v>
      </c>
      <c r="K109" s="340">
        <v>0</v>
      </c>
      <c r="L109" s="340">
        <v>0</v>
      </c>
      <c r="M109" s="340">
        <v>0</v>
      </c>
      <c r="N109" s="340">
        <v>0</v>
      </c>
      <c r="O109" s="340">
        <v>0</v>
      </c>
      <c r="P109" s="340">
        <v>0</v>
      </c>
      <c r="Q109" s="340">
        <v>0</v>
      </c>
      <c r="R109" s="340">
        <v>0</v>
      </c>
      <c r="S109" s="340">
        <v>0</v>
      </c>
      <c r="T109" s="340">
        <v>0</v>
      </c>
      <c r="U109" s="340">
        <v>0</v>
      </c>
      <c r="V109" s="340">
        <v>0</v>
      </c>
      <c r="W109" s="340">
        <v>0</v>
      </c>
      <c r="X109" s="340">
        <v>203.45</v>
      </c>
      <c r="Y109" s="340">
        <v>310.26</v>
      </c>
      <c r="Z109" s="340">
        <v>309.42</v>
      </c>
      <c r="AA109" s="340">
        <v>309.42</v>
      </c>
      <c r="AB109" s="340">
        <v>309.42</v>
      </c>
      <c r="AC109" s="340">
        <v>105.13</v>
      </c>
      <c r="AD109" s="340">
        <v>0</v>
      </c>
      <c r="AE109" s="340">
        <v>0</v>
      </c>
      <c r="AF109" s="340">
        <v>0</v>
      </c>
      <c r="AG109" s="341">
        <v>0</v>
      </c>
      <c r="AH109" s="340">
        <v>0</v>
      </c>
      <c r="AI109" s="340"/>
      <c r="AJ109" s="340"/>
      <c r="AK109" s="340"/>
      <c r="AL109" s="340">
        <v>1547.1</v>
      </c>
      <c r="AM109" s="340">
        <v>1547.1</v>
      </c>
      <c r="AN109" s="340">
        <v>1547.1</v>
      </c>
      <c r="AO109" s="340">
        <v>1547.1</v>
      </c>
      <c r="AP109" s="341">
        <f t="shared" si="202"/>
        <v>1547.1</v>
      </c>
    </row>
    <row r="110" spans="3:137" s="85" customFormat="1" ht="9" x14ac:dyDescent="0.25">
      <c r="C110" s="342" t="s">
        <v>277</v>
      </c>
      <c r="D110" s="337" t="s">
        <v>278</v>
      </c>
      <c r="E110" s="338" t="s">
        <v>288</v>
      </c>
      <c r="F110" s="339" t="s">
        <v>289</v>
      </c>
      <c r="G110" s="339" t="s">
        <v>290</v>
      </c>
      <c r="H110" s="340">
        <v>1719</v>
      </c>
      <c r="I110" s="340">
        <f t="shared" si="200"/>
        <v>171.9</v>
      </c>
      <c r="J110" s="340">
        <f t="shared" si="201"/>
        <v>1547.1000000000001</v>
      </c>
      <c r="K110" s="340">
        <v>0</v>
      </c>
      <c r="L110" s="340">
        <v>0</v>
      </c>
      <c r="M110" s="340">
        <v>0</v>
      </c>
      <c r="N110" s="340">
        <v>0</v>
      </c>
      <c r="O110" s="340">
        <v>0</v>
      </c>
      <c r="P110" s="340">
        <v>0</v>
      </c>
      <c r="Q110" s="340">
        <v>0</v>
      </c>
      <c r="R110" s="340">
        <v>0</v>
      </c>
      <c r="S110" s="340">
        <v>0</v>
      </c>
      <c r="T110" s="340">
        <v>0</v>
      </c>
      <c r="U110" s="340">
        <v>0</v>
      </c>
      <c r="V110" s="340">
        <v>0</v>
      </c>
      <c r="W110" s="340">
        <v>0</v>
      </c>
      <c r="X110" s="340">
        <v>203.45</v>
      </c>
      <c r="Y110" s="340">
        <v>310.26</v>
      </c>
      <c r="Z110" s="340">
        <v>309.42</v>
      </c>
      <c r="AA110" s="340">
        <v>309.42</v>
      </c>
      <c r="AB110" s="340">
        <v>309.42</v>
      </c>
      <c r="AC110" s="340">
        <v>105.13</v>
      </c>
      <c r="AD110" s="340">
        <v>0</v>
      </c>
      <c r="AE110" s="340">
        <v>0</v>
      </c>
      <c r="AF110" s="340">
        <v>0</v>
      </c>
      <c r="AG110" s="341">
        <v>0</v>
      </c>
      <c r="AH110" s="340">
        <v>0</v>
      </c>
      <c r="AI110" s="340"/>
      <c r="AJ110" s="340"/>
      <c r="AK110" s="340"/>
      <c r="AL110" s="340">
        <v>1547.1</v>
      </c>
      <c r="AM110" s="340">
        <v>1547.1</v>
      </c>
      <c r="AN110" s="340">
        <v>1547.1</v>
      </c>
      <c r="AO110" s="340">
        <v>1547.1</v>
      </c>
      <c r="AP110" s="341">
        <f t="shared" si="202"/>
        <v>1547.1</v>
      </c>
    </row>
    <row r="111" spans="3:137" s="85" customFormat="1" ht="16.5" x14ac:dyDescent="0.25">
      <c r="C111" s="342" t="s">
        <v>277</v>
      </c>
      <c r="D111" s="337" t="s">
        <v>278</v>
      </c>
      <c r="E111" s="338" t="s">
        <v>291</v>
      </c>
      <c r="F111" s="339" t="s">
        <v>74</v>
      </c>
      <c r="G111" s="339" t="s">
        <v>292</v>
      </c>
      <c r="H111" s="340">
        <v>1719</v>
      </c>
      <c r="I111" s="340">
        <f t="shared" si="200"/>
        <v>171.9</v>
      </c>
      <c r="J111" s="340">
        <f t="shared" si="201"/>
        <v>1547.1000000000001</v>
      </c>
      <c r="K111" s="340">
        <v>0</v>
      </c>
      <c r="L111" s="340">
        <v>0</v>
      </c>
      <c r="M111" s="340">
        <v>0</v>
      </c>
      <c r="N111" s="340">
        <v>0</v>
      </c>
      <c r="O111" s="340">
        <v>0</v>
      </c>
      <c r="P111" s="340">
        <v>0</v>
      </c>
      <c r="Q111" s="340">
        <v>0</v>
      </c>
      <c r="R111" s="340">
        <v>0</v>
      </c>
      <c r="S111" s="340">
        <v>0</v>
      </c>
      <c r="T111" s="340">
        <v>0</v>
      </c>
      <c r="U111" s="340">
        <v>0</v>
      </c>
      <c r="V111" s="340">
        <v>0</v>
      </c>
      <c r="W111" s="340">
        <v>0</v>
      </c>
      <c r="X111" s="340">
        <v>203.45</v>
      </c>
      <c r="Y111" s="340">
        <v>310.26</v>
      </c>
      <c r="Z111" s="340">
        <v>309.42</v>
      </c>
      <c r="AA111" s="340">
        <v>309.42</v>
      </c>
      <c r="AB111" s="340">
        <v>309.42</v>
      </c>
      <c r="AC111" s="340">
        <v>105.13</v>
      </c>
      <c r="AD111" s="340">
        <v>0</v>
      </c>
      <c r="AE111" s="340">
        <v>0</v>
      </c>
      <c r="AF111" s="340">
        <v>0</v>
      </c>
      <c r="AG111" s="341">
        <v>0</v>
      </c>
      <c r="AH111" s="340">
        <v>0</v>
      </c>
      <c r="AI111" s="340"/>
      <c r="AJ111" s="340"/>
      <c r="AK111" s="340"/>
      <c r="AL111" s="340">
        <v>1547.1</v>
      </c>
      <c r="AM111" s="340">
        <v>1547.1</v>
      </c>
      <c r="AN111" s="340">
        <v>1547.1</v>
      </c>
      <c r="AO111" s="340">
        <v>1547.1</v>
      </c>
      <c r="AP111" s="341">
        <f t="shared" si="202"/>
        <v>1547.1</v>
      </c>
    </row>
    <row r="112" spans="3:137" s="85" customFormat="1" ht="24.75" x14ac:dyDescent="0.25">
      <c r="C112" s="342" t="s">
        <v>277</v>
      </c>
      <c r="D112" s="337" t="s">
        <v>278</v>
      </c>
      <c r="E112" s="338" t="s">
        <v>293</v>
      </c>
      <c r="F112" s="339" t="s">
        <v>155</v>
      </c>
      <c r="G112" s="339" t="s">
        <v>294</v>
      </c>
      <c r="H112" s="340">
        <v>1719</v>
      </c>
      <c r="I112" s="340">
        <f t="shared" si="200"/>
        <v>171.9</v>
      </c>
      <c r="J112" s="340">
        <f t="shared" si="201"/>
        <v>1547.1000000000001</v>
      </c>
      <c r="K112" s="340">
        <v>0</v>
      </c>
      <c r="L112" s="340">
        <v>0</v>
      </c>
      <c r="M112" s="340">
        <v>0</v>
      </c>
      <c r="N112" s="340">
        <v>0</v>
      </c>
      <c r="O112" s="340">
        <v>0</v>
      </c>
      <c r="P112" s="340">
        <v>0</v>
      </c>
      <c r="Q112" s="340">
        <v>0</v>
      </c>
      <c r="R112" s="340">
        <v>0</v>
      </c>
      <c r="S112" s="340">
        <v>0</v>
      </c>
      <c r="T112" s="340">
        <v>0</v>
      </c>
      <c r="U112" s="340">
        <v>0</v>
      </c>
      <c r="V112" s="340">
        <v>0</v>
      </c>
      <c r="W112" s="340">
        <v>0</v>
      </c>
      <c r="X112" s="340">
        <v>203.45</v>
      </c>
      <c r="Y112" s="340">
        <v>310.26</v>
      </c>
      <c r="Z112" s="340">
        <v>309.42</v>
      </c>
      <c r="AA112" s="340">
        <v>309.42</v>
      </c>
      <c r="AB112" s="340">
        <v>309.42</v>
      </c>
      <c r="AC112" s="340">
        <v>105.13</v>
      </c>
      <c r="AD112" s="340">
        <v>0</v>
      </c>
      <c r="AE112" s="340">
        <v>0</v>
      </c>
      <c r="AF112" s="340">
        <v>0</v>
      </c>
      <c r="AG112" s="341">
        <v>0</v>
      </c>
      <c r="AH112" s="340">
        <v>0</v>
      </c>
      <c r="AI112" s="340"/>
      <c r="AJ112" s="340"/>
      <c r="AK112" s="340"/>
      <c r="AL112" s="340">
        <v>1547.1</v>
      </c>
      <c r="AM112" s="340">
        <v>1547.1</v>
      </c>
      <c r="AN112" s="340">
        <v>1547.1</v>
      </c>
      <c r="AO112" s="340">
        <v>1547.1</v>
      </c>
      <c r="AP112" s="341">
        <f t="shared" si="202"/>
        <v>1547.1</v>
      </c>
    </row>
    <row r="113" spans="3:42" s="85" customFormat="1" ht="9" x14ac:dyDescent="0.25">
      <c r="C113" s="342" t="s">
        <v>277</v>
      </c>
      <c r="D113" s="337" t="s">
        <v>278</v>
      </c>
      <c r="E113" s="338" t="s">
        <v>295</v>
      </c>
      <c r="F113" s="339" t="s">
        <v>296</v>
      </c>
      <c r="G113" s="339" t="s">
        <v>297</v>
      </c>
      <c r="H113" s="340">
        <v>1719</v>
      </c>
      <c r="I113" s="340">
        <f t="shared" si="200"/>
        <v>171.9</v>
      </c>
      <c r="J113" s="340">
        <f t="shared" si="201"/>
        <v>1547.1000000000001</v>
      </c>
      <c r="K113" s="340">
        <v>0</v>
      </c>
      <c r="L113" s="340">
        <v>0</v>
      </c>
      <c r="M113" s="340">
        <v>0</v>
      </c>
      <c r="N113" s="340">
        <v>0</v>
      </c>
      <c r="O113" s="340">
        <v>0</v>
      </c>
      <c r="P113" s="340">
        <v>0</v>
      </c>
      <c r="Q113" s="340">
        <v>0</v>
      </c>
      <c r="R113" s="340">
        <v>0</v>
      </c>
      <c r="S113" s="340">
        <v>0</v>
      </c>
      <c r="T113" s="340">
        <v>0</v>
      </c>
      <c r="U113" s="340">
        <v>0</v>
      </c>
      <c r="V113" s="340">
        <v>0</v>
      </c>
      <c r="W113" s="340">
        <v>0</v>
      </c>
      <c r="X113" s="340">
        <v>203.45</v>
      </c>
      <c r="Y113" s="340">
        <v>310.26</v>
      </c>
      <c r="Z113" s="340">
        <v>309.42</v>
      </c>
      <c r="AA113" s="340">
        <v>309.42</v>
      </c>
      <c r="AB113" s="340">
        <v>309.42</v>
      </c>
      <c r="AC113" s="340">
        <v>105.13</v>
      </c>
      <c r="AD113" s="340">
        <v>0</v>
      </c>
      <c r="AE113" s="340">
        <v>0</v>
      </c>
      <c r="AF113" s="340">
        <v>0</v>
      </c>
      <c r="AG113" s="341">
        <v>0</v>
      </c>
      <c r="AH113" s="340">
        <v>0</v>
      </c>
      <c r="AI113" s="340"/>
      <c r="AJ113" s="340"/>
      <c r="AK113" s="340"/>
      <c r="AL113" s="340">
        <v>1547.1</v>
      </c>
      <c r="AM113" s="340">
        <v>1547.1</v>
      </c>
      <c r="AN113" s="340">
        <v>1547.1</v>
      </c>
      <c r="AO113" s="340">
        <v>1547.1</v>
      </c>
      <c r="AP113" s="341">
        <f t="shared" si="202"/>
        <v>1547.1</v>
      </c>
    </row>
    <row r="114" spans="3:42" s="85" customFormat="1" ht="9" x14ac:dyDescent="0.25">
      <c r="C114" s="342" t="s">
        <v>277</v>
      </c>
      <c r="D114" s="337" t="s">
        <v>278</v>
      </c>
      <c r="E114" s="338" t="s">
        <v>285</v>
      </c>
      <c r="F114" s="339" t="s">
        <v>74</v>
      </c>
      <c r="G114" s="339" t="s">
        <v>298</v>
      </c>
      <c r="H114" s="340">
        <v>1719</v>
      </c>
      <c r="I114" s="340">
        <f t="shared" si="200"/>
        <v>171.9</v>
      </c>
      <c r="J114" s="340">
        <f t="shared" si="201"/>
        <v>1547.1000000000001</v>
      </c>
      <c r="K114" s="340">
        <v>0</v>
      </c>
      <c r="L114" s="340">
        <v>0</v>
      </c>
      <c r="M114" s="340">
        <v>0</v>
      </c>
      <c r="N114" s="340">
        <v>0</v>
      </c>
      <c r="O114" s="340">
        <v>0</v>
      </c>
      <c r="P114" s="340">
        <v>0</v>
      </c>
      <c r="Q114" s="340">
        <v>0</v>
      </c>
      <c r="R114" s="340">
        <v>0</v>
      </c>
      <c r="S114" s="340">
        <v>0</v>
      </c>
      <c r="T114" s="340">
        <v>0</v>
      </c>
      <c r="U114" s="340">
        <v>0</v>
      </c>
      <c r="V114" s="340">
        <v>0</v>
      </c>
      <c r="W114" s="340">
        <v>0</v>
      </c>
      <c r="X114" s="340">
        <v>203.45</v>
      </c>
      <c r="Y114" s="340">
        <v>310.26</v>
      </c>
      <c r="Z114" s="340">
        <v>309.42</v>
      </c>
      <c r="AA114" s="340">
        <v>309.42</v>
      </c>
      <c r="AB114" s="340">
        <v>309.42</v>
      </c>
      <c r="AC114" s="340">
        <v>105.13</v>
      </c>
      <c r="AD114" s="340">
        <v>0</v>
      </c>
      <c r="AE114" s="340">
        <v>0</v>
      </c>
      <c r="AF114" s="340">
        <v>0</v>
      </c>
      <c r="AG114" s="341">
        <v>0</v>
      </c>
      <c r="AH114" s="340">
        <v>0</v>
      </c>
      <c r="AI114" s="340"/>
      <c r="AJ114" s="340"/>
      <c r="AK114" s="340"/>
      <c r="AL114" s="340">
        <v>1547.1</v>
      </c>
      <c r="AM114" s="340">
        <v>1547.1</v>
      </c>
      <c r="AN114" s="340">
        <v>1547.1</v>
      </c>
      <c r="AO114" s="340">
        <v>1547.1</v>
      </c>
      <c r="AP114" s="341">
        <f t="shared" si="202"/>
        <v>1547.1</v>
      </c>
    </row>
    <row r="115" spans="3:42" s="85" customFormat="1" ht="9" x14ac:dyDescent="0.25">
      <c r="C115" s="427" t="s">
        <v>277</v>
      </c>
      <c r="D115" s="406" t="s">
        <v>278</v>
      </c>
      <c r="E115" s="407" t="s">
        <v>285</v>
      </c>
      <c r="F115" s="428" t="s">
        <v>299</v>
      </c>
      <c r="G115" s="428" t="s">
        <v>300</v>
      </c>
      <c r="H115" s="377">
        <v>1719</v>
      </c>
      <c r="I115" s="377">
        <f t="shared" si="200"/>
        <v>171.9</v>
      </c>
      <c r="J115" s="377">
        <f t="shared" si="201"/>
        <v>1547.1000000000001</v>
      </c>
      <c r="K115" s="377">
        <v>0</v>
      </c>
      <c r="L115" s="377">
        <v>0</v>
      </c>
      <c r="M115" s="377">
        <v>0</v>
      </c>
      <c r="N115" s="377">
        <v>0</v>
      </c>
      <c r="O115" s="377">
        <v>0</v>
      </c>
      <c r="P115" s="377">
        <v>0</v>
      </c>
      <c r="Q115" s="377">
        <v>0</v>
      </c>
      <c r="R115" s="377">
        <v>0</v>
      </c>
      <c r="S115" s="377">
        <v>0</v>
      </c>
      <c r="T115" s="377">
        <v>0</v>
      </c>
      <c r="U115" s="377">
        <v>0</v>
      </c>
      <c r="V115" s="377">
        <v>0</v>
      </c>
      <c r="W115" s="377">
        <v>0</v>
      </c>
      <c r="X115" s="377">
        <v>203.45</v>
      </c>
      <c r="Y115" s="340">
        <v>310.26</v>
      </c>
      <c r="Z115" s="340">
        <v>309.42</v>
      </c>
      <c r="AA115" s="340">
        <v>309.42</v>
      </c>
      <c r="AB115" s="340">
        <v>309.42</v>
      </c>
      <c r="AC115" s="377">
        <v>105.13</v>
      </c>
      <c r="AD115" s="340">
        <v>0</v>
      </c>
      <c r="AE115" s="340">
        <v>0</v>
      </c>
      <c r="AF115" s="340">
        <v>0</v>
      </c>
      <c r="AG115" s="341">
        <v>0</v>
      </c>
      <c r="AH115" s="340">
        <v>0</v>
      </c>
      <c r="AI115" s="340"/>
      <c r="AJ115" s="340"/>
      <c r="AK115" s="340"/>
      <c r="AL115" s="377">
        <v>1547.1</v>
      </c>
      <c r="AM115" s="377">
        <v>1547.1</v>
      </c>
      <c r="AN115" s="377">
        <v>1547.1</v>
      </c>
      <c r="AO115" s="377">
        <v>1547.1</v>
      </c>
      <c r="AP115" s="341">
        <f t="shared" si="202"/>
        <v>1547.1</v>
      </c>
    </row>
    <row r="116" spans="3:42" s="85" customFormat="1" ht="9" x14ac:dyDescent="0.25">
      <c r="C116" s="342" t="s">
        <v>277</v>
      </c>
      <c r="D116" s="337" t="s">
        <v>278</v>
      </c>
      <c r="E116" s="338" t="s">
        <v>301</v>
      </c>
      <c r="F116" s="339" t="s">
        <v>302</v>
      </c>
      <c r="G116" s="339" t="s">
        <v>303</v>
      </c>
      <c r="H116" s="340">
        <v>1719</v>
      </c>
      <c r="I116" s="340">
        <f t="shared" si="200"/>
        <v>171.9</v>
      </c>
      <c r="J116" s="340">
        <f t="shared" si="201"/>
        <v>1547.1000000000001</v>
      </c>
      <c r="K116" s="340">
        <v>0</v>
      </c>
      <c r="L116" s="340">
        <v>0</v>
      </c>
      <c r="M116" s="340">
        <v>0</v>
      </c>
      <c r="N116" s="340">
        <v>0</v>
      </c>
      <c r="O116" s="340">
        <v>0</v>
      </c>
      <c r="P116" s="340">
        <v>0</v>
      </c>
      <c r="Q116" s="340">
        <v>0</v>
      </c>
      <c r="R116" s="340">
        <v>0</v>
      </c>
      <c r="S116" s="340">
        <v>0</v>
      </c>
      <c r="T116" s="340">
        <v>0</v>
      </c>
      <c r="U116" s="340">
        <v>0</v>
      </c>
      <c r="V116" s="340">
        <v>0</v>
      </c>
      <c r="W116" s="340">
        <v>0</v>
      </c>
      <c r="X116" s="340">
        <v>203.45</v>
      </c>
      <c r="Y116" s="340">
        <v>310.26</v>
      </c>
      <c r="Z116" s="340">
        <v>309.42</v>
      </c>
      <c r="AA116" s="340">
        <v>309.42</v>
      </c>
      <c r="AB116" s="340">
        <v>309.42</v>
      </c>
      <c r="AC116" s="340">
        <v>105.13</v>
      </c>
      <c r="AD116" s="340">
        <v>0</v>
      </c>
      <c r="AE116" s="340">
        <v>0</v>
      </c>
      <c r="AF116" s="340">
        <v>0</v>
      </c>
      <c r="AG116" s="341">
        <v>0</v>
      </c>
      <c r="AH116" s="340">
        <v>0</v>
      </c>
      <c r="AI116" s="340"/>
      <c r="AJ116" s="340"/>
      <c r="AK116" s="340"/>
      <c r="AL116" s="340">
        <v>1547.1</v>
      </c>
      <c r="AM116" s="340">
        <v>1547.1</v>
      </c>
      <c r="AN116" s="340">
        <v>1547.1</v>
      </c>
      <c r="AO116" s="340">
        <v>1547.1</v>
      </c>
      <c r="AP116" s="341">
        <f t="shared" si="202"/>
        <v>1547.1</v>
      </c>
    </row>
    <row r="117" spans="3:42" s="85" customFormat="1" ht="9" x14ac:dyDescent="0.25">
      <c r="C117" s="342" t="s">
        <v>277</v>
      </c>
      <c r="D117" s="337" t="s">
        <v>278</v>
      </c>
      <c r="E117" s="338" t="s">
        <v>304</v>
      </c>
      <c r="F117" s="339" t="s">
        <v>302</v>
      </c>
      <c r="G117" s="339" t="s">
        <v>305</v>
      </c>
      <c r="H117" s="340">
        <v>1719</v>
      </c>
      <c r="I117" s="340">
        <f t="shared" si="200"/>
        <v>171.9</v>
      </c>
      <c r="J117" s="340">
        <f t="shared" si="201"/>
        <v>1547.1000000000001</v>
      </c>
      <c r="K117" s="340">
        <v>0</v>
      </c>
      <c r="L117" s="340">
        <v>0</v>
      </c>
      <c r="M117" s="340">
        <v>0</v>
      </c>
      <c r="N117" s="340">
        <v>0</v>
      </c>
      <c r="O117" s="340">
        <v>0</v>
      </c>
      <c r="P117" s="340">
        <v>0</v>
      </c>
      <c r="Q117" s="340">
        <v>0</v>
      </c>
      <c r="R117" s="340">
        <v>0</v>
      </c>
      <c r="S117" s="340">
        <v>0</v>
      </c>
      <c r="T117" s="340">
        <v>0</v>
      </c>
      <c r="U117" s="340">
        <v>0</v>
      </c>
      <c r="V117" s="340">
        <v>0</v>
      </c>
      <c r="W117" s="340">
        <v>0</v>
      </c>
      <c r="X117" s="340">
        <v>203.45</v>
      </c>
      <c r="Y117" s="340">
        <v>310.26</v>
      </c>
      <c r="Z117" s="340">
        <v>309.42</v>
      </c>
      <c r="AA117" s="340">
        <v>309.42</v>
      </c>
      <c r="AB117" s="340">
        <v>309.42</v>
      </c>
      <c r="AC117" s="340">
        <v>105.13</v>
      </c>
      <c r="AD117" s="340">
        <v>0</v>
      </c>
      <c r="AE117" s="340">
        <v>0</v>
      </c>
      <c r="AF117" s="340">
        <v>0</v>
      </c>
      <c r="AG117" s="341">
        <v>0</v>
      </c>
      <c r="AH117" s="340">
        <v>0</v>
      </c>
      <c r="AI117" s="340"/>
      <c r="AJ117" s="340"/>
      <c r="AK117" s="340"/>
      <c r="AL117" s="340">
        <v>1547.1</v>
      </c>
      <c r="AM117" s="340">
        <v>1547.1</v>
      </c>
      <c r="AN117" s="340">
        <v>1547.1</v>
      </c>
      <c r="AO117" s="340">
        <v>1547.1</v>
      </c>
      <c r="AP117" s="341">
        <f t="shared" si="202"/>
        <v>1547.1</v>
      </c>
    </row>
    <row r="118" spans="3:42" s="85" customFormat="1" ht="9" x14ac:dyDescent="0.25">
      <c r="C118" s="342" t="s">
        <v>306</v>
      </c>
      <c r="D118" s="337" t="s">
        <v>307</v>
      </c>
      <c r="E118" s="338" t="s">
        <v>308</v>
      </c>
      <c r="F118" s="339" t="s">
        <v>155</v>
      </c>
      <c r="G118" s="339" t="s">
        <v>309</v>
      </c>
      <c r="H118" s="340">
        <v>19473.93</v>
      </c>
      <c r="I118" s="340">
        <f t="shared" si="200"/>
        <v>1947.393</v>
      </c>
      <c r="J118" s="340">
        <f t="shared" si="201"/>
        <v>17526.537</v>
      </c>
      <c r="K118" s="340">
        <v>0</v>
      </c>
      <c r="L118" s="340">
        <v>0</v>
      </c>
      <c r="M118" s="340">
        <v>0</v>
      </c>
      <c r="N118" s="340">
        <v>0</v>
      </c>
      <c r="O118" s="340">
        <v>0</v>
      </c>
      <c r="P118" s="340">
        <v>0</v>
      </c>
      <c r="Q118" s="340">
        <v>0</v>
      </c>
      <c r="R118" s="340">
        <v>0</v>
      </c>
      <c r="S118" s="340">
        <v>0</v>
      </c>
      <c r="T118" s="340">
        <v>0</v>
      </c>
      <c r="U118" s="340">
        <v>0</v>
      </c>
      <c r="V118" s="340">
        <v>0</v>
      </c>
      <c r="W118" s="340">
        <v>0</v>
      </c>
      <c r="X118" s="340">
        <v>605.03</v>
      </c>
      <c r="Y118" s="340">
        <v>3514.91</v>
      </c>
      <c r="Z118" s="340">
        <v>3505.31</v>
      </c>
      <c r="AA118" s="340">
        <v>3505.31</v>
      </c>
      <c r="AB118" s="340">
        <v>3505.31</v>
      </c>
      <c r="AC118" s="340">
        <v>2890.67</v>
      </c>
      <c r="AD118" s="340">
        <v>0</v>
      </c>
      <c r="AE118" s="340">
        <v>0</v>
      </c>
      <c r="AF118" s="340">
        <v>0</v>
      </c>
      <c r="AG118" s="341">
        <v>0</v>
      </c>
      <c r="AH118" s="340">
        <v>0</v>
      </c>
      <c r="AI118" s="340"/>
      <c r="AJ118" s="340"/>
      <c r="AK118" s="340"/>
      <c r="AL118" s="340">
        <v>17526.54</v>
      </c>
      <c r="AM118" s="340">
        <v>17526.54</v>
      </c>
      <c r="AN118" s="340">
        <v>17526.54</v>
      </c>
      <c r="AO118" s="340">
        <v>17526.54</v>
      </c>
      <c r="AP118" s="341">
        <f t="shared" si="202"/>
        <v>17526.54</v>
      </c>
    </row>
    <row r="119" spans="3:42" s="85" customFormat="1" ht="16.5" x14ac:dyDescent="0.25">
      <c r="C119" s="405" t="s">
        <v>310</v>
      </c>
      <c r="D119" s="380" t="s">
        <v>311</v>
      </c>
      <c r="E119" s="429" t="s">
        <v>312</v>
      </c>
      <c r="F119" s="408" t="s">
        <v>87</v>
      </c>
      <c r="G119" s="408" t="s">
        <v>313</v>
      </c>
      <c r="H119" s="341">
        <v>2762</v>
      </c>
      <c r="I119" s="341">
        <f t="shared" si="200"/>
        <v>276.2</v>
      </c>
      <c r="J119" s="341">
        <f t="shared" si="201"/>
        <v>2485.8000000000002</v>
      </c>
      <c r="K119" s="341">
        <v>0</v>
      </c>
      <c r="L119" s="341">
        <v>0</v>
      </c>
      <c r="M119" s="341">
        <v>0</v>
      </c>
      <c r="N119" s="341">
        <v>0</v>
      </c>
      <c r="O119" s="341">
        <v>0</v>
      </c>
      <c r="P119" s="341">
        <v>0</v>
      </c>
      <c r="Q119" s="341">
        <v>0</v>
      </c>
      <c r="R119" s="341">
        <v>0</v>
      </c>
      <c r="S119" s="341">
        <v>0</v>
      </c>
      <c r="T119" s="341">
        <v>0</v>
      </c>
      <c r="U119" s="341">
        <v>0</v>
      </c>
      <c r="V119" s="341">
        <v>0</v>
      </c>
      <c r="W119" s="341">
        <v>0</v>
      </c>
      <c r="X119" s="341">
        <v>0</v>
      </c>
      <c r="Y119" s="341">
        <v>232.9</v>
      </c>
      <c r="Z119" s="341">
        <v>497.12</v>
      </c>
      <c r="AA119" s="341">
        <v>497.12</v>
      </c>
      <c r="AB119" s="341">
        <v>497.12</v>
      </c>
      <c r="AC119" s="341">
        <v>498.48</v>
      </c>
      <c r="AD119" s="341">
        <v>263.06</v>
      </c>
      <c r="AE119" s="341">
        <v>0</v>
      </c>
      <c r="AF119" s="341">
        <v>0</v>
      </c>
      <c r="AG119" s="341">
        <v>0</v>
      </c>
      <c r="AH119" s="340">
        <v>0</v>
      </c>
      <c r="AI119" s="340"/>
      <c r="AJ119" s="340"/>
      <c r="AK119" s="340"/>
      <c r="AL119" s="341">
        <v>2485.8000000000002</v>
      </c>
      <c r="AM119" s="341">
        <v>2485.8000000000002</v>
      </c>
      <c r="AN119" s="341">
        <v>2485.8000000000002</v>
      </c>
      <c r="AO119" s="341">
        <v>2485.8000000000002</v>
      </c>
      <c r="AP119" s="341">
        <f t="shared" si="202"/>
        <v>2485.8000000000002</v>
      </c>
    </row>
    <row r="120" spans="3:42" s="85" customFormat="1" ht="16.5" x14ac:dyDescent="0.25">
      <c r="C120" s="405" t="s">
        <v>314</v>
      </c>
      <c r="D120" s="380" t="s">
        <v>315</v>
      </c>
      <c r="E120" s="429" t="s">
        <v>316</v>
      </c>
      <c r="F120" s="408" t="s">
        <v>317</v>
      </c>
      <c r="G120" s="408" t="s">
        <v>318</v>
      </c>
      <c r="H120" s="341">
        <v>2101.8000000000002</v>
      </c>
      <c r="I120" s="341">
        <f t="shared" si="200"/>
        <v>210.18000000000004</v>
      </c>
      <c r="J120" s="341">
        <f t="shared" si="201"/>
        <v>1891.6200000000001</v>
      </c>
      <c r="K120" s="341">
        <v>0</v>
      </c>
      <c r="L120" s="341">
        <v>0</v>
      </c>
      <c r="M120" s="341">
        <v>0</v>
      </c>
      <c r="N120" s="341">
        <v>0</v>
      </c>
      <c r="O120" s="341">
        <v>0</v>
      </c>
      <c r="P120" s="341">
        <v>0</v>
      </c>
      <c r="Q120" s="341">
        <v>0</v>
      </c>
      <c r="R120" s="341">
        <v>0</v>
      </c>
      <c r="S120" s="341">
        <v>0</v>
      </c>
      <c r="T120" s="341">
        <v>0</v>
      </c>
      <c r="U120" s="341">
        <v>0</v>
      </c>
      <c r="V120" s="341">
        <v>0</v>
      </c>
      <c r="W120" s="341">
        <v>0</v>
      </c>
      <c r="X120" s="341">
        <v>0</v>
      </c>
      <c r="Y120" s="341">
        <v>161.69999999999999</v>
      </c>
      <c r="Z120" s="341">
        <v>378.33</v>
      </c>
      <c r="AA120" s="341">
        <v>378.33</v>
      </c>
      <c r="AB120" s="341">
        <v>378.33</v>
      </c>
      <c r="AC120" s="341">
        <v>379.37</v>
      </c>
      <c r="AD120" s="341">
        <v>215.56</v>
      </c>
      <c r="AE120" s="341">
        <v>0</v>
      </c>
      <c r="AF120" s="341">
        <v>0</v>
      </c>
      <c r="AG120" s="341">
        <v>0</v>
      </c>
      <c r="AH120" s="340">
        <v>0</v>
      </c>
      <c r="AI120" s="340"/>
      <c r="AJ120" s="340"/>
      <c r="AK120" s="340"/>
      <c r="AL120" s="341">
        <v>1891.62</v>
      </c>
      <c r="AM120" s="341">
        <v>1891.62</v>
      </c>
      <c r="AN120" s="341">
        <v>1891.62</v>
      </c>
      <c r="AO120" s="341">
        <v>1891.62</v>
      </c>
      <c r="AP120" s="341">
        <f t="shared" si="202"/>
        <v>1891.62</v>
      </c>
    </row>
    <row r="121" spans="3:42" s="85" customFormat="1" ht="9" x14ac:dyDescent="0.25">
      <c r="C121" s="342" t="s">
        <v>319</v>
      </c>
      <c r="D121" s="337" t="s">
        <v>320</v>
      </c>
      <c r="E121" s="338" t="s">
        <v>321</v>
      </c>
      <c r="F121" s="339" t="s">
        <v>155</v>
      </c>
      <c r="G121" s="339" t="s">
        <v>322</v>
      </c>
      <c r="H121" s="340">
        <v>2476.1999999999998</v>
      </c>
      <c r="I121" s="340">
        <f t="shared" si="200"/>
        <v>247.62</v>
      </c>
      <c r="J121" s="340">
        <f t="shared" si="201"/>
        <v>2228.58</v>
      </c>
      <c r="K121" s="340">
        <v>0</v>
      </c>
      <c r="L121" s="340">
        <v>0</v>
      </c>
      <c r="M121" s="340">
        <v>0</v>
      </c>
      <c r="N121" s="340">
        <v>0</v>
      </c>
      <c r="O121" s="340">
        <v>0</v>
      </c>
      <c r="P121" s="340">
        <v>0</v>
      </c>
      <c r="Q121" s="340">
        <v>0</v>
      </c>
      <c r="R121" s="340">
        <v>0</v>
      </c>
      <c r="S121" s="340">
        <v>0</v>
      </c>
      <c r="T121" s="340">
        <v>0</v>
      </c>
      <c r="U121" s="340">
        <v>0</v>
      </c>
      <c r="V121" s="340">
        <v>0</v>
      </c>
      <c r="W121" s="340">
        <v>0</v>
      </c>
      <c r="X121" s="340">
        <v>0</v>
      </c>
      <c r="Y121" s="340">
        <v>69.61</v>
      </c>
      <c r="Z121" s="340">
        <v>445.73</v>
      </c>
      <c r="AA121" s="340">
        <v>445.73</v>
      </c>
      <c r="AB121" s="340">
        <v>445.73</v>
      </c>
      <c r="AC121" s="340">
        <v>446.95</v>
      </c>
      <c r="AD121" s="340">
        <v>374.83</v>
      </c>
      <c r="AE121" s="340">
        <v>0</v>
      </c>
      <c r="AF121" s="340">
        <v>0</v>
      </c>
      <c r="AG121" s="341">
        <v>0</v>
      </c>
      <c r="AH121" s="340">
        <v>0</v>
      </c>
      <c r="AI121" s="340"/>
      <c r="AJ121" s="340"/>
      <c r="AK121" s="340"/>
      <c r="AL121" s="340">
        <v>2228.58</v>
      </c>
      <c r="AM121" s="340">
        <v>2228.58</v>
      </c>
      <c r="AN121" s="340">
        <v>2228.58</v>
      </c>
      <c r="AO121" s="340">
        <v>2228.58</v>
      </c>
      <c r="AP121" s="341">
        <f t="shared" si="202"/>
        <v>2228.58</v>
      </c>
    </row>
    <row r="122" spans="3:42" s="85" customFormat="1" ht="16.5" x14ac:dyDescent="0.25">
      <c r="C122" s="342" t="s">
        <v>323</v>
      </c>
      <c r="D122" s="337" t="s">
        <v>324</v>
      </c>
      <c r="E122" s="338" t="s">
        <v>325</v>
      </c>
      <c r="F122" s="339" t="s">
        <v>155</v>
      </c>
      <c r="G122" s="339" t="s">
        <v>326</v>
      </c>
      <c r="H122" s="340">
        <v>1394.82</v>
      </c>
      <c r="I122" s="340">
        <f t="shared" si="200"/>
        <v>139.482</v>
      </c>
      <c r="J122" s="340">
        <f t="shared" si="201"/>
        <v>1255.338</v>
      </c>
      <c r="K122" s="340">
        <v>0</v>
      </c>
      <c r="L122" s="340">
        <v>0</v>
      </c>
      <c r="M122" s="340">
        <v>0</v>
      </c>
      <c r="N122" s="340">
        <v>0</v>
      </c>
      <c r="O122" s="340">
        <v>0</v>
      </c>
      <c r="P122" s="340">
        <v>0</v>
      </c>
      <c r="Q122" s="340">
        <v>0</v>
      </c>
      <c r="R122" s="340">
        <v>0</v>
      </c>
      <c r="S122" s="340">
        <v>0</v>
      </c>
      <c r="T122" s="340">
        <v>0</v>
      </c>
      <c r="U122" s="340">
        <v>0</v>
      </c>
      <c r="V122" s="340">
        <v>0</v>
      </c>
      <c r="W122" s="340">
        <v>0</v>
      </c>
      <c r="X122" s="340">
        <v>0</v>
      </c>
      <c r="Y122" s="340">
        <v>14.44</v>
      </c>
      <c r="Z122" s="340">
        <v>251.06</v>
      </c>
      <c r="AA122" s="340">
        <v>251.06</v>
      </c>
      <c r="AB122" s="340">
        <v>251.06</v>
      </c>
      <c r="AC122" s="340">
        <v>251.75</v>
      </c>
      <c r="AD122" s="340">
        <v>235.97</v>
      </c>
      <c r="AE122" s="340">
        <v>0</v>
      </c>
      <c r="AF122" s="340">
        <v>0</v>
      </c>
      <c r="AG122" s="341">
        <v>0</v>
      </c>
      <c r="AH122" s="340">
        <v>0</v>
      </c>
      <c r="AI122" s="340"/>
      <c r="AJ122" s="340"/>
      <c r="AK122" s="340"/>
      <c r="AL122" s="340">
        <v>1255.3399999999999</v>
      </c>
      <c r="AM122" s="340">
        <v>1255.3399999999999</v>
      </c>
      <c r="AN122" s="340">
        <v>1255.3399999999999</v>
      </c>
      <c r="AO122" s="340">
        <v>1255.3399999999999</v>
      </c>
      <c r="AP122" s="341">
        <f t="shared" si="202"/>
        <v>1255.3399999999999</v>
      </c>
    </row>
    <row r="123" spans="3:42" s="85" customFormat="1" ht="9" x14ac:dyDescent="0.25">
      <c r="C123" s="342" t="s">
        <v>34</v>
      </c>
      <c r="D123" s="337" t="s">
        <v>327</v>
      </c>
      <c r="E123" s="337" t="s">
        <v>328</v>
      </c>
      <c r="F123" s="339" t="s">
        <v>226</v>
      </c>
      <c r="G123" s="339" t="s">
        <v>329</v>
      </c>
      <c r="H123" s="340">
        <v>1375</v>
      </c>
      <c r="I123" s="340">
        <f t="shared" si="200"/>
        <v>137.5</v>
      </c>
      <c r="J123" s="340">
        <f t="shared" si="201"/>
        <v>1237.5</v>
      </c>
      <c r="K123" s="340">
        <v>0</v>
      </c>
      <c r="L123" s="340">
        <v>0</v>
      </c>
      <c r="M123" s="340">
        <v>0</v>
      </c>
      <c r="N123" s="340">
        <v>0</v>
      </c>
      <c r="O123" s="340">
        <v>0</v>
      </c>
      <c r="P123" s="340">
        <v>0</v>
      </c>
      <c r="Q123" s="340">
        <v>0</v>
      </c>
      <c r="R123" s="340">
        <v>0</v>
      </c>
      <c r="S123" s="340">
        <v>0</v>
      </c>
      <c r="T123" s="340">
        <v>0</v>
      </c>
      <c r="U123" s="340">
        <v>0</v>
      </c>
      <c r="V123" s="340">
        <v>0</v>
      </c>
      <c r="W123" s="340">
        <v>0</v>
      </c>
      <c r="X123" s="340">
        <v>0</v>
      </c>
      <c r="Y123" s="340">
        <v>12.21</v>
      </c>
      <c r="Z123" s="340">
        <v>247.49</v>
      </c>
      <c r="AA123" s="340">
        <v>247.49</v>
      </c>
      <c r="AB123" s="340">
        <v>247.49</v>
      </c>
      <c r="AC123" s="340">
        <v>248.16</v>
      </c>
      <c r="AD123" s="340">
        <v>234.66</v>
      </c>
      <c r="AE123" s="340">
        <v>0</v>
      </c>
      <c r="AF123" s="340">
        <v>0</v>
      </c>
      <c r="AG123" s="341">
        <v>0</v>
      </c>
      <c r="AH123" s="340">
        <v>0</v>
      </c>
      <c r="AI123" s="340"/>
      <c r="AJ123" s="340"/>
      <c r="AK123" s="340"/>
      <c r="AL123" s="340">
        <v>1237.5</v>
      </c>
      <c r="AM123" s="340">
        <v>1237.5</v>
      </c>
      <c r="AN123" s="340">
        <v>1237.5</v>
      </c>
      <c r="AO123" s="340">
        <v>1237.5</v>
      </c>
      <c r="AP123" s="341">
        <f t="shared" si="202"/>
        <v>1237.5</v>
      </c>
    </row>
    <row r="124" spans="3:42" s="85" customFormat="1" ht="9" x14ac:dyDescent="0.25">
      <c r="C124" s="342" t="s">
        <v>34</v>
      </c>
      <c r="D124" s="337" t="s">
        <v>327</v>
      </c>
      <c r="E124" s="337" t="s">
        <v>330</v>
      </c>
      <c r="F124" s="339" t="s">
        <v>79</v>
      </c>
      <c r="G124" s="339" t="s">
        <v>331</v>
      </c>
      <c r="H124" s="340">
        <v>1375</v>
      </c>
      <c r="I124" s="340">
        <f t="shared" si="200"/>
        <v>137.5</v>
      </c>
      <c r="J124" s="340">
        <f t="shared" si="201"/>
        <v>1237.5</v>
      </c>
      <c r="K124" s="340">
        <v>0</v>
      </c>
      <c r="L124" s="340">
        <v>0</v>
      </c>
      <c r="M124" s="340">
        <v>0</v>
      </c>
      <c r="N124" s="340">
        <v>0</v>
      </c>
      <c r="O124" s="340">
        <v>0</v>
      </c>
      <c r="P124" s="340">
        <v>0</v>
      </c>
      <c r="Q124" s="340">
        <v>0</v>
      </c>
      <c r="R124" s="340">
        <v>0</v>
      </c>
      <c r="S124" s="340">
        <v>0</v>
      </c>
      <c r="T124" s="340">
        <v>0</v>
      </c>
      <c r="U124" s="340">
        <v>0</v>
      </c>
      <c r="V124" s="340">
        <v>0</v>
      </c>
      <c r="W124" s="340">
        <v>0</v>
      </c>
      <c r="X124" s="340">
        <v>0</v>
      </c>
      <c r="Y124" s="340">
        <v>12.21</v>
      </c>
      <c r="Z124" s="340">
        <v>247.49</v>
      </c>
      <c r="AA124" s="340">
        <v>247.49</v>
      </c>
      <c r="AB124" s="340">
        <v>247.49</v>
      </c>
      <c r="AC124" s="340">
        <v>248.16</v>
      </c>
      <c r="AD124" s="340">
        <v>234.66</v>
      </c>
      <c r="AE124" s="340">
        <v>0</v>
      </c>
      <c r="AF124" s="340">
        <v>0</v>
      </c>
      <c r="AG124" s="341">
        <v>0</v>
      </c>
      <c r="AH124" s="340">
        <v>0</v>
      </c>
      <c r="AI124" s="340"/>
      <c r="AJ124" s="340"/>
      <c r="AK124" s="340"/>
      <c r="AL124" s="340">
        <v>1237.5</v>
      </c>
      <c r="AM124" s="340">
        <v>1237.5</v>
      </c>
      <c r="AN124" s="340">
        <v>1237.5</v>
      </c>
      <c r="AO124" s="340">
        <v>1237.5</v>
      </c>
      <c r="AP124" s="341">
        <f t="shared" si="202"/>
        <v>1237.5</v>
      </c>
    </row>
    <row r="125" spans="3:42" s="85" customFormat="1" ht="9" x14ac:dyDescent="0.25">
      <c r="C125" s="342" t="s">
        <v>34</v>
      </c>
      <c r="D125" s="337" t="s">
        <v>327</v>
      </c>
      <c r="E125" s="337" t="s">
        <v>332</v>
      </c>
      <c r="F125" s="339" t="s">
        <v>74</v>
      </c>
      <c r="G125" s="339" t="s">
        <v>333</v>
      </c>
      <c r="H125" s="340">
        <v>1375</v>
      </c>
      <c r="I125" s="340">
        <f t="shared" si="200"/>
        <v>137.5</v>
      </c>
      <c r="J125" s="340">
        <f t="shared" si="201"/>
        <v>1237.5</v>
      </c>
      <c r="K125" s="340">
        <v>0</v>
      </c>
      <c r="L125" s="340">
        <v>0</v>
      </c>
      <c r="M125" s="340">
        <v>0</v>
      </c>
      <c r="N125" s="340">
        <v>0</v>
      </c>
      <c r="O125" s="340">
        <v>0</v>
      </c>
      <c r="P125" s="340">
        <v>0</v>
      </c>
      <c r="Q125" s="340">
        <v>0</v>
      </c>
      <c r="R125" s="340">
        <v>0</v>
      </c>
      <c r="S125" s="340">
        <v>0</v>
      </c>
      <c r="T125" s="340">
        <v>0</v>
      </c>
      <c r="U125" s="340">
        <v>0</v>
      </c>
      <c r="V125" s="340">
        <v>0</v>
      </c>
      <c r="W125" s="340">
        <v>0</v>
      </c>
      <c r="X125" s="340">
        <v>0</v>
      </c>
      <c r="Y125" s="340">
        <v>12.21</v>
      </c>
      <c r="Z125" s="340">
        <v>247.49</v>
      </c>
      <c r="AA125" s="340">
        <v>247.49</v>
      </c>
      <c r="AB125" s="340">
        <v>247.49</v>
      </c>
      <c r="AC125" s="340">
        <v>248.16</v>
      </c>
      <c r="AD125" s="340">
        <v>234.66</v>
      </c>
      <c r="AE125" s="340">
        <v>0</v>
      </c>
      <c r="AF125" s="340">
        <v>0</v>
      </c>
      <c r="AG125" s="341">
        <v>0</v>
      </c>
      <c r="AH125" s="340">
        <v>0</v>
      </c>
      <c r="AI125" s="340"/>
      <c r="AJ125" s="340"/>
      <c r="AK125" s="340"/>
      <c r="AL125" s="340">
        <v>1237.5</v>
      </c>
      <c r="AM125" s="340">
        <v>1237.5</v>
      </c>
      <c r="AN125" s="340">
        <v>1237.5</v>
      </c>
      <c r="AO125" s="340">
        <v>1237.5</v>
      </c>
      <c r="AP125" s="341">
        <f t="shared" si="202"/>
        <v>1237.5</v>
      </c>
    </row>
    <row r="126" spans="3:42" s="85" customFormat="1" ht="9" x14ac:dyDescent="0.25">
      <c r="C126" s="342" t="s">
        <v>34</v>
      </c>
      <c r="D126" s="337" t="s">
        <v>327</v>
      </c>
      <c r="E126" s="337" t="s">
        <v>334</v>
      </c>
      <c r="F126" s="339" t="s">
        <v>335</v>
      </c>
      <c r="G126" s="339" t="s">
        <v>336</v>
      </c>
      <c r="H126" s="340">
        <v>1375</v>
      </c>
      <c r="I126" s="340">
        <f t="shared" si="200"/>
        <v>137.5</v>
      </c>
      <c r="J126" s="340">
        <f t="shared" si="201"/>
        <v>1237.5</v>
      </c>
      <c r="K126" s="340">
        <v>0</v>
      </c>
      <c r="L126" s="340">
        <v>0</v>
      </c>
      <c r="M126" s="340">
        <v>0</v>
      </c>
      <c r="N126" s="340">
        <v>0</v>
      </c>
      <c r="O126" s="340">
        <v>0</v>
      </c>
      <c r="P126" s="340">
        <v>0</v>
      </c>
      <c r="Q126" s="340">
        <v>0</v>
      </c>
      <c r="R126" s="340">
        <v>0</v>
      </c>
      <c r="S126" s="340">
        <v>0</v>
      </c>
      <c r="T126" s="340">
        <v>0</v>
      </c>
      <c r="U126" s="340">
        <v>0</v>
      </c>
      <c r="V126" s="340">
        <v>0</v>
      </c>
      <c r="W126" s="340">
        <v>0</v>
      </c>
      <c r="X126" s="340">
        <v>0</v>
      </c>
      <c r="Y126" s="340">
        <v>12.21</v>
      </c>
      <c r="Z126" s="340">
        <v>247.49</v>
      </c>
      <c r="AA126" s="340">
        <v>247.49</v>
      </c>
      <c r="AB126" s="340">
        <v>247.49</v>
      </c>
      <c r="AC126" s="340">
        <v>248.16</v>
      </c>
      <c r="AD126" s="340">
        <v>234.66</v>
      </c>
      <c r="AE126" s="340">
        <v>0</v>
      </c>
      <c r="AF126" s="340">
        <v>0</v>
      </c>
      <c r="AG126" s="341">
        <v>0</v>
      </c>
      <c r="AH126" s="340">
        <v>0</v>
      </c>
      <c r="AI126" s="340"/>
      <c r="AJ126" s="340"/>
      <c r="AK126" s="340"/>
      <c r="AL126" s="340">
        <v>1237.5</v>
      </c>
      <c r="AM126" s="340">
        <v>1237.5</v>
      </c>
      <c r="AN126" s="340">
        <v>1237.5</v>
      </c>
      <c r="AO126" s="340">
        <v>1237.5</v>
      </c>
      <c r="AP126" s="341">
        <f t="shared" si="202"/>
        <v>1237.5</v>
      </c>
    </row>
    <row r="127" spans="3:42" s="85" customFormat="1" ht="9" x14ac:dyDescent="0.25">
      <c r="C127" s="342" t="s">
        <v>34</v>
      </c>
      <c r="D127" s="337" t="s">
        <v>327</v>
      </c>
      <c r="E127" s="337" t="s">
        <v>337</v>
      </c>
      <c r="F127" s="339" t="s">
        <v>296</v>
      </c>
      <c r="G127" s="339" t="s">
        <v>338</v>
      </c>
      <c r="H127" s="340">
        <v>1375</v>
      </c>
      <c r="I127" s="340">
        <f t="shared" si="200"/>
        <v>137.5</v>
      </c>
      <c r="J127" s="340">
        <f t="shared" si="201"/>
        <v>1237.5</v>
      </c>
      <c r="K127" s="340">
        <v>0</v>
      </c>
      <c r="L127" s="340">
        <v>0</v>
      </c>
      <c r="M127" s="340">
        <v>0</v>
      </c>
      <c r="N127" s="340">
        <v>0</v>
      </c>
      <c r="O127" s="340">
        <v>0</v>
      </c>
      <c r="P127" s="340">
        <v>0</v>
      </c>
      <c r="Q127" s="340">
        <v>0</v>
      </c>
      <c r="R127" s="340">
        <v>0</v>
      </c>
      <c r="S127" s="340">
        <v>0</v>
      </c>
      <c r="T127" s="340">
        <v>0</v>
      </c>
      <c r="U127" s="340">
        <v>0</v>
      </c>
      <c r="V127" s="340">
        <v>0</v>
      </c>
      <c r="W127" s="340">
        <v>0</v>
      </c>
      <c r="X127" s="340">
        <v>0</v>
      </c>
      <c r="Y127" s="340">
        <v>12.21</v>
      </c>
      <c r="Z127" s="340">
        <v>247.49</v>
      </c>
      <c r="AA127" s="340">
        <v>247.49</v>
      </c>
      <c r="AB127" s="340">
        <v>247.49</v>
      </c>
      <c r="AC127" s="340">
        <v>248.16</v>
      </c>
      <c r="AD127" s="340">
        <v>234.66</v>
      </c>
      <c r="AE127" s="340">
        <v>0</v>
      </c>
      <c r="AF127" s="340">
        <v>0</v>
      </c>
      <c r="AG127" s="341">
        <v>0</v>
      </c>
      <c r="AH127" s="340">
        <v>0</v>
      </c>
      <c r="AI127" s="340"/>
      <c r="AJ127" s="340"/>
      <c r="AK127" s="340"/>
      <c r="AL127" s="340">
        <v>1237.5</v>
      </c>
      <c r="AM127" s="340">
        <v>1237.5</v>
      </c>
      <c r="AN127" s="340">
        <v>1237.5</v>
      </c>
      <c r="AO127" s="340">
        <v>1237.5</v>
      </c>
      <c r="AP127" s="341">
        <f t="shared" si="202"/>
        <v>1237.5</v>
      </c>
    </row>
    <row r="128" spans="3:42" s="85" customFormat="1" ht="9" x14ac:dyDescent="0.25">
      <c r="C128" s="342" t="s">
        <v>34</v>
      </c>
      <c r="D128" s="337" t="s">
        <v>327</v>
      </c>
      <c r="E128" s="337" t="s">
        <v>339</v>
      </c>
      <c r="F128" s="339" t="s">
        <v>159</v>
      </c>
      <c r="G128" s="339" t="s">
        <v>340</v>
      </c>
      <c r="H128" s="340">
        <v>1375</v>
      </c>
      <c r="I128" s="340">
        <f t="shared" si="200"/>
        <v>137.5</v>
      </c>
      <c r="J128" s="340">
        <f t="shared" si="201"/>
        <v>1237.5</v>
      </c>
      <c r="K128" s="340">
        <v>0</v>
      </c>
      <c r="L128" s="340">
        <v>0</v>
      </c>
      <c r="M128" s="340">
        <v>0</v>
      </c>
      <c r="N128" s="340">
        <v>0</v>
      </c>
      <c r="O128" s="340">
        <v>0</v>
      </c>
      <c r="P128" s="340">
        <v>0</v>
      </c>
      <c r="Q128" s="340">
        <v>0</v>
      </c>
      <c r="R128" s="340">
        <v>0</v>
      </c>
      <c r="S128" s="340">
        <v>0</v>
      </c>
      <c r="T128" s="340">
        <v>0</v>
      </c>
      <c r="U128" s="340">
        <v>0</v>
      </c>
      <c r="V128" s="340">
        <v>0</v>
      </c>
      <c r="W128" s="340">
        <v>0</v>
      </c>
      <c r="X128" s="340">
        <v>0</v>
      </c>
      <c r="Y128" s="340">
        <v>12.21</v>
      </c>
      <c r="Z128" s="340">
        <v>247.49</v>
      </c>
      <c r="AA128" s="340">
        <v>247.49</v>
      </c>
      <c r="AB128" s="340">
        <v>247.49</v>
      </c>
      <c r="AC128" s="340">
        <v>248.16</v>
      </c>
      <c r="AD128" s="340">
        <v>234.66</v>
      </c>
      <c r="AE128" s="340">
        <v>0</v>
      </c>
      <c r="AF128" s="340">
        <v>0</v>
      </c>
      <c r="AG128" s="341">
        <v>0</v>
      </c>
      <c r="AH128" s="340">
        <v>0</v>
      </c>
      <c r="AI128" s="340"/>
      <c r="AJ128" s="340"/>
      <c r="AK128" s="340"/>
      <c r="AL128" s="340">
        <v>1237.5</v>
      </c>
      <c r="AM128" s="340">
        <v>1237.5</v>
      </c>
      <c r="AN128" s="340">
        <v>1237.5</v>
      </c>
      <c r="AO128" s="340">
        <v>1237.5</v>
      </c>
      <c r="AP128" s="341">
        <f t="shared" si="202"/>
        <v>1237.5</v>
      </c>
    </row>
    <row r="129" spans="3:42" s="85" customFormat="1" ht="9" x14ac:dyDescent="0.25">
      <c r="C129" s="342" t="s">
        <v>34</v>
      </c>
      <c r="D129" s="337" t="s">
        <v>327</v>
      </c>
      <c r="E129" s="337" t="s">
        <v>341</v>
      </c>
      <c r="F129" s="339" t="s">
        <v>299</v>
      </c>
      <c r="G129" s="339" t="s">
        <v>342</v>
      </c>
      <c r="H129" s="340">
        <v>1375</v>
      </c>
      <c r="I129" s="340">
        <f t="shared" si="200"/>
        <v>137.5</v>
      </c>
      <c r="J129" s="340">
        <f t="shared" si="201"/>
        <v>1237.5</v>
      </c>
      <c r="K129" s="340">
        <v>0</v>
      </c>
      <c r="L129" s="340">
        <v>0</v>
      </c>
      <c r="M129" s="340">
        <v>0</v>
      </c>
      <c r="N129" s="340">
        <v>0</v>
      </c>
      <c r="O129" s="340">
        <v>0</v>
      </c>
      <c r="P129" s="340">
        <v>0</v>
      </c>
      <c r="Q129" s="340">
        <v>0</v>
      </c>
      <c r="R129" s="340">
        <v>0</v>
      </c>
      <c r="S129" s="340">
        <v>0</v>
      </c>
      <c r="T129" s="340">
        <v>0</v>
      </c>
      <c r="U129" s="340">
        <v>0</v>
      </c>
      <c r="V129" s="340">
        <v>0</v>
      </c>
      <c r="W129" s="340">
        <v>0</v>
      </c>
      <c r="X129" s="340">
        <v>0</v>
      </c>
      <c r="Y129" s="340">
        <v>12.21</v>
      </c>
      <c r="Z129" s="340">
        <v>247.49</v>
      </c>
      <c r="AA129" s="340">
        <v>247.49</v>
      </c>
      <c r="AB129" s="340">
        <v>247.49</v>
      </c>
      <c r="AC129" s="340">
        <v>248.16</v>
      </c>
      <c r="AD129" s="340">
        <v>234.66</v>
      </c>
      <c r="AE129" s="340">
        <v>0</v>
      </c>
      <c r="AF129" s="340">
        <v>0</v>
      </c>
      <c r="AG129" s="341">
        <v>0</v>
      </c>
      <c r="AH129" s="340">
        <v>0</v>
      </c>
      <c r="AI129" s="340"/>
      <c r="AJ129" s="340"/>
      <c r="AK129" s="340"/>
      <c r="AL129" s="340">
        <v>1237.5</v>
      </c>
      <c r="AM129" s="340">
        <v>1237.5</v>
      </c>
      <c r="AN129" s="340">
        <v>1237.5</v>
      </c>
      <c r="AO129" s="340">
        <v>1237.5</v>
      </c>
      <c r="AP129" s="341">
        <f t="shared" si="202"/>
        <v>1237.5</v>
      </c>
    </row>
    <row r="130" spans="3:42" s="85" customFormat="1" ht="9" x14ac:dyDescent="0.25">
      <c r="C130" s="342" t="s">
        <v>34</v>
      </c>
      <c r="D130" s="337" t="s">
        <v>327</v>
      </c>
      <c r="E130" s="337" t="s">
        <v>343</v>
      </c>
      <c r="F130" s="339" t="s">
        <v>74</v>
      </c>
      <c r="G130" s="339" t="s">
        <v>344</v>
      </c>
      <c r="H130" s="340">
        <v>1375</v>
      </c>
      <c r="I130" s="340">
        <f t="shared" si="200"/>
        <v>137.5</v>
      </c>
      <c r="J130" s="340">
        <f t="shared" si="201"/>
        <v>1237.5</v>
      </c>
      <c r="K130" s="340">
        <v>0</v>
      </c>
      <c r="L130" s="340">
        <v>0</v>
      </c>
      <c r="M130" s="340">
        <v>0</v>
      </c>
      <c r="N130" s="340">
        <v>0</v>
      </c>
      <c r="O130" s="340">
        <v>0</v>
      </c>
      <c r="P130" s="340">
        <v>0</v>
      </c>
      <c r="Q130" s="340">
        <v>0</v>
      </c>
      <c r="R130" s="340">
        <v>0</v>
      </c>
      <c r="S130" s="340">
        <v>0</v>
      </c>
      <c r="T130" s="340">
        <v>0</v>
      </c>
      <c r="U130" s="340">
        <v>0</v>
      </c>
      <c r="V130" s="340">
        <v>0</v>
      </c>
      <c r="W130" s="340">
        <v>0</v>
      </c>
      <c r="X130" s="340">
        <v>0</v>
      </c>
      <c r="Y130" s="340">
        <v>12.21</v>
      </c>
      <c r="Z130" s="340">
        <v>247.49</v>
      </c>
      <c r="AA130" s="340">
        <v>247.49</v>
      </c>
      <c r="AB130" s="340">
        <v>247.49</v>
      </c>
      <c r="AC130" s="340">
        <v>248.16</v>
      </c>
      <c r="AD130" s="340">
        <v>234.66</v>
      </c>
      <c r="AE130" s="340">
        <v>0</v>
      </c>
      <c r="AF130" s="340">
        <v>0</v>
      </c>
      <c r="AG130" s="341">
        <v>0</v>
      </c>
      <c r="AH130" s="340">
        <v>0</v>
      </c>
      <c r="AI130" s="340"/>
      <c r="AJ130" s="340"/>
      <c r="AK130" s="340"/>
      <c r="AL130" s="340">
        <v>1237.5</v>
      </c>
      <c r="AM130" s="340">
        <v>1237.5</v>
      </c>
      <c r="AN130" s="340">
        <v>1237.5</v>
      </c>
      <c r="AO130" s="340">
        <v>1237.5</v>
      </c>
      <c r="AP130" s="341">
        <f t="shared" si="202"/>
        <v>1237.5</v>
      </c>
    </row>
    <row r="131" spans="3:42" s="85" customFormat="1" ht="9" x14ac:dyDescent="0.25">
      <c r="C131" s="342" t="s">
        <v>34</v>
      </c>
      <c r="D131" s="337" t="s">
        <v>327</v>
      </c>
      <c r="E131" s="337" t="s">
        <v>345</v>
      </c>
      <c r="F131" s="339" t="s">
        <v>346</v>
      </c>
      <c r="G131" s="339" t="s">
        <v>347</v>
      </c>
      <c r="H131" s="340">
        <v>1375</v>
      </c>
      <c r="I131" s="340">
        <f t="shared" si="200"/>
        <v>137.5</v>
      </c>
      <c r="J131" s="340">
        <f t="shared" si="201"/>
        <v>1237.5</v>
      </c>
      <c r="K131" s="340">
        <v>0</v>
      </c>
      <c r="L131" s="340">
        <v>0</v>
      </c>
      <c r="M131" s="340">
        <v>0</v>
      </c>
      <c r="N131" s="340">
        <v>0</v>
      </c>
      <c r="O131" s="340">
        <v>0</v>
      </c>
      <c r="P131" s="340">
        <v>0</v>
      </c>
      <c r="Q131" s="340">
        <v>0</v>
      </c>
      <c r="R131" s="340">
        <v>0</v>
      </c>
      <c r="S131" s="340">
        <v>0</v>
      </c>
      <c r="T131" s="340">
        <v>0</v>
      </c>
      <c r="U131" s="340">
        <v>0</v>
      </c>
      <c r="V131" s="340">
        <v>0</v>
      </c>
      <c r="W131" s="340">
        <v>0</v>
      </c>
      <c r="X131" s="340">
        <v>0</v>
      </c>
      <c r="Y131" s="340">
        <v>12.21</v>
      </c>
      <c r="Z131" s="340">
        <v>247.49</v>
      </c>
      <c r="AA131" s="340">
        <v>247.49</v>
      </c>
      <c r="AB131" s="340">
        <v>247.49</v>
      </c>
      <c r="AC131" s="340">
        <v>248.16</v>
      </c>
      <c r="AD131" s="340">
        <v>234.66</v>
      </c>
      <c r="AE131" s="340">
        <v>0</v>
      </c>
      <c r="AF131" s="340">
        <v>0</v>
      </c>
      <c r="AG131" s="341">
        <v>0</v>
      </c>
      <c r="AH131" s="340">
        <v>0</v>
      </c>
      <c r="AI131" s="340"/>
      <c r="AJ131" s="340"/>
      <c r="AK131" s="340"/>
      <c r="AL131" s="340">
        <v>1237.5</v>
      </c>
      <c r="AM131" s="340">
        <v>1237.5</v>
      </c>
      <c r="AN131" s="340">
        <v>1237.5</v>
      </c>
      <c r="AO131" s="340">
        <v>1237.5</v>
      </c>
      <c r="AP131" s="341">
        <f t="shared" si="202"/>
        <v>1237.5</v>
      </c>
    </row>
    <row r="132" spans="3:42" s="85" customFormat="1" ht="16.5" x14ac:dyDescent="0.25">
      <c r="C132" s="342" t="s">
        <v>348</v>
      </c>
      <c r="D132" s="337" t="s">
        <v>278</v>
      </c>
      <c r="E132" s="337" t="s">
        <v>349</v>
      </c>
      <c r="F132" s="339" t="s">
        <v>159</v>
      </c>
      <c r="G132" s="339" t="s">
        <v>350</v>
      </c>
      <c r="H132" s="340">
        <v>1367.12</v>
      </c>
      <c r="I132" s="340">
        <f t="shared" si="200"/>
        <v>136.71199999999999</v>
      </c>
      <c r="J132" s="340">
        <f t="shared" si="201"/>
        <v>1230.4079999999999</v>
      </c>
      <c r="K132" s="340">
        <v>0</v>
      </c>
      <c r="L132" s="340">
        <v>0</v>
      </c>
      <c r="M132" s="340">
        <v>0</v>
      </c>
      <c r="N132" s="340">
        <v>0</v>
      </c>
      <c r="O132" s="340">
        <v>0</v>
      </c>
      <c r="P132" s="340">
        <v>0</v>
      </c>
      <c r="Q132" s="340">
        <v>0</v>
      </c>
      <c r="R132" s="340">
        <v>0</v>
      </c>
      <c r="S132" s="340">
        <v>0</v>
      </c>
      <c r="T132" s="340">
        <v>0</v>
      </c>
      <c r="U132" s="340">
        <v>0</v>
      </c>
      <c r="V132" s="340">
        <v>0</v>
      </c>
      <c r="W132" s="340">
        <v>0</v>
      </c>
      <c r="X132" s="340">
        <v>0</v>
      </c>
      <c r="Y132" s="340">
        <v>0</v>
      </c>
      <c r="Z132" s="340">
        <v>48.55</v>
      </c>
      <c r="AA132" s="340">
        <v>246.1</v>
      </c>
      <c r="AB132" s="340">
        <v>246.1</v>
      </c>
      <c r="AC132" s="340">
        <v>246.77</v>
      </c>
      <c r="AD132" s="340">
        <v>246.1</v>
      </c>
      <c r="AE132" s="340">
        <v>196.79</v>
      </c>
      <c r="AF132" s="340">
        <v>0</v>
      </c>
      <c r="AG132" s="341">
        <v>0</v>
      </c>
      <c r="AH132" s="340">
        <v>0</v>
      </c>
      <c r="AI132" s="340"/>
      <c r="AJ132" s="340"/>
      <c r="AK132" s="340"/>
      <c r="AL132" s="340">
        <v>1230.4100000000001</v>
      </c>
      <c r="AM132" s="340">
        <v>1230.4100000000001</v>
      </c>
      <c r="AN132" s="340">
        <v>1230.4100000000001</v>
      </c>
      <c r="AO132" s="340">
        <v>1230.4100000000001</v>
      </c>
      <c r="AP132" s="341">
        <f t="shared" si="202"/>
        <v>1230.4100000000001</v>
      </c>
    </row>
    <row r="133" spans="3:42" s="85" customFormat="1" ht="9" x14ac:dyDescent="0.25">
      <c r="C133" s="342" t="s">
        <v>152</v>
      </c>
      <c r="D133" s="337" t="s">
        <v>351</v>
      </c>
      <c r="E133" s="430" t="s">
        <v>352</v>
      </c>
      <c r="F133" s="339" t="s">
        <v>155</v>
      </c>
      <c r="G133" s="339" t="s">
        <v>353</v>
      </c>
      <c r="H133" s="340">
        <v>3450</v>
      </c>
      <c r="I133" s="340">
        <f t="shared" si="200"/>
        <v>345</v>
      </c>
      <c r="J133" s="340">
        <f t="shared" si="201"/>
        <v>3105</v>
      </c>
      <c r="K133" s="340">
        <v>0</v>
      </c>
      <c r="L133" s="340">
        <v>0</v>
      </c>
      <c r="M133" s="340">
        <v>0</v>
      </c>
      <c r="N133" s="340">
        <v>0</v>
      </c>
      <c r="O133" s="340">
        <v>0</v>
      </c>
      <c r="P133" s="340">
        <v>0</v>
      </c>
      <c r="Q133" s="340">
        <v>0</v>
      </c>
      <c r="R133" s="340">
        <v>0</v>
      </c>
      <c r="S133" s="340">
        <v>0</v>
      </c>
      <c r="T133" s="340">
        <v>0</v>
      </c>
      <c r="U133" s="340">
        <v>0</v>
      </c>
      <c r="V133" s="340">
        <v>0</v>
      </c>
      <c r="W133" s="340">
        <v>0</v>
      </c>
      <c r="X133" s="340">
        <v>0</v>
      </c>
      <c r="Y133" s="340">
        <v>0</v>
      </c>
      <c r="Z133" s="340">
        <v>0</v>
      </c>
      <c r="AA133" s="340">
        <v>282.42</v>
      </c>
      <c r="AB133" s="340">
        <v>620.98</v>
      </c>
      <c r="AC133" s="340">
        <v>622.67999999999995</v>
      </c>
      <c r="AD133" s="340">
        <v>620.98</v>
      </c>
      <c r="AE133" s="340">
        <v>620.98</v>
      </c>
      <c r="AF133" s="340">
        <v>336.96</v>
      </c>
      <c r="AG133" s="341">
        <v>0</v>
      </c>
      <c r="AH133" s="340">
        <v>0</v>
      </c>
      <c r="AI133" s="340"/>
      <c r="AJ133" s="340"/>
      <c r="AK133" s="340"/>
      <c r="AL133" s="340">
        <v>3105</v>
      </c>
      <c r="AM133" s="340">
        <v>3105</v>
      </c>
      <c r="AN133" s="340">
        <v>3105</v>
      </c>
      <c r="AO133" s="340">
        <v>3105</v>
      </c>
      <c r="AP133" s="341">
        <f t="shared" si="202"/>
        <v>3105</v>
      </c>
    </row>
    <row r="134" spans="3:42" s="85" customFormat="1" ht="9" x14ac:dyDescent="0.25">
      <c r="C134" s="342" t="s">
        <v>152</v>
      </c>
      <c r="D134" s="337" t="s">
        <v>351</v>
      </c>
      <c r="E134" s="431" t="s">
        <v>354</v>
      </c>
      <c r="F134" s="339" t="s">
        <v>155</v>
      </c>
      <c r="G134" s="339" t="s">
        <v>355</v>
      </c>
      <c r="H134" s="340">
        <v>3450</v>
      </c>
      <c r="I134" s="340">
        <f t="shared" si="200"/>
        <v>345</v>
      </c>
      <c r="J134" s="340">
        <f t="shared" si="201"/>
        <v>3105</v>
      </c>
      <c r="K134" s="340">
        <v>0</v>
      </c>
      <c r="L134" s="340">
        <v>0</v>
      </c>
      <c r="M134" s="340">
        <v>0</v>
      </c>
      <c r="N134" s="340">
        <v>0</v>
      </c>
      <c r="O134" s="340">
        <v>0</v>
      </c>
      <c r="P134" s="340">
        <v>0</v>
      </c>
      <c r="Q134" s="340">
        <v>0</v>
      </c>
      <c r="R134" s="340">
        <v>0</v>
      </c>
      <c r="S134" s="340">
        <v>0</v>
      </c>
      <c r="T134" s="340">
        <v>0</v>
      </c>
      <c r="U134" s="340">
        <v>0</v>
      </c>
      <c r="V134" s="340">
        <v>0</v>
      </c>
      <c r="W134" s="340">
        <v>0</v>
      </c>
      <c r="X134" s="340">
        <v>0</v>
      </c>
      <c r="Y134" s="340">
        <v>0</v>
      </c>
      <c r="Z134" s="340">
        <v>0</v>
      </c>
      <c r="AA134" s="340">
        <v>282.42</v>
      </c>
      <c r="AB134" s="340">
        <v>620.98</v>
      </c>
      <c r="AC134" s="340">
        <v>622.98</v>
      </c>
      <c r="AD134" s="340">
        <v>620.98</v>
      </c>
      <c r="AE134" s="340">
        <v>620.98</v>
      </c>
      <c r="AF134" s="340">
        <v>336.96</v>
      </c>
      <c r="AG134" s="341">
        <v>0</v>
      </c>
      <c r="AH134" s="340">
        <v>0</v>
      </c>
      <c r="AI134" s="340"/>
      <c r="AJ134" s="340"/>
      <c r="AK134" s="340"/>
      <c r="AL134" s="340">
        <v>3105</v>
      </c>
      <c r="AM134" s="340">
        <v>3105</v>
      </c>
      <c r="AN134" s="340">
        <v>3105</v>
      </c>
      <c r="AO134" s="340">
        <v>3105</v>
      </c>
      <c r="AP134" s="341">
        <f t="shared" si="202"/>
        <v>3105</v>
      </c>
    </row>
    <row r="135" spans="3:42" s="85" customFormat="1" ht="16.5" x14ac:dyDescent="0.25">
      <c r="C135" s="342" t="s">
        <v>152</v>
      </c>
      <c r="D135" s="337" t="s">
        <v>356</v>
      </c>
      <c r="E135" s="431" t="s">
        <v>357</v>
      </c>
      <c r="F135" s="339" t="s">
        <v>155</v>
      </c>
      <c r="G135" s="339" t="s">
        <v>358</v>
      </c>
      <c r="H135" s="340">
        <v>3165</v>
      </c>
      <c r="I135" s="340">
        <f t="shared" si="200"/>
        <v>316.5</v>
      </c>
      <c r="J135" s="340">
        <f t="shared" si="201"/>
        <v>2848.5</v>
      </c>
      <c r="K135" s="340">
        <v>0</v>
      </c>
      <c r="L135" s="340">
        <v>0</v>
      </c>
      <c r="M135" s="340">
        <v>0</v>
      </c>
      <c r="N135" s="340">
        <v>0</v>
      </c>
      <c r="O135" s="340">
        <v>0</v>
      </c>
      <c r="P135" s="340">
        <v>0</v>
      </c>
      <c r="Q135" s="340">
        <v>0</v>
      </c>
      <c r="R135" s="340">
        <v>0</v>
      </c>
      <c r="S135" s="340">
        <v>0</v>
      </c>
      <c r="T135" s="340">
        <v>0</v>
      </c>
      <c r="U135" s="340">
        <v>0</v>
      </c>
      <c r="V135" s="340">
        <v>0</v>
      </c>
      <c r="W135" s="340">
        <v>0</v>
      </c>
      <c r="X135" s="340">
        <v>0</v>
      </c>
      <c r="Y135" s="340">
        <v>0</v>
      </c>
      <c r="Z135" s="340">
        <v>0</v>
      </c>
      <c r="AA135" s="340">
        <v>259.10000000000002</v>
      </c>
      <c r="AB135" s="340">
        <v>569.71</v>
      </c>
      <c r="AC135" s="340">
        <v>571.27</v>
      </c>
      <c r="AD135" s="340">
        <v>569.71</v>
      </c>
      <c r="AE135" s="340">
        <v>569.71</v>
      </c>
      <c r="AF135" s="340">
        <v>309</v>
      </c>
      <c r="AG135" s="341">
        <v>0</v>
      </c>
      <c r="AH135" s="340">
        <v>0</v>
      </c>
      <c r="AI135" s="340"/>
      <c r="AJ135" s="340"/>
      <c r="AK135" s="340"/>
      <c r="AL135" s="340">
        <v>2848.5</v>
      </c>
      <c r="AM135" s="340">
        <v>2848.5</v>
      </c>
      <c r="AN135" s="340">
        <v>2848.5</v>
      </c>
      <c r="AO135" s="340">
        <v>2848.5</v>
      </c>
      <c r="AP135" s="341">
        <f t="shared" si="202"/>
        <v>2848.5</v>
      </c>
    </row>
    <row r="136" spans="3:42" s="85" customFormat="1" ht="9" x14ac:dyDescent="0.25">
      <c r="C136" s="342" t="s">
        <v>152</v>
      </c>
      <c r="D136" s="337" t="s">
        <v>356</v>
      </c>
      <c r="E136" s="431" t="s">
        <v>359</v>
      </c>
      <c r="F136" s="339" t="s">
        <v>159</v>
      </c>
      <c r="G136" s="339" t="s">
        <v>360</v>
      </c>
      <c r="H136" s="340">
        <v>2435</v>
      </c>
      <c r="I136" s="340">
        <f t="shared" si="200"/>
        <v>243.5</v>
      </c>
      <c r="J136" s="340">
        <f t="shared" si="201"/>
        <v>2191.5</v>
      </c>
      <c r="K136" s="340">
        <v>0</v>
      </c>
      <c r="L136" s="340">
        <v>0</v>
      </c>
      <c r="M136" s="340">
        <v>0</v>
      </c>
      <c r="N136" s="340">
        <v>0</v>
      </c>
      <c r="O136" s="340">
        <v>0</v>
      </c>
      <c r="P136" s="340">
        <v>0</v>
      </c>
      <c r="Q136" s="340">
        <v>0</v>
      </c>
      <c r="R136" s="340">
        <v>0</v>
      </c>
      <c r="S136" s="340">
        <v>0</v>
      </c>
      <c r="T136" s="340">
        <v>0</v>
      </c>
      <c r="U136" s="340">
        <v>0</v>
      </c>
      <c r="V136" s="340">
        <v>0</v>
      </c>
      <c r="W136" s="340">
        <v>0</v>
      </c>
      <c r="X136" s="340">
        <v>0</v>
      </c>
      <c r="Y136" s="340">
        <v>0</v>
      </c>
      <c r="Z136" s="340">
        <v>0</v>
      </c>
      <c r="AA136" s="340">
        <v>199.34</v>
      </c>
      <c r="AB136" s="340">
        <v>438.31</v>
      </c>
      <c r="AC136" s="340">
        <v>439.51</v>
      </c>
      <c r="AD136" s="340">
        <v>438.31</v>
      </c>
      <c r="AE136" s="340">
        <v>438.31</v>
      </c>
      <c r="AF136" s="340">
        <v>237.72</v>
      </c>
      <c r="AG136" s="341">
        <v>0</v>
      </c>
      <c r="AH136" s="340">
        <v>0</v>
      </c>
      <c r="AI136" s="340"/>
      <c r="AJ136" s="340"/>
      <c r="AK136" s="340"/>
      <c r="AL136" s="340">
        <v>2191.5</v>
      </c>
      <c r="AM136" s="340">
        <v>2191.5</v>
      </c>
      <c r="AN136" s="340">
        <v>2191.5</v>
      </c>
      <c r="AO136" s="340">
        <v>2191.5</v>
      </c>
      <c r="AP136" s="341">
        <f t="shared" si="202"/>
        <v>2191.5</v>
      </c>
    </row>
    <row r="137" spans="3:42" s="85" customFormat="1" ht="9" x14ac:dyDescent="0.25">
      <c r="C137" s="342" t="s">
        <v>152</v>
      </c>
      <c r="D137" s="337" t="s">
        <v>356</v>
      </c>
      <c r="E137" s="431" t="s">
        <v>361</v>
      </c>
      <c r="F137" s="339" t="s">
        <v>159</v>
      </c>
      <c r="G137" s="339" t="s">
        <v>362</v>
      </c>
      <c r="H137" s="340">
        <v>2435</v>
      </c>
      <c r="I137" s="340">
        <f t="shared" si="200"/>
        <v>243.5</v>
      </c>
      <c r="J137" s="340">
        <f t="shared" si="201"/>
        <v>2191.5</v>
      </c>
      <c r="K137" s="340">
        <v>0</v>
      </c>
      <c r="L137" s="340">
        <v>0</v>
      </c>
      <c r="M137" s="340">
        <v>0</v>
      </c>
      <c r="N137" s="340">
        <v>0</v>
      </c>
      <c r="O137" s="340">
        <v>0</v>
      </c>
      <c r="P137" s="340">
        <v>0</v>
      </c>
      <c r="Q137" s="340">
        <v>0</v>
      </c>
      <c r="R137" s="340">
        <v>0</v>
      </c>
      <c r="S137" s="340">
        <v>0</v>
      </c>
      <c r="T137" s="340">
        <v>0</v>
      </c>
      <c r="U137" s="340">
        <v>0</v>
      </c>
      <c r="V137" s="340">
        <v>0</v>
      </c>
      <c r="W137" s="340">
        <v>0</v>
      </c>
      <c r="X137" s="340">
        <v>0</v>
      </c>
      <c r="Y137" s="340">
        <v>0</v>
      </c>
      <c r="Z137" s="340">
        <v>0</v>
      </c>
      <c r="AA137" s="340">
        <v>199.34</v>
      </c>
      <c r="AB137" s="340">
        <v>438.31</v>
      </c>
      <c r="AC137" s="340">
        <v>439.51</v>
      </c>
      <c r="AD137" s="340">
        <v>438.31</v>
      </c>
      <c r="AE137" s="340">
        <v>438.31</v>
      </c>
      <c r="AF137" s="340">
        <v>237.72</v>
      </c>
      <c r="AG137" s="341">
        <v>0</v>
      </c>
      <c r="AH137" s="340">
        <v>0</v>
      </c>
      <c r="AI137" s="340"/>
      <c r="AJ137" s="340"/>
      <c r="AK137" s="340"/>
      <c r="AL137" s="340">
        <v>2191.5</v>
      </c>
      <c r="AM137" s="340">
        <v>2191.5</v>
      </c>
      <c r="AN137" s="340">
        <v>2191.5</v>
      </c>
      <c r="AO137" s="340">
        <v>2191.5</v>
      </c>
      <c r="AP137" s="341">
        <f t="shared" si="202"/>
        <v>2191.5</v>
      </c>
    </row>
    <row r="138" spans="3:42" s="85" customFormat="1" ht="9" x14ac:dyDescent="0.25">
      <c r="C138" s="342" t="s">
        <v>152</v>
      </c>
      <c r="D138" s="337" t="s">
        <v>356</v>
      </c>
      <c r="E138" s="431" t="s">
        <v>363</v>
      </c>
      <c r="F138" s="339" t="s">
        <v>159</v>
      </c>
      <c r="G138" s="339" t="s">
        <v>364</v>
      </c>
      <c r="H138" s="340">
        <v>2435</v>
      </c>
      <c r="I138" s="340">
        <f t="shared" si="200"/>
        <v>243.5</v>
      </c>
      <c r="J138" s="340">
        <f t="shared" si="201"/>
        <v>2191.5</v>
      </c>
      <c r="K138" s="340">
        <v>0</v>
      </c>
      <c r="L138" s="340">
        <v>0</v>
      </c>
      <c r="M138" s="340">
        <v>0</v>
      </c>
      <c r="N138" s="340">
        <v>0</v>
      </c>
      <c r="O138" s="340">
        <v>0</v>
      </c>
      <c r="P138" s="340">
        <v>0</v>
      </c>
      <c r="Q138" s="340">
        <v>0</v>
      </c>
      <c r="R138" s="340">
        <v>0</v>
      </c>
      <c r="S138" s="340">
        <v>0</v>
      </c>
      <c r="T138" s="340">
        <v>0</v>
      </c>
      <c r="U138" s="340">
        <v>0</v>
      </c>
      <c r="V138" s="340">
        <v>0</v>
      </c>
      <c r="W138" s="340">
        <v>0</v>
      </c>
      <c r="X138" s="340">
        <v>0</v>
      </c>
      <c r="Y138" s="340">
        <v>0</v>
      </c>
      <c r="Z138" s="340">
        <v>0</v>
      </c>
      <c r="AA138" s="340">
        <v>199.34</v>
      </c>
      <c r="AB138" s="340">
        <v>438.31</v>
      </c>
      <c r="AC138" s="340">
        <v>439.51</v>
      </c>
      <c r="AD138" s="340">
        <v>438.31</v>
      </c>
      <c r="AE138" s="340">
        <v>438.31</v>
      </c>
      <c r="AF138" s="340">
        <v>237.72</v>
      </c>
      <c r="AG138" s="341">
        <v>0</v>
      </c>
      <c r="AH138" s="340">
        <v>0</v>
      </c>
      <c r="AI138" s="340"/>
      <c r="AJ138" s="340"/>
      <c r="AK138" s="340"/>
      <c r="AL138" s="340">
        <v>2191.5</v>
      </c>
      <c r="AM138" s="340">
        <v>2191.5</v>
      </c>
      <c r="AN138" s="340">
        <v>2191.5</v>
      </c>
      <c r="AO138" s="340">
        <v>2191.5</v>
      </c>
      <c r="AP138" s="341">
        <f t="shared" si="202"/>
        <v>2191.5</v>
      </c>
    </row>
    <row r="139" spans="3:42" s="85" customFormat="1" ht="16.5" x14ac:dyDescent="0.25">
      <c r="C139" s="342" t="s">
        <v>152</v>
      </c>
      <c r="D139" s="337" t="s">
        <v>356</v>
      </c>
      <c r="E139" s="432" t="s">
        <v>365</v>
      </c>
      <c r="F139" s="339" t="s">
        <v>159</v>
      </c>
      <c r="G139" s="339" t="s">
        <v>366</v>
      </c>
      <c r="H139" s="340">
        <v>2435</v>
      </c>
      <c r="I139" s="340">
        <f t="shared" si="200"/>
        <v>243.5</v>
      </c>
      <c r="J139" s="340">
        <f t="shared" si="201"/>
        <v>2191.5</v>
      </c>
      <c r="K139" s="340">
        <v>0</v>
      </c>
      <c r="L139" s="340">
        <v>0</v>
      </c>
      <c r="M139" s="340">
        <v>0</v>
      </c>
      <c r="N139" s="340">
        <v>0</v>
      </c>
      <c r="O139" s="340">
        <v>0</v>
      </c>
      <c r="P139" s="340">
        <v>0</v>
      </c>
      <c r="Q139" s="340">
        <v>0</v>
      </c>
      <c r="R139" s="340">
        <v>0</v>
      </c>
      <c r="S139" s="340">
        <v>0</v>
      </c>
      <c r="T139" s="340">
        <v>0</v>
      </c>
      <c r="U139" s="340">
        <v>0</v>
      </c>
      <c r="V139" s="340">
        <v>0</v>
      </c>
      <c r="W139" s="340">
        <v>0</v>
      </c>
      <c r="X139" s="340">
        <v>0</v>
      </c>
      <c r="Y139" s="340">
        <v>0</v>
      </c>
      <c r="Z139" s="340">
        <v>0</v>
      </c>
      <c r="AA139" s="340">
        <v>199.34</v>
      </c>
      <c r="AB139" s="340">
        <v>438.31</v>
      </c>
      <c r="AC139" s="340">
        <v>439.51</v>
      </c>
      <c r="AD139" s="340">
        <v>438.31</v>
      </c>
      <c r="AE139" s="340">
        <v>438.31</v>
      </c>
      <c r="AF139" s="340">
        <v>237.72</v>
      </c>
      <c r="AG139" s="341">
        <v>0</v>
      </c>
      <c r="AH139" s="340">
        <v>0</v>
      </c>
      <c r="AI139" s="340"/>
      <c r="AJ139" s="340"/>
      <c r="AK139" s="340"/>
      <c r="AL139" s="340">
        <v>2191.5</v>
      </c>
      <c r="AM139" s="340">
        <v>2191.5</v>
      </c>
      <c r="AN139" s="340">
        <v>2191.5</v>
      </c>
      <c r="AO139" s="340">
        <v>2191.5</v>
      </c>
      <c r="AP139" s="341">
        <f t="shared" si="202"/>
        <v>2191.5</v>
      </c>
    </row>
    <row r="140" spans="3:42" s="85" customFormat="1" ht="9" x14ac:dyDescent="0.25">
      <c r="C140" s="342" t="s">
        <v>152</v>
      </c>
      <c r="D140" s="337" t="s">
        <v>356</v>
      </c>
      <c r="E140" s="431" t="s">
        <v>367</v>
      </c>
      <c r="F140" s="339" t="s">
        <v>159</v>
      </c>
      <c r="G140" s="339" t="s">
        <v>368</v>
      </c>
      <c r="H140" s="340">
        <v>2435</v>
      </c>
      <c r="I140" s="340">
        <f t="shared" si="200"/>
        <v>243.5</v>
      </c>
      <c r="J140" s="340">
        <f t="shared" si="201"/>
        <v>2191.5</v>
      </c>
      <c r="K140" s="340">
        <v>0</v>
      </c>
      <c r="L140" s="340">
        <v>0</v>
      </c>
      <c r="M140" s="340">
        <v>0</v>
      </c>
      <c r="N140" s="340">
        <v>0</v>
      </c>
      <c r="O140" s="340">
        <v>0</v>
      </c>
      <c r="P140" s="340">
        <v>0</v>
      </c>
      <c r="Q140" s="340">
        <v>0</v>
      </c>
      <c r="R140" s="340">
        <v>0</v>
      </c>
      <c r="S140" s="340">
        <v>0</v>
      </c>
      <c r="T140" s="340">
        <v>0</v>
      </c>
      <c r="U140" s="340">
        <v>0</v>
      </c>
      <c r="V140" s="340">
        <v>0</v>
      </c>
      <c r="W140" s="340">
        <v>0</v>
      </c>
      <c r="X140" s="340">
        <v>0</v>
      </c>
      <c r="Y140" s="340">
        <v>0</v>
      </c>
      <c r="Z140" s="340">
        <v>0</v>
      </c>
      <c r="AA140" s="340">
        <v>199.34</v>
      </c>
      <c r="AB140" s="340">
        <v>438.31</v>
      </c>
      <c r="AC140" s="340">
        <v>439.51</v>
      </c>
      <c r="AD140" s="340">
        <v>438.31</v>
      </c>
      <c r="AE140" s="340">
        <v>438.31</v>
      </c>
      <c r="AF140" s="340">
        <v>237.72</v>
      </c>
      <c r="AG140" s="341">
        <v>0</v>
      </c>
      <c r="AH140" s="340">
        <v>0</v>
      </c>
      <c r="AI140" s="340"/>
      <c r="AJ140" s="340"/>
      <c r="AK140" s="340"/>
      <c r="AL140" s="340">
        <v>2191.5</v>
      </c>
      <c r="AM140" s="340">
        <v>2191.5</v>
      </c>
      <c r="AN140" s="340">
        <v>2191.5</v>
      </c>
      <c r="AO140" s="340">
        <v>2191.5</v>
      </c>
      <c r="AP140" s="341">
        <f t="shared" si="202"/>
        <v>2191.5</v>
      </c>
    </row>
    <row r="141" spans="3:42" s="85" customFormat="1" ht="16.5" x14ac:dyDescent="0.25">
      <c r="C141" s="342" t="s">
        <v>152</v>
      </c>
      <c r="D141" s="337" t="s">
        <v>356</v>
      </c>
      <c r="E141" s="431" t="s">
        <v>369</v>
      </c>
      <c r="F141" s="339" t="s">
        <v>159</v>
      </c>
      <c r="G141" s="339" t="s">
        <v>370</v>
      </c>
      <c r="H141" s="340">
        <v>2435</v>
      </c>
      <c r="I141" s="340">
        <f t="shared" si="200"/>
        <v>243.5</v>
      </c>
      <c r="J141" s="340">
        <f t="shared" si="201"/>
        <v>2191.5</v>
      </c>
      <c r="K141" s="340">
        <v>0</v>
      </c>
      <c r="L141" s="340">
        <v>0</v>
      </c>
      <c r="M141" s="340">
        <v>0</v>
      </c>
      <c r="N141" s="340">
        <v>0</v>
      </c>
      <c r="O141" s="340">
        <v>0</v>
      </c>
      <c r="P141" s="340">
        <v>0</v>
      </c>
      <c r="Q141" s="340">
        <v>0</v>
      </c>
      <c r="R141" s="340">
        <v>0</v>
      </c>
      <c r="S141" s="340">
        <v>0</v>
      </c>
      <c r="T141" s="340">
        <v>0</v>
      </c>
      <c r="U141" s="340">
        <v>0</v>
      </c>
      <c r="V141" s="340">
        <v>0</v>
      </c>
      <c r="W141" s="340">
        <v>0</v>
      </c>
      <c r="X141" s="340">
        <v>0</v>
      </c>
      <c r="Y141" s="340">
        <v>0</v>
      </c>
      <c r="Z141" s="340">
        <v>0</v>
      </c>
      <c r="AA141" s="340">
        <v>199.34</v>
      </c>
      <c r="AB141" s="340">
        <v>438.31</v>
      </c>
      <c r="AC141" s="340">
        <v>439.51</v>
      </c>
      <c r="AD141" s="340">
        <v>438.31</v>
      </c>
      <c r="AE141" s="340">
        <v>438.31</v>
      </c>
      <c r="AF141" s="340">
        <v>237.72</v>
      </c>
      <c r="AG141" s="341">
        <v>0</v>
      </c>
      <c r="AH141" s="340">
        <v>0</v>
      </c>
      <c r="AI141" s="340"/>
      <c r="AJ141" s="340"/>
      <c r="AK141" s="340"/>
      <c r="AL141" s="340">
        <v>2191.5</v>
      </c>
      <c r="AM141" s="340">
        <v>2191.5</v>
      </c>
      <c r="AN141" s="340">
        <v>2191.5</v>
      </c>
      <c r="AO141" s="340">
        <v>2191.5</v>
      </c>
      <c r="AP141" s="341">
        <f t="shared" si="202"/>
        <v>2191.5</v>
      </c>
    </row>
    <row r="142" spans="3:42" s="85" customFormat="1" ht="9" x14ac:dyDescent="0.25">
      <c r="C142" s="342" t="s">
        <v>152</v>
      </c>
      <c r="D142" s="337" t="s">
        <v>356</v>
      </c>
      <c r="E142" s="431" t="s">
        <v>371</v>
      </c>
      <c r="F142" s="339" t="s">
        <v>159</v>
      </c>
      <c r="G142" s="339" t="s">
        <v>372</v>
      </c>
      <c r="H142" s="340">
        <v>2435</v>
      </c>
      <c r="I142" s="340">
        <f t="shared" si="200"/>
        <v>243.5</v>
      </c>
      <c r="J142" s="340">
        <f t="shared" si="201"/>
        <v>2191.5</v>
      </c>
      <c r="K142" s="340">
        <v>0</v>
      </c>
      <c r="L142" s="340">
        <v>0</v>
      </c>
      <c r="M142" s="340">
        <v>0</v>
      </c>
      <c r="N142" s="340">
        <v>0</v>
      </c>
      <c r="O142" s="340">
        <v>0</v>
      </c>
      <c r="P142" s="340">
        <v>0</v>
      </c>
      <c r="Q142" s="340">
        <v>0</v>
      </c>
      <c r="R142" s="340">
        <v>0</v>
      </c>
      <c r="S142" s="340">
        <v>0</v>
      </c>
      <c r="T142" s="340">
        <v>0</v>
      </c>
      <c r="U142" s="340">
        <v>0</v>
      </c>
      <c r="V142" s="340">
        <v>0</v>
      </c>
      <c r="W142" s="340">
        <v>0</v>
      </c>
      <c r="X142" s="340">
        <v>0</v>
      </c>
      <c r="Y142" s="340">
        <v>0</v>
      </c>
      <c r="Z142" s="340">
        <v>0</v>
      </c>
      <c r="AA142" s="340">
        <v>199.34</v>
      </c>
      <c r="AB142" s="340">
        <v>438.31</v>
      </c>
      <c r="AC142" s="340">
        <v>439.51</v>
      </c>
      <c r="AD142" s="340">
        <v>438.31</v>
      </c>
      <c r="AE142" s="340">
        <v>438.31</v>
      </c>
      <c r="AF142" s="340">
        <v>237.72</v>
      </c>
      <c r="AG142" s="341">
        <v>0</v>
      </c>
      <c r="AH142" s="340">
        <v>0</v>
      </c>
      <c r="AI142" s="340"/>
      <c r="AJ142" s="340"/>
      <c r="AK142" s="340"/>
      <c r="AL142" s="340">
        <v>2191.5</v>
      </c>
      <c r="AM142" s="340">
        <v>2191.5</v>
      </c>
      <c r="AN142" s="340">
        <v>2191.5</v>
      </c>
      <c r="AO142" s="340">
        <v>2191.5</v>
      </c>
      <c r="AP142" s="341">
        <f t="shared" si="202"/>
        <v>2191.5</v>
      </c>
    </row>
    <row r="143" spans="3:42" s="85" customFormat="1" ht="9" x14ac:dyDescent="0.25">
      <c r="C143" s="427" t="s">
        <v>373</v>
      </c>
      <c r="D143" s="406" t="s">
        <v>374</v>
      </c>
      <c r="E143" s="430" t="s">
        <v>375</v>
      </c>
      <c r="F143" s="428" t="s">
        <v>159</v>
      </c>
      <c r="G143" s="428" t="s">
        <v>376</v>
      </c>
      <c r="H143" s="377">
        <v>3105</v>
      </c>
      <c r="I143" s="377">
        <f t="shared" si="200"/>
        <v>310.5</v>
      </c>
      <c r="J143" s="377">
        <f t="shared" si="201"/>
        <v>2794.5</v>
      </c>
      <c r="K143" s="377">
        <v>0</v>
      </c>
      <c r="L143" s="377">
        <v>0</v>
      </c>
      <c r="M143" s="377">
        <v>0</v>
      </c>
      <c r="N143" s="377">
        <v>0</v>
      </c>
      <c r="O143" s="377">
        <v>0</v>
      </c>
      <c r="P143" s="377">
        <v>0</v>
      </c>
      <c r="Q143" s="377">
        <v>0</v>
      </c>
      <c r="R143" s="377">
        <v>0</v>
      </c>
      <c r="S143" s="377">
        <v>0</v>
      </c>
      <c r="T143" s="377">
        <v>0</v>
      </c>
      <c r="U143" s="377">
        <v>0</v>
      </c>
      <c r="V143" s="377">
        <v>0</v>
      </c>
      <c r="W143" s="377">
        <v>0</v>
      </c>
      <c r="X143" s="377">
        <v>0</v>
      </c>
      <c r="Y143" s="377">
        <v>0</v>
      </c>
      <c r="Z143" s="377">
        <v>0</v>
      </c>
      <c r="AA143" s="377">
        <v>0</v>
      </c>
      <c r="AB143" s="377">
        <v>543.61</v>
      </c>
      <c r="AC143" s="377">
        <v>560.46</v>
      </c>
      <c r="AD143" s="377">
        <v>558.91999999999996</v>
      </c>
      <c r="AE143" s="377">
        <v>558.91999999999996</v>
      </c>
      <c r="AF143" s="377">
        <v>558.91999999999996</v>
      </c>
      <c r="AG143" s="341">
        <v>13.67</v>
      </c>
      <c r="AH143" s="340">
        <v>0</v>
      </c>
      <c r="AI143" s="340"/>
      <c r="AJ143" s="340"/>
      <c r="AK143" s="340"/>
      <c r="AL143" s="377">
        <f t="shared" ref="AL143:AM145" si="203">SUM(AB143:AG143)</f>
        <v>2794.5000000000005</v>
      </c>
      <c r="AM143" s="377">
        <f t="shared" si="203"/>
        <v>2250.8900000000003</v>
      </c>
      <c r="AN143" s="377">
        <v>2794.5</v>
      </c>
      <c r="AO143" s="377">
        <v>2794.5</v>
      </c>
      <c r="AP143" s="341">
        <f t="shared" si="202"/>
        <v>2794.5000000000005</v>
      </c>
    </row>
    <row r="144" spans="3:42" s="85" customFormat="1" ht="9" x14ac:dyDescent="0.25">
      <c r="C144" s="427" t="s">
        <v>377</v>
      </c>
      <c r="D144" s="406" t="s">
        <v>378</v>
      </c>
      <c r="E144" s="430" t="s">
        <v>379</v>
      </c>
      <c r="F144" s="428" t="s">
        <v>98</v>
      </c>
      <c r="G144" s="428" t="s">
        <v>380</v>
      </c>
      <c r="H144" s="377">
        <v>4500</v>
      </c>
      <c r="I144" s="377">
        <f t="shared" si="200"/>
        <v>450</v>
      </c>
      <c r="J144" s="377">
        <f t="shared" si="201"/>
        <v>4050</v>
      </c>
      <c r="K144" s="377">
        <v>0</v>
      </c>
      <c r="L144" s="377">
        <v>0</v>
      </c>
      <c r="M144" s="377">
        <v>0</v>
      </c>
      <c r="N144" s="377">
        <v>0</v>
      </c>
      <c r="O144" s="377">
        <v>0</v>
      </c>
      <c r="P144" s="377">
        <v>0</v>
      </c>
      <c r="Q144" s="377">
        <v>0</v>
      </c>
      <c r="R144" s="377">
        <v>0</v>
      </c>
      <c r="S144" s="377">
        <v>0</v>
      </c>
      <c r="T144" s="377">
        <v>0</v>
      </c>
      <c r="U144" s="377">
        <v>0</v>
      </c>
      <c r="V144" s="377">
        <v>0</v>
      </c>
      <c r="W144" s="377">
        <v>0</v>
      </c>
      <c r="X144" s="377">
        <v>0</v>
      </c>
      <c r="Y144" s="377">
        <v>0</v>
      </c>
      <c r="Z144" s="377">
        <v>0</v>
      </c>
      <c r="AA144" s="377">
        <v>0</v>
      </c>
      <c r="AB144" s="377">
        <v>730.1</v>
      </c>
      <c r="AC144" s="377">
        <v>812.21</v>
      </c>
      <c r="AD144" s="377">
        <v>809.99</v>
      </c>
      <c r="AE144" s="377">
        <v>809.99</v>
      </c>
      <c r="AF144" s="377">
        <v>809.99</v>
      </c>
      <c r="AG144" s="341">
        <v>77.72</v>
      </c>
      <c r="AH144" s="340">
        <v>0</v>
      </c>
      <c r="AI144" s="340"/>
      <c r="AJ144" s="340"/>
      <c r="AK144" s="340"/>
      <c r="AL144" s="377">
        <f t="shared" si="203"/>
        <v>4049.9999999999995</v>
      </c>
      <c r="AM144" s="377">
        <f t="shared" si="203"/>
        <v>3319.9</v>
      </c>
      <c r="AN144" s="377">
        <v>4050</v>
      </c>
      <c r="AO144" s="377">
        <v>4050</v>
      </c>
      <c r="AP144" s="341">
        <f t="shared" si="202"/>
        <v>4049.9999999999995</v>
      </c>
    </row>
    <row r="145" spans="3:42" s="85" customFormat="1" ht="16.5" x14ac:dyDescent="0.25">
      <c r="C145" s="405" t="s">
        <v>381</v>
      </c>
      <c r="D145" s="337" t="s">
        <v>382</v>
      </c>
      <c r="E145" s="430" t="s">
        <v>383</v>
      </c>
      <c r="F145" s="408" t="s">
        <v>155</v>
      </c>
      <c r="G145" s="408" t="s">
        <v>384</v>
      </c>
      <c r="H145" s="341">
        <v>3202.98</v>
      </c>
      <c r="I145" s="341">
        <f t="shared" si="200"/>
        <v>320.298</v>
      </c>
      <c r="J145" s="341">
        <f t="shared" si="201"/>
        <v>2882.6820000000002</v>
      </c>
      <c r="K145" s="377">
        <v>0</v>
      </c>
      <c r="L145" s="377">
        <v>0</v>
      </c>
      <c r="M145" s="377">
        <v>0</v>
      </c>
      <c r="N145" s="377">
        <v>0</v>
      </c>
      <c r="O145" s="377">
        <v>0</v>
      </c>
      <c r="P145" s="377">
        <v>0</v>
      </c>
      <c r="Q145" s="377">
        <v>0</v>
      </c>
      <c r="R145" s="377">
        <v>0</v>
      </c>
      <c r="S145" s="377">
        <v>0</v>
      </c>
      <c r="T145" s="377">
        <v>0</v>
      </c>
      <c r="U145" s="377">
        <v>0</v>
      </c>
      <c r="V145" s="377">
        <v>0</v>
      </c>
      <c r="W145" s="377">
        <v>0</v>
      </c>
      <c r="X145" s="377">
        <v>0</v>
      </c>
      <c r="Y145" s="377">
        <v>0</v>
      </c>
      <c r="Z145" s="377">
        <v>0</v>
      </c>
      <c r="AA145" s="377">
        <v>0</v>
      </c>
      <c r="AB145" s="341">
        <v>66.349999999999994</v>
      </c>
      <c r="AC145" s="341">
        <v>578.16</v>
      </c>
      <c r="AD145" s="341">
        <v>576.58000000000004</v>
      </c>
      <c r="AE145" s="341">
        <v>576.58000000000004</v>
      </c>
      <c r="AF145" s="341">
        <v>576.58000000000004</v>
      </c>
      <c r="AG145" s="341">
        <v>508.43</v>
      </c>
      <c r="AH145" s="340">
        <v>0</v>
      </c>
      <c r="AI145" s="340"/>
      <c r="AJ145" s="340"/>
      <c r="AK145" s="340"/>
      <c r="AL145" s="341">
        <f t="shared" si="203"/>
        <v>2882.68</v>
      </c>
      <c r="AM145" s="341">
        <f t="shared" si="203"/>
        <v>2816.33</v>
      </c>
      <c r="AN145" s="341">
        <v>2882.68</v>
      </c>
      <c r="AO145" s="341">
        <v>2882.68</v>
      </c>
      <c r="AP145" s="341">
        <f t="shared" si="202"/>
        <v>2882.68</v>
      </c>
    </row>
    <row r="146" spans="3:42" s="96" customFormat="1" ht="16.5" x14ac:dyDescent="0.25">
      <c r="C146" s="433" t="s">
        <v>385</v>
      </c>
      <c r="D146" s="337" t="s">
        <v>386</v>
      </c>
      <c r="E146" s="430" t="s">
        <v>387</v>
      </c>
      <c r="F146" s="408" t="s">
        <v>155</v>
      </c>
      <c r="G146" s="408" t="s">
        <v>388</v>
      </c>
      <c r="H146" s="341">
        <v>4030.87</v>
      </c>
      <c r="I146" s="341">
        <f t="shared" si="200"/>
        <v>403.08699999999999</v>
      </c>
      <c r="J146" s="341">
        <f t="shared" si="201"/>
        <v>3627.7829999999999</v>
      </c>
      <c r="K146" s="377">
        <v>0</v>
      </c>
      <c r="L146" s="377">
        <v>0</v>
      </c>
      <c r="M146" s="377">
        <v>0</v>
      </c>
      <c r="N146" s="377">
        <v>0</v>
      </c>
      <c r="O146" s="377">
        <v>0</v>
      </c>
      <c r="P146" s="377">
        <v>0</v>
      </c>
      <c r="Q146" s="377">
        <v>0</v>
      </c>
      <c r="R146" s="377">
        <v>0</v>
      </c>
      <c r="S146" s="377">
        <v>0</v>
      </c>
      <c r="T146" s="377">
        <v>0</v>
      </c>
      <c r="U146" s="377">
        <v>0</v>
      </c>
      <c r="V146" s="377">
        <v>0</v>
      </c>
      <c r="W146" s="377">
        <v>0</v>
      </c>
      <c r="X146" s="377">
        <v>0</v>
      </c>
      <c r="Y146" s="377">
        <v>0</v>
      </c>
      <c r="Z146" s="377">
        <v>0</v>
      </c>
      <c r="AA146" s="377">
        <v>0</v>
      </c>
      <c r="AB146" s="341"/>
      <c r="AC146" s="341">
        <v>435.31</v>
      </c>
      <c r="AD146" s="341">
        <v>725.52</v>
      </c>
      <c r="AE146" s="341">
        <v>725.52</v>
      </c>
      <c r="AF146" s="341">
        <v>725.52</v>
      </c>
      <c r="AG146" s="341">
        <v>3339.38</v>
      </c>
      <c r="AH146" s="341">
        <v>288.98</v>
      </c>
      <c r="AI146" s="341"/>
      <c r="AJ146" s="341"/>
      <c r="AK146" s="341"/>
      <c r="AL146" s="341">
        <v>3627.78</v>
      </c>
      <c r="AM146" s="341">
        <v>3627.78</v>
      </c>
      <c r="AN146" s="341">
        <v>3627.78</v>
      </c>
      <c r="AO146" s="341">
        <v>3627.78</v>
      </c>
      <c r="AP146" s="341">
        <f t="shared" si="202"/>
        <v>3627.78</v>
      </c>
    </row>
    <row r="147" spans="3:42" s="96" customFormat="1" ht="33" x14ac:dyDescent="0.25">
      <c r="C147" s="350" t="s">
        <v>389</v>
      </c>
      <c r="D147" s="337" t="s">
        <v>278</v>
      </c>
      <c r="E147" s="432" t="s">
        <v>390</v>
      </c>
      <c r="F147" s="408" t="s">
        <v>166</v>
      </c>
      <c r="G147" s="408" t="s">
        <v>391</v>
      </c>
      <c r="H147" s="340">
        <v>1516</v>
      </c>
      <c r="I147" s="340">
        <f t="shared" si="200"/>
        <v>151.6</v>
      </c>
      <c r="J147" s="340">
        <f t="shared" si="201"/>
        <v>1364.4</v>
      </c>
      <c r="K147" s="377">
        <v>0</v>
      </c>
      <c r="L147" s="377">
        <v>0</v>
      </c>
      <c r="M147" s="377">
        <v>0</v>
      </c>
      <c r="N147" s="377">
        <v>0</v>
      </c>
      <c r="O147" s="377">
        <v>0</v>
      </c>
      <c r="P147" s="377">
        <v>0</v>
      </c>
      <c r="Q147" s="377">
        <v>0</v>
      </c>
      <c r="R147" s="377">
        <v>0</v>
      </c>
      <c r="S147" s="377">
        <v>0</v>
      </c>
      <c r="T147" s="340">
        <v>157.02000000000001</v>
      </c>
      <c r="U147" s="340">
        <v>272.91000000000003</v>
      </c>
      <c r="V147" s="340">
        <v>272.91000000000003</v>
      </c>
      <c r="W147" s="340">
        <v>272.91000000000003</v>
      </c>
      <c r="X147" s="340">
        <f t="shared" ref="X147:X161" si="204">P147+Q147+R147+S147+T147+U147+V147+W147</f>
        <v>975.75000000000023</v>
      </c>
      <c r="Y147" s="377">
        <f t="shared" ref="Y147:Y161" si="205">ROUND((J147/5/365*31),2)</f>
        <v>23.18</v>
      </c>
      <c r="Z147" s="377">
        <f t="shared" ref="Z147:Z161" si="206">ROUND((J147/5/365*29),2)</f>
        <v>21.68</v>
      </c>
      <c r="AA147" s="377">
        <f t="shared" ref="AA147:AA161" si="207">ROUND((J147/5/365*31),2)</f>
        <v>23.18</v>
      </c>
      <c r="AB147" s="377">
        <f t="shared" ref="AB147:AB161" si="208">ROUND((J147/5/365*30),2)</f>
        <v>22.43</v>
      </c>
      <c r="AC147" s="377">
        <f t="shared" ref="AC147:AC161" si="209">ROUND((J147/5/365*31),2)</f>
        <v>23.18</v>
      </c>
      <c r="AD147" s="377">
        <f t="shared" ref="AD147:AD161" si="210">ROUND((J147/5/365*30),2)</f>
        <v>22.43</v>
      </c>
      <c r="AE147" s="377">
        <f t="shared" ref="AE147:AE161" si="211">ROUND((J147/5/365*31),2)</f>
        <v>23.18</v>
      </c>
      <c r="AF147" s="340">
        <f t="shared" ref="AF147:AF161" si="212">ROUND((J147/5/365*31),2)</f>
        <v>23.18</v>
      </c>
      <c r="AG147" s="341">
        <f t="shared" ref="AG147:AG161" si="213">ROUND((J147/5/365*30),2)</f>
        <v>22.43</v>
      </c>
      <c r="AH147" s="377">
        <f t="shared" ref="AH147:AH161" si="214">ROUND((J147/5/365*31),2)</f>
        <v>23.18</v>
      </c>
      <c r="AI147" s="377"/>
      <c r="AJ147" s="377"/>
      <c r="AK147" s="377"/>
      <c r="AL147" s="377">
        <v>1364.4</v>
      </c>
      <c r="AM147" s="377">
        <v>1364.4</v>
      </c>
      <c r="AN147" s="377">
        <v>1364.4</v>
      </c>
      <c r="AO147" s="377">
        <v>1364.4</v>
      </c>
      <c r="AP147" s="341">
        <f t="shared" si="202"/>
        <v>1364.4</v>
      </c>
    </row>
    <row r="148" spans="3:42" s="96" customFormat="1" ht="33" x14ac:dyDescent="0.25">
      <c r="C148" s="350" t="s">
        <v>389</v>
      </c>
      <c r="D148" s="337" t="s">
        <v>278</v>
      </c>
      <c r="E148" s="432" t="s">
        <v>392</v>
      </c>
      <c r="F148" s="408" t="s">
        <v>226</v>
      </c>
      <c r="G148" s="408" t="s">
        <v>393</v>
      </c>
      <c r="H148" s="340">
        <v>1516</v>
      </c>
      <c r="I148" s="340">
        <f t="shared" si="200"/>
        <v>151.6</v>
      </c>
      <c r="J148" s="340">
        <f t="shared" si="201"/>
        <v>1364.4</v>
      </c>
      <c r="K148" s="377">
        <v>0</v>
      </c>
      <c r="L148" s="377">
        <v>0</v>
      </c>
      <c r="M148" s="377">
        <v>0</v>
      </c>
      <c r="N148" s="377">
        <v>0</v>
      </c>
      <c r="O148" s="377">
        <v>0</v>
      </c>
      <c r="P148" s="377">
        <v>0</v>
      </c>
      <c r="Q148" s="377">
        <v>0</v>
      </c>
      <c r="R148" s="377">
        <v>0</v>
      </c>
      <c r="S148" s="377">
        <v>0</v>
      </c>
      <c r="T148" s="340">
        <v>157.02000000000001</v>
      </c>
      <c r="U148" s="340">
        <v>272.91000000000003</v>
      </c>
      <c r="V148" s="340">
        <v>272.91000000000003</v>
      </c>
      <c r="W148" s="340">
        <v>272.91000000000003</v>
      </c>
      <c r="X148" s="340">
        <f t="shared" si="204"/>
        <v>975.75000000000023</v>
      </c>
      <c r="Y148" s="340">
        <f t="shared" si="205"/>
        <v>23.18</v>
      </c>
      <c r="Z148" s="340">
        <f t="shared" si="206"/>
        <v>21.68</v>
      </c>
      <c r="AA148" s="377">
        <f t="shared" si="207"/>
        <v>23.18</v>
      </c>
      <c r="AB148" s="377">
        <f t="shared" si="208"/>
        <v>22.43</v>
      </c>
      <c r="AC148" s="377">
        <f t="shared" si="209"/>
        <v>23.18</v>
      </c>
      <c r="AD148" s="377">
        <f t="shared" si="210"/>
        <v>22.43</v>
      </c>
      <c r="AE148" s="377">
        <f t="shared" si="211"/>
        <v>23.18</v>
      </c>
      <c r="AF148" s="377">
        <f t="shared" si="212"/>
        <v>23.18</v>
      </c>
      <c r="AG148" s="341">
        <f t="shared" si="213"/>
        <v>22.43</v>
      </c>
      <c r="AH148" s="377">
        <f t="shared" si="214"/>
        <v>23.18</v>
      </c>
      <c r="AI148" s="377"/>
      <c r="AJ148" s="377"/>
      <c r="AK148" s="377"/>
      <c r="AL148" s="377">
        <v>1364.4</v>
      </c>
      <c r="AM148" s="377">
        <v>1364.4</v>
      </c>
      <c r="AN148" s="377">
        <v>1364.4</v>
      </c>
      <c r="AO148" s="377">
        <v>1364.4</v>
      </c>
      <c r="AP148" s="341">
        <f>SUM(AL148)</f>
        <v>1364.4</v>
      </c>
    </row>
    <row r="149" spans="3:42" s="96" customFormat="1" ht="24.75" x14ac:dyDescent="0.25">
      <c r="C149" s="350" t="s">
        <v>389</v>
      </c>
      <c r="D149" s="337" t="s">
        <v>278</v>
      </c>
      <c r="E149" s="432" t="s">
        <v>394</v>
      </c>
      <c r="F149" s="408" t="s">
        <v>110</v>
      </c>
      <c r="G149" s="408" t="s">
        <v>395</v>
      </c>
      <c r="H149" s="340">
        <v>1516</v>
      </c>
      <c r="I149" s="340">
        <f t="shared" si="200"/>
        <v>151.6</v>
      </c>
      <c r="J149" s="340">
        <f t="shared" si="201"/>
        <v>1364.4</v>
      </c>
      <c r="K149" s="377">
        <v>0</v>
      </c>
      <c r="L149" s="377">
        <v>0</v>
      </c>
      <c r="M149" s="377">
        <v>0</v>
      </c>
      <c r="N149" s="377">
        <v>0</v>
      </c>
      <c r="O149" s="377">
        <v>0</v>
      </c>
      <c r="P149" s="377">
        <v>0</v>
      </c>
      <c r="Q149" s="377">
        <v>0</v>
      </c>
      <c r="R149" s="377">
        <v>0</v>
      </c>
      <c r="S149" s="377">
        <v>0</v>
      </c>
      <c r="T149" s="340">
        <v>157.02000000000001</v>
      </c>
      <c r="U149" s="340">
        <v>272.91000000000003</v>
      </c>
      <c r="V149" s="340">
        <v>272.91000000000003</v>
      </c>
      <c r="W149" s="340">
        <v>272.91000000000003</v>
      </c>
      <c r="X149" s="340">
        <f t="shared" si="204"/>
        <v>975.75000000000023</v>
      </c>
      <c r="Y149" s="340">
        <f t="shared" si="205"/>
        <v>23.18</v>
      </c>
      <c r="Z149" s="340">
        <f t="shared" si="206"/>
        <v>21.68</v>
      </c>
      <c r="AA149" s="377">
        <f t="shared" si="207"/>
        <v>23.18</v>
      </c>
      <c r="AB149" s="377">
        <f t="shared" si="208"/>
        <v>22.43</v>
      </c>
      <c r="AC149" s="377">
        <f t="shared" si="209"/>
        <v>23.18</v>
      </c>
      <c r="AD149" s="377">
        <f t="shared" si="210"/>
        <v>22.43</v>
      </c>
      <c r="AE149" s="377">
        <f t="shared" si="211"/>
        <v>23.18</v>
      </c>
      <c r="AF149" s="377">
        <f t="shared" si="212"/>
        <v>23.18</v>
      </c>
      <c r="AG149" s="341">
        <f t="shared" si="213"/>
        <v>22.43</v>
      </c>
      <c r="AH149" s="377">
        <f t="shared" si="214"/>
        <v>23.18</v>
      </c>
      <c r="AI149" s="377"/>
      <c r="AJ149" s="377"/>
      <c r="AK149" s="377"/>
      <c r="AL149" s="377">
        <v>1364.4</v>
      </c>
      <c r="AM149" s="377">
        <v>1364.4</v>
      </c>
      <c r="AN149" s="377">
        <v>1364.4</v>
      </c>
      <c r="AO149" s="377">
        <v>1364.4</v>
      </c>
      <c r="AP149" s="341">
        <f t="shared" si="202"/>
        <v>1364.4</v>
      </c>
    </row>
    <row r="150" spans="3:42" s="96" customFormat="1" ht="24.75" x14ac:dyDescent="0.25">
      <c r="C150" s="350" t="s">
        <v>389</v>
      </c>
      <c r="D150" s="337" t="s">
        <v>278</v>
      </c>
      <c r="E150" s="432" t="s">
        <v>396</v>
      </c>
      <c r="F150" s="408" t="s">
        <v>166</v>
      </c>
      <c r="G150" s="408" t="s">
        <v>397</v>
      </c>
      <c r="H150" s="340">
        <v>1516</v>
      </c>
      <c r="I150" s="340">
        <f t="shared" si="200"/>
        <v>151.6</v>
      </c>
      <c r="J150" s="340">
        <f t="shared" si="201"/>
        <v>1364.4</v>
      </c>
      <c r="K150" s="377">
        <v>0</v>
      </c>
      <c r="L150" s="377">
        <v>0</v>
      </c>
      <c r="M150" s="377">
        <v>0</v>
      </c>
      <c r="N150" s="377">
        <v>0</v>
      </c>
      <c r="O150" s="377">
        <v>0</v>
      </c>
      <c r="P150" s="377">
        <v>0</v>
      </c>
      <c r="Q150" s="377">
        <v>0</v>
      </c>
      <c r="R150" s="377">
        <v>0</v>
      </c>
      <c r="S150" s="377">
        <v>0</v>
      </c>
      <c r="T150" s="340">
        <v>157.02000000000001</v>
      </c>
      <c r="U150" s="340">
        <v>272.91000000000003</v>
      </c>
      <c r="V150" s="340">
        <v>272.91000000000003</v>
      </c>
      <c r="W150" s="340">
        <v>272.91000000000003</v>
      </c>
      <c r="X150" s="340">
        <f t="shared" si="204"/>
        <v>975.75000000000023</v>
      </c>
      <c r="Y150" s="340">
        <f t="shared" si="205"/>
        <v>23.18</v>
      </c>
      <c r="Z150" s="340">
        <f t="shared" si="206"/>
        <v>21.68</v>
      </c>
      <c r="AA150" s="377">
        <f t="shared" si="207"/>
        <v>23.18</v>
      </c>
      <c r="AB150" s="377">
        <f t="shared" si="208"/>
        <v>22.43</v>
      </c>
      <c r="AC150" s="377">
        <f t="shared" si="209"/>
        <v>23.18</v>
      </c>
      <c r="AD150" s="377">
        <f t="shared" si="210"/>
        <v>22.43</v>
      </c>
      <c r="AE150" s="377">
        <f t="shared" si="211"/>
        <v>23.18</v>
      </c>
      <c r="AF150" s="377">
        <f t="shared" si="212"/>
        <v>23.18</v>
      </c>
      <c r="AG150" s="341">
        <f t="shared" si="213"/>
        <v>22.43</v>
      </c>
      <c r="AH150" s="377">
        <f t="shared" si="214"/>
        <v>23.18</v>
      </c>
      <c r="AI150" s="377"/>
      <c r="AJ150" s="377"/>
      <c r="AK150" s="377"/>
      <c r="AL150" s="377">
        <v>1364.4</v>
      </c>
      <c r="AM150" s="377">
        <v>1364.4</v>
      </c>
      <c r="AN150" s="377">
        <v>1364.4</v>
      </c>
      <c r="AO150" s="377">
        <v>1364.4</v>
      </c>
      <c r="AP150" s="341">
        <f t="shared" si="202"/>
        <v>1364.4</v>
      </c>
    </row>
    <row r="151" spans="3:42" s="96" customFormat="1" ht="24.75" x14ac:dyDescent="0.25">
      <c r="C151" s="350" t="s">
        <v>389</v>
      </c>
      <c r="D151" s="337" t="s">
        <v>278</v>
      </c>
      <c r="E151" s="430" t="s">
        <v>398</v>
      </c>
      <c r="F151" s="408" t="s">
        <v>226</v>
      </c>
      <c r="G151" s="408" t="s">
        <v>399</v>
      </c>
      <c r="H151" s="340">
        <v>1516</v>
      </c>
      <c r="I151" s="340">
        <f t="shared" si="200"/>
        <v>151.6</v>
      </c>
      <c r="J151" s="340">
        <f t="shared" si="201"/>
        <v>1364.4</v>
      </c>
      <c r="K151" s="377">
        <v>0</v>
      </c>
      <c r="L151" s="377">
        <v>0</v>
      </c>
      <c r="M151" s="377">
        <v>0</v>
      </c>
      <c r="N151" s="377">
        <v>0</v>
      </c>
      <c r="O151" s="377">
        <v>0</v>
      </c>
      <c r="P151" s="377">
        <v>0</v>
      </c>
      <c r="Q151" s="377">
        <v>0</v>
      </c>
      <c r="R151" s="377">
        <v>0</v>
      </c>
      <c r="S151" s="377">
        <v>0</v>
      </c>
      <c r="T151" s="340">
        <v>157.02000000000001</v>
      </c>
      <c r="U151" s="340">
        <v>272.91000000000003</v>
      </c>
      <c r="V151" s="340">
        <v>272.91000000000003</v>
      </c>
      <c r="W151" s="340">
        <v>272.91000000000003</v>
      </c>
      <c r="X151" s="340">
        <f t="shared" si="204"/>
        <v>975.75000000000023</v>
      </c>
      <c r="Y151" s="340">
        <f t="shared" si="205"/>
        <v>23.18</v>
      </c>
      <c r="Z151" s="340">
        <f t="shared" si="206"/>
        <v>21.68</v>
      </c>
      <c r="AA151" s="377">
        <f t="shared" si="207"/>
        <v>23.18</v>
      </c>
      <c r="AB151" s="377">
        <f t="shared" si="208"/>
        <v>22.43</v>
      </c>
      <c r="AC151" s="377">
        <f t="shared" si="209"/>
        <v>23.18</v>
      </c>
      <c r="AD151" s="377">
        <f t="shared" si="210"/>
        <v>22.43</v>
      </c>
      <c r="AE151" s="377">
        <f t="shared" si="211"/>
        <v>23.18</v>
      </c>
      <c r="AF151" s="377">
        <f t="shared" si="212"/>
        <v>23.18</v>
      </c>
      <c r="AG151" s="341">
        <f t="shared" si="213"/>
        <v>22.43</v>
      </c>
      <c r="AH151" s="377">
        <f t="shared" si="214"/>
        <v>23.18</v>
      </c>
      <c r="AI151" s="377"/>
      <c r="AJ151" s="377"/>
      <c r="AK151" s="377"/>
      <c r="AL151" s="377">
        <v>1364.4</v>
      </c>
      <c r="AM151" s="377">
        <v>1364.4</v>
      </c>
      <c r="AN151" s="377">
        <v>1364.4</v>
      </c>
      <c r="AO151" s="377">
        <v>1364.4</v>
      </c>
      <c r="AP151" s="341">
        <f t="shared" si="202"/>
        <v>1364.4</v>
      </c>
    </row>
    <row r="152" spans="3:42" s="96" customFormat="1" ht="33" x14ac:dyDescent="0.25">
      <c r="C152" s="350" t="s">
        <v>389</v>
      </c>
      <c r="D152" s="337" t="s">
        <v>278</v>
      </c>
      <c r="E152" s="432" t="s">
        <v>400</v>
      </c>
      <c r="F152" s="339" t="s">
        <v>118</v>
      </c>
      <c r="G152" s="339" t="s">
        <v>401</v>
      </c>
      <c r="H152" s="340">
        <v>1516</v>
      </c>
      <c r="I152" s="340">
        <f t="shared" si="200"/>
        <v>151.6</v>
      </c>
      <c r="J152" s="340">
        <f t="shared" si="201"/>
        <v>1364.4</v>
      </c>
      <c r="K152" s="377">
        <v>0</v>
      </c>
      <c r="L152" s="377">
        <v>0</v>
      </c>
      <c r="M152" s="377">
        <v>0</v>
      </c>
      <c r="N152" s="377">
        <v>0</v>
      </c>
      <c r="O152" s="377">
        <v>0</v>
      </c>
      <c r="P152" s="377">
        <v>0</v>
      </c>
      <c r="Q152" s="377">
        <v>0</v>
      </c>
      <c r="R152" s="377">
        <v>0</v>
      </c>
      <c r="S152" s="377">
        <v>0</v>
      </c>
      <c r="T152" s="340">
        <v>157.02000000000001</v>
      </c>
      <c r="U152" s="340">
        <v>272.91000000000003</v>
      </c>
      <c r="V152" s="340">
        <v>272.91000000000003</v>
      </c>
      <c r="W152" s="340">
        <v>272.91000000000003</v>
      </c>
      <c r="X152" s="340">
        <f t="shared" si="204"/>
        <v>975.75000000000023</v>
      </c>
      <c r="Y152" s="340">
        <f t="shared" si="205"/>
        <v>23.18</v>
      </c>
      <c r="Z152" s="340">
        <f t="shared" si="206"/>
        <v>21.68</v>
      </c>
      <c r="AA152" s="377">
        <f t="shared" si="207"/>
        <v>23.18</v>
      </c>
      <c r="AB152" s="377">
        <f t="shared" si="208"/>
        <v>22.43</v>
      </c>
      <c r="AC152" s="377">
        <f t="shared" si="209"/>
        <v>23.18</v>
      </c>
      <c r="AD152" s="377">
        <f t="shared" si="210"/>
        <v>22.43</v>
      </c>
      <c r="AE152" s="377">
        <f t="shared" si="211"/>
        <v>23.18</v>
      </c>
      <c r="AF152" s="377">
        <f t="shared" si="212"/>
        <v>23.18</v>
      </c>
      <c r="AG152" s="341">
        <f t="shared" si="213"/>
        <v>22.43</v>
      </c>
      <c r="AH152" s="377">
        <f t="shared" si="214"/>
        <v>23.18</v>
      </c>
      <c r="AI152" s="377"/>
      <c r="AJ152" s="377"/>
      <c r="AK152" s="377"/>
      <c r="AL152" s="377">
        <v>1364.4</v>
      </c>
      <c r="AM152" s="377">
        <v>1364.4</v>
      </c>
      <c r="AN152" s="377">
        <v>1364.4</v>
      </c>
      <c r="AO152" s="377">
        <v>1364.4</v>
      </c>
      <c r="AP152" s="341">
        <f t="shared" si="202"/>
        <v>1364.4</v>
      </c>
    </row>
    <row r="153" spans="3:42" s="96" customFormat="1" ht="24.75" x14ac:dyDescent="0.25">
      <c r="C153" s="350" t="s">
        <v>389</v>
      </c>
      <c r="D153" s="337" t="s">
        <v>278</v>
      </c>
      <c r="E153" s="430" t="s">
        <v>402</v>
      </c>
      <c r="F153" s="339" t="s">
        <v>403</v>
      </c>
      <c r="G153" s="339" t="s">
        <v>404</v>
      </c>
      <c r="H153" s="340">
        <v>1516</v>
      </c>
      <c r="I153" s="340">
        <f t="shared" si="200"/>
        <v>151.6</v>
      </c>
      <c r="J153" s="340">
        <f t="shared" si="201"/>
        <v>1364.4</v>
      </c>
      <c r="K153" s="377">
        <v>0</v>
      </c>
      <c r="L153" s="377">
        <v>0</v>
      </c>
      <c r="M153" s="377">
        <v>0</v>
      </c>
      <c r="N153" s="377">
        <v>0</v>
      </c>
      <c r="O153" s="377">
        <v>0</v>
      </c>
      <c r="P153" s="377">
        <v>0</v>
      </c>
      <c r="Q153" s="377">
        <v>0</v>
      </c>
      <c r="R153" s="377">
        <v>0</v>
      </c>
      <c r="S153" s="377">
        <v>0</v>
      </c>
      <c r="T153" s="340">
        <v>157.02000000000001</v>
      </c>
      <c r="U153" s="340">
        <v>272.91000000000003</v>
      </c>
      <c r="V153" s="340">
        <v>272.91000000000003</v>
      </c>
      <c r="W153" s="340">
        <v>272.91000000000003</v>
      </c>
      <c r="X153" s="340">
        <f t="shared" si="204"/>
        <v>975.75000000000023</v>
      </c>
      <c r="Y153" s="340">
        <f t="shared" si="205"/>
        <v>23.18</v>
      </c>
      <c r="Z153" s="340">
        <f t="shared" si="206"/>
        <v>21.68</v>
      </c>
      <c r="AA153" s="377">
        <f t="shared" si="207"/>
        <v>23.18</v>
      </c>
      <c r="AB153" s="377">
        <f t="shared" si="208"/>
        <v>22.43</v>
      </c>
      <c r="AC153" s="377">
        <f t="shared" si="209"/>
        <v>23.18</v>
      </c>
      <c r="AD153" s="377">
        <f t="shared" si="210"/>
        <v>22.43</v>
      </c>
      <c r="AE153" s="377">
        <f t="shared" si="211"/>
        <v>23.18</v>
      </c>
      <c r="AF153" s="377">
        <f t="shared" si="212"/>
        <v>23.18</v>
      </c>
      <c r="AG153" s="341">
        <f t="shared" si="213"/>
        <v>22.43</v>
      </c>
      <c r="AH153" s="377">
        <f t="shared" si="214"/>
        <v>23.18</v>
      </c>
      <c r="AI153" s="377"/>
      <c r="AJ153" s="377"/>
      <c r="AK153" s="377"/>
      <c r="AL153" s="377">
        <v>1364.4</v>
      </c>
      <c r="AM153" s="377">
        <v>1364.4</v>
      </c>
      <c r="AN153" s="377">
        <v>1364.4</v>
      </c>
      <c r="AO153" s="377">
        <v>1364.4</v>
      </c>
      <c r="AP153" s="341">
        <f t="shared" si="202"/>
        <v>1364.4</v>
      </c>
    </row>
    <row r="154" spans="3:42" s="96" customFormat="1" ht="24.75" x14ac:dyDescent="0.25">
      <c r="C154" s="350" t="s">
        <v>389</v>
      </c>
      <c r="D154" s="337" t="s">
        <v>278</v>
      </c>
      <c r="E154" s="430" t="s">
        <v>405</v>
      </c>
      <c r="F154" s="339" t="s">
        <v>226</v>
      </c>
      <c r="G154" s="339" t="s">
        <v>406</v>
      </c>
      <c r="H154" s="340">
        <v>1516</v>
      </c>
      <c r="I154" s="340">
        <f t="shared" si="200"/>
        <v>151.6</v>
      </c>
      <c r="J154" s="340">
        <f t="shared" si="201"/>
        <v>1364.4</v>
      </c>
      <c r="K154" s="377">
        <v>0</v>
      </c>
      <c r="L154" s="377">
        <v>0</v>
      </c>
      <c r="M154" s="377">
        <v>0</v>
      </c>
      <c r="N154" s="377">
        <v>0</v>
      </c>
      <c r="O154" s="377">
        <v>0</v>
      </c>
      <c r="P154" s="377">
        <v>0</v>
      </c>
      <c r="Q154" s="377">
        <v>0</v>
      </c>
      <c r="R154" s="377">
        <v>0</v>
      </c>
      <c r="S154" s="377">
        <v>0</v>
      </c>
      <c r="T154" s="340">
        <v>157.02000000000001</v>
      </c>
      <c r="U154" s="340">
        <v>272.91000000000003</v>
      </c>
      <c r="V154" s="340">
        <v>272.91000000000003</v>
      </c>
      <c r="W154" s="340">
        <v>272.91000000000003</v>
      </c>
      <c r="X154" s="340">
        <f t="shared" si="204"/>
        <v>975.75000000000023</v>
      </c>
      <c r="Y154" s="340">
        <f t="shared" si="205"/>
        <v>23.18</v>
      </c>
      <c r="Z154" s="340">
        <f t="shared" si="206"/>
        <v>21.68</v>
      </c>
      <c r="AA154" s="377">
        <f t="shared" si="207"/>
        <v>23.18</v>
      </c>
      <c r="AB154" s="377">
        <f t="shared" si="208"/>
        <v>22.43</v>
      </c>
      <c r="AC154" s="377">
        <f t="shared" si="209"/>
        <v>23.18</v>
      </c>
      <c r="AD154" s="377">
        <f t="shared" si="210"/>
        <v>22.43</v>
      </c>
      <c r="AE154" s="377">
        <f t="shared" si="211"/>
        <v>23.18</v>
      </c>
      <c r="AF154" s="377">
        <f t="shared" si="212"/>
        <v>23.18</v>
      </c>
      <c r="AG154" s="341">
        <f t="shared" si="213"/>
        <v>22.43</v>
      </c>
      <c r="AH154" s="377">
        <f t="shared" si="214"/>
        <v>23.18</v>
      </c>
      <c r="AI154" s="377"/>
      <c r="AJ154" s="377"/>
      <c r="AK154" s="377"/>
      <c r="AL154" s="377">
        <v>1364.4</v>
      </c>
      <c r="AM154" s="377">
        <v>1364.4</v>
      </c>
      <c r="AN154" s="377">
        <v>1364.4</v>
      </c>
      <c r="AO154" s="377">
        <v>1364.4</v>
      </c>
      <c r="AP154" s="341">
        <f t="shared" si="202"/>
        <v>1364.4</v>
      </c>
    </row>
    <row r="155" spans="3:42" s="96" customFormat="1" ht="57.75" x14ac:dyDescent="0.25">
      <c r="C155" s="350" t="s">
        <v>389</v>
      </c>
      <c r="D155" s="337" t="s">
        <v>278</v>
      </c>
      <c r="E155" s="432" t="s">
        <v>407</v>
      </c>
      <c r="F155" s="339" t="s">
        <v>408</v>
      </c>
      <c r="G155" s="339" t="s">
        <v>409</v>
      </c>
      <c r="H155" s="340">
        <v>1516</v>
      </c>
      <c r="I155" s="340">
        <f t="shared" si="200"/>
        <v>151.6</v>
      </c>
      <c r="J155" s="340">
        <f t="shared" si="201"/>
        <v>1364.4</v>
      </c>
      <c r="K155" s="377">
        <v>0</v>
      </c>
      <c r="L155" s="377">
        <v>0</v>
      </c>
      <c r="M155" s="377">
        <v>0</v>
      </c>
      <c r="N155" s="377">
        <v>0</v>
      </c>
      <c r="O155" s="377">
        <v>0</v>
      </c>
      <c r="P155" s="377">
        <v>0</v>
      </c>
      <c r="Q155" s="377">
        <v>0</v>
      </c>
      <c r="R155" s="377">
        <v>0</v>
      </c>
      <c r="S155" s="377">
        <v>0</v>
      </c>
      <c r="T155" s="340">
        <v>157.02000000000001</v>
      </c>
      <c r="U155" s="340">
        <v>272.91000000000003</v>
      </c>
      <c r="V155" s="340">
        <v>272.91000000000003</v>
      </c>
      <c r="W155" s="340">
        <v>272.91000000000003</v>
      </c>
      <c r="X155" s="340">
        <f t="shared" si="204"/>
        <v>975.75000000000023</v>
      </c>
      <c r="Y155" s="340">
        <f t="shared" si="205"/>
        <v>23.18</v>
      </c>
      <c r="Z155" s="340">
        <f t="shared" si="206"/>
        <v>21.68</v>
      </c>
      <c r="AA155" s="377">
        <f t="shared" si="207"/>
        <v>23.18</v>
      </c>
      <c r="AB155" s="377">
        <f t="shared" si="208"/>
        <v>22.43</v>
      </c>
      <c r="AC155" s="377">
        <f t="shared" si="209"/>
        <v>23.18</v>
      </c>
      <c r="AD155" s="377">
        <f t="shared" si="210"/>
        <v>22.43</v>
      </c>
      <c r="AE155" s="377">
        <f t="shared" si="211"/>
        <v>23.18</v>
      </c>
      <c r="AF155" s="377">
        <f t="shared" si="212"/>
        <v>23.18</v>
      </c>
      <c r="AG155" s="341">
        <f t="shared" si="213"/>
        <v>22.43</v>
      </c>
      <c r="AH155" s="377">
        <f t="shared" si="214"/>
        <v>23.18</v>
      </c>
      <c r="AI155" s="377"/>
      <c r="AJ155" s="377"/>
      <c r="AK155" s="377"/>
      <c r="AL155" s="377">
        <v>1364.4</v>
      </c>
      <c r="AM155" s="377">
        <v>1364.4</v>
      </c>
      <c r="AN155" s="377">
        <v>1364.4</v>
      </c>
      <c r="AO155" s="377">
        <v>1364.4</v>
      </c>
      <c r="AP155" s="341">
        <f t="shared" si="202"/>
        <v>1364.4</v>
      </c>
    </row>
    <row r="156" spans="3:42" s="96" customFormat="1" ht="24.75" x14ac:dyDescent="0.25">
      <c r="C156" s="350" t="s">
        <v>389</v>
      </c>
      <c r="D156" s="337" t="s">
        <v>278</v>
      </c>
      <c r="E156" s="432" t="s">
        <v>410</v>
      </c>
      <c r="F156" s="339" t="s">
        <v>87</v>
      </c>
      <c r="G156" s="339" t="s">
        <v>411</v>
      </c>
      <c r="H156" s="340">
        <v>1516</v>
      </c>
      <c r="I156" s="340">
        <f t="shared" si="200"/>
        <v>151.6</v>
      </c>
      <c r="J156" s="340">
        <f t="shared" si="201"/>
        <v>1364.4</v>
      </c>
      <c r="K156" s="377">
        <v>0</v>
      </c>
      <c r="L156" s="377">
        <v>0</v>
      </c>
      <c r="M156" s="377">
        <v>0</v>
      </c>
      <c r="N156" s="377">
        <v>0</v>
      </c>
      <c r="O156" s="377">
        <v>0</v>
      </c>
      <c r="P156" s="377">
        <v>0</v>
      </c>
      <c r="Q156" s="377">
        <v>0</v>
      </c>
      <c r="R156" s="377">
        <v>0</v>
      </c>
      <c r="S156" s="377">
        <v>0</v>
      </c>
      <c r="T156" s="340">
        <v>157.02000000000001</v>
      </c>
      <c r="U156" s="340">
        <v>272.91000000000003</v>
      </c>
      <c r="V156" s="340">
        <v>272.91000000000003</v>
      </c>
      <c r="W156" s="340">
        <v>272.91000000000003</v>
      </c>
      <c r="X156" s="340">
        <f t="shared" si="204"/>
        <v>975.75000000000023</v>
      </c>
      <c r="Y156" s="340">
        <f t="shared" si="205"/>
        <v>23.18</v>
      </c>
      <c r="Z156" s="340">
        <f t="shared" si="206"/>
        <v>21.68</v>
      </c>
      <c r="AA156" s="377">
        <f t="shared" si="207"/>
        <v>23.18</v>
      </c>
      <c r="AB156" s="377">
        <f t="shared" si="208"/>
        <v>22.43</v>
      </c>
      <c r="AC156" s="377">
        <f t="shared" si="209"/>
        <v>23.18</v>
      </c>
      <c r="AD156" s="377">
        <f t="shared" si="210"/>
        <v>22.43</v>
      </c>
      <c r="AE156" s="377">
        <f t="shared" si="211"/>
        <v>23.18</v>
      </c>
      <c r="AF156" s="377">
        <f t="shared" si="212"/>
        <v>23.18</v>
      </c>
      <c r="AG156" s="341">
        <f t="shared" si="213"/>
        <v>22.43</v>
      </c>
      <c r="AH156" s="377">
        <f t="shared" si="214"/>
        <v>23.18</v>
      </c>
      <c r="AI156" s="377"/>
      <c r="AJ156" s="377"/>
      <c r="AK156" s="377"/>
      <c r="AL156" s="377">
        <v>1364.4</v>
      </c>
      <c r="AM156" s="377">
        <v>1364.4</v>
      </c>
      <c r="AN156" s="377">
        <v>1364.4</v>
      </c>
      <c r="AO156" s="377">
        <v>1364.4</v>
      </c>
      <c r="AP156" s="341">
        <f t="shared" si="202"/>
        <v>1364.4</v>
      </c>
    </row>
    <row r="157" spans="3:42" s="96" customFormat="1" ht="33" x14ac:dyDescent="0.25">
      <c r="C157" s="350" t="s">
        <v>389</v>
      </c>
      <c r="D157" s="337" t="s">
        <v>278</v>
      </c>
      <c r="E157" s="432" t="s">
        <v>412</v>
      </c>
      <c r="F157" s="339" t="s">
        <v>413</v>
      </c>
      <c r="G157" s="339" t="s">
        <v>414</v>
      </c>
      <c r="H157" s="340">
        <v>1516</v>
      </c>
      <c r="I157" s="340">
        <f t="shared" si="200"/>
        <v>151.6</v>
      </c>
      <c r="J157" s="340">
        <f t="shared" si="201"/>
        <v>1364.4</v>
      </c>
      <c r="K157" s="377">
        <v>0</v>
      </c>
      <c r="L157" s="377">
        <v>0</v>
      </c>
      <c r="M157" s="377">
        <v>0</v>
      </c>
      <c r="N157" s="377">
        <v>0</v>
      </c>
      <c r="O157" s="377">
        <v>0</v>
      </c>
      <c r="P157" s="377">
        <v>0</v>
      </c>
      <c r="Q157" s="377">
        <v>0</v>
      </c>
      <c r="R157" s="377">
        <v>0</v>
      </c>
      <c r="S157" s="377">
        <v>0</v>
      </c>
      <c r="T157" s="340">
        <v>157.02000000000001</v>
      </c>
      <c r="U157" s="340">
        <v>272.91000000000003</v>
      </c>
      <c r="V157" s="340">
        <v>272.91000000000003</v>
      </c>
      <c r="W157" s="340">
        <v>272.91000000000003</v>
      </c>
      <c r="X157" s="340">
        <f t="shared" si="204"/>
        <v>975.75000000000023</v>
      </c>
      <c r="Y157" s="340">
        <f t="shared" si="205"/>
        <v>23.18</v>
      </c>
      <c r="Z157" s="340">
        <f t="shared" si="206"/>
        <v>21.68</v>
      </c>
      <c r="AA157" s="377">
        <f t="shared" si="207"/>
        <v>23.18</v>
      </c>
      <c r="AB157" s="377">
        <f t="shared" si="208"/>
        <v>22.43</v>
      </c>
      <c r="AC157" s="377">
        <f t="shared" si="209"/>
        <v>23.18</v>
      </c>
      <c r="AD157" s="377">
        <f t="shared" si="210"/>
        <v>22.43</v>
      </c>
      <c r="AE157" s="377">
        <f t="shared" si="211"/>
        <v>23.18</v>
      </c>
      <c r="AF157" s="377">
        <f t="shared" si="212"/>
        <v>23.18</v>
      </c>
      <c r="AG157" s="341">
        <f t="shared" si="213"/>
        <v>22.43</v>
      </c>
      <c r="AH157" s="377">
        <f t="shared" si="214"/>
        <v>23.18</v>
      </c>
      <c r="AI157" s="377"/>
      <c r="AJ157" s="377"/>
      <c r="AK157" s="377"/>
      <c r="AL157" s="377">
        <v>1364.4</v>
      </c>
      <c r="AM157" s="377">
        <v>1364.4</v>
      </c>
      <c r="AN157" s="377">
        <v>1364.4</v>
      </c>
      <c r="AO157" s="377">
        <v>1364.4</v>
      </c>
      <c r="AP157" s="341">
        <f t="shared" si="202"/>
        <v>1364.4</v>
      </c>
    </row>
    <row r="158" spans="3:42" s="96" customFormat="1" ht="24.75" x14ac:dyDescent="0.25">
      <c r="C158" s="350" t="s">
        <v>389</v>
      </c>
      <c r="D158" s="337" t="s">
        <v>278</v>
      </c>
      <c r="E158" s="432" t="s">
        <v>415</v>
      </c>
      <c r="F158" s="339" t="s">
        <v>110</v>
      </c>
      <c r="G158" s="339" t="s">
        <v>416</v>
      </c>
      <c r="H158" s="340">
        <v>1516</v>
      </c>
      <c r="I158" s="340">
        <f t="shared" si="200"/>
        <v>151.6</v>
      </c>
      <c r="J158" s="340">
        <f t="shared" si="201"/>
        <v>1364.4</v>
      </c>
      <c r="K158" s="377">
        <v>0</v>
      </c>
      <c r="L158" s="377">
        <v>0</v>
      </c>
      <c r="M158" s="377">
        <v>0</v>
      </c>
      <c r="N158" s="377">
        <v>0</v>
      </c>
      <c r="O158" s="377">
        <v>0</v>
      </c>
      <c r="P158" s="377">
        <v>0</v>
      </c>
      <c r="Q158" s="377">
        <v>0</v>
      </c>
      <c r="R158" s="377">
        <v>0</v>
      </c>
      <c r="S158" s="377">
        <v>0</v>
      </c>
      <c r="T158" s="340">
        <v>157.02000000000001</v>
      </c>
      <c r="U158" s="340">
        <v>272.91000000000003</v>
      </c>
      <c r="V158" s="340">
        <v>272.91000000000003</v>
      </c>
      <c r="W158" s="340">
        <v>272.91000000000003</v>
      </c>
      <c r="X158" s="340">
        <f t="shared" si="204"/>
        <v>975.75000000000023</v>
      </c>
      <c r="Y158" s="340">
        <f t="shared" si="205"/>
        <v>23.18</v>
      </c>
      <c r="Z158" s="340">
        <f t="shared" si="206"/>
        <v>21.68</v>
      </c>
      <c r="AA158" s="377">
        <f t="shared" si="207"/>
        <v>23.18</v>
      </c>
      <c r="AB158" s="377">
        <f t="shared" si="208"/>
        <v>22.43</v>
      </c>
      <c r="AC158" s="377">
        <f t="shared" si="209"/>
        <v>23.18</v>
      </c>
      <c r="AD158" s="377">
        <f t="shared" si="210"/>
        <v>22.43</v>
      </c>
      <c r="AE158" s="377">
        <f t="shared" si="211"/>
        <v>23.18</v>
      </c>
      <c r="AF158" s="377">
        <f t="shared" si="212"/>
        <v>23.18</v>
      </c>
      <c r="AG158" s="341">
        <f t="shared" si="213"/>
        <v>22.43</v>
      </c>
      <c r="AH158" s="377">
        <f t="shared" si="214"/>
        <v>23.18</v>
      </c>
      <c r="AI158" s="377"/>
      <c r="AJ158" s="377"/>
      <c r="AK158" s="377"/>
      <c r="AL158" s="377">
        <v>1364.4</v>
      </c>
      <c r="AM158" s="377">
        <v>1364.4</v>
      </c>
      <c r="AN158" s="377">
        <v>1364.4</v>
      </c>
      <c r="AO158" s="377">
        <v>1364.4</v>
      </c>
      <c r="AP158" s="341">
        <f t="shared" si="202"/>
        <v>1364.4</v>
      </c>
    </row>
    <row r="159" spans="3:42" s="96" customFormat="1" ht="24.75" x14ac:dyDescent="0.25">
      <c r="C159" s="350" t="s">
        <v>389</v>
      </c>
      <c r="D159" s="337" t="s">
        <v>278</v>
      </c>
      <c r="E159" s="432" t="s">
        <v>417</v>
      </c>
      <c r="F159" s="339" t="s">
        <v>166</v>
      </c>
      <c r="G159" s="339" t="s">
        <v>418</v>
      </c>
      <c r="H159" s="340">
        <v>1516</v>
      </c>
      <c r="I159" s="340">
        <f t="shared" si="200"/>
        <v>151.6</v>
      </c>
      <c r="J159" s="340">
        <f t="shared" si="201"/>
        <v>1364.4</v>
      </c>
      <c r="K159" s="377">
        <v>0</v>
      </c>
      <c r="L159" s="377">
        <v>0</v>
      </c>
      <c r="M159" s="377">
        <v>0</v>
      </c>
      <c r="N159" s="377">
        <v>0</v>
      </c>
      <c r="O159" s="377">
        <v>0</v>
      </c>
      <c r="P159" s="377">
        <v>0</v>
      </c>
      <c r="Q159" s="377">
        <v>0</v>
      </c>
      <c r="R159" s="377">
        <v>0</v>
      </c>
      <c r="S159" s="377">
        <v>0</v>
      </c>
      <c r="T159" s="340">
        <v>157.02000000000001</v>
      </c>
      <c r="U159" s="340">
        <v>272.91000000000003</v>
      </c>
      <c r="V159" s="340">
        <v>272.91000000000003</v>
      </c>
      <c r="W159" s="340">
        <v>272.91000000000003</v>
      </c>
      <c r="X159" s="340">
        <f t="shared" si="204"/>
        <v>975.75000000000023</v>
      </c>
      <c r="Y159" s="340">
        <f t="shared" si="205"/>
        <v>23.18</v>
      </c>
      <c r="Z159" s="340">
        <f t="shared" si="206"/>
        <v>21.68</v>
      </c>
      <c r="AA159" s="377">
        <f t="shared" si="207"/>
        <v>23.18</v>
      </c>
      <c r="AB159" s="377">
        <f t="shared" si="208"/>
        <v>22.43</v>
      </c>
      <c r="AC159" s="377">
        <f t="shared" si="209"/>
        <v>23.18</v>
      </c>
      <c r="AD159" s="377">
        <f t="shared" si="210"/>
        <v>22.43</v>
      </c>
      <c r="AE159" s="377">
        <f t="shared" si="211"/>
        <v>23.18</v>
      </c>
      <c r="AF159" s="377">
        <f t="shared" si="212"/>
        <v>23.18</v>
      </c>
      <c r="AG159" s="341">
        <f t="shared" si="213"/>
        <v>22.43</v>
      </c>
      <c r="AH159" s="377">
        <f t="shared" si="214"/>
        <v>23.18</v>
      </c>
      <c r="AI159" s="377"/>
      <c r="AJ159" s="377"/>
      <c r="AK159" s="377"/>
      <c r="AL159" s="377">
        <v>1364.4</v>
      </c>
      <c r="AM159" s="377">
        <v>1364.4</v>
      </c>
      <c r="AN159" s="377">
        <v>1364.4</v>
      </c>
      <c r="AO159" s="377">
        <v>1364.4</v>
      </c>
      <c r="AP159" s="341">
        <f t="shared" si="202"/>
        <v>1364.4</v>
      </c>
    </row>
    <row r="160" spans="3:42" s="96" customFormat="1" ht="24.75" x14ac:dyDescent="0.25">
      <c r="C160" s="350" t="s">
        <v>389</v>
      </c>
      <c r="D160" s="337" t="s">
        <v>278</v>
      </c>
      <c r="E160" s="432" t="s">
        <v>419</v>
      </c>
      <c r="F160" s="339" t="s">
        <v>118</v>
      </c>
      <c r="G160" s="339" t="s">
        <v>420</v>
      </c>
      <c r="H160" s="340">
        <v>1516</v>
      </c>
      <c r="I160" s="340">
        <f t="shared" si="200"/>
        <v>151.6</v>
      </c>
      <c r="J160" s="340">
        <f t="shared" si="201"/>
        <v>1364.4</v>
      </c>
      <c r="K160" s="377">
        <v>0</v>
      </c>
      <c r="L160" s="377">
        <v>0</v>
      </c>
      <c r="M160" s="377">
        <v>0</v>
      </c>
      <c r="N160" s="377">
        <v>0</v>
      </c>
      <c r="O160" s="377">
        <v>0</v>
      </c>
      <c r="P160" s="377">
        <v>0</v>
      </c>
      <c r="Q160" s="377">
        <v>0</v>
      </c>
      <c r="R160" s="377">
        <v>0</v>
      </c>
      <c r="S160" s="377">
        <v>0</v>
      </c>
      <c r="T160" s="340">
        <v>157.02000000000001</v>
      </c>
      <c r="U160" s="340">
        <v>272.91000000000003</v>
      </c>
      <c r="V160" s="340">
        <v>272.91000000000003</v>
      </c>
      <c r="W160" s="340">
        <v>272.91000000000003</v>
      </c>
      <c r="X160" s="340">
        <f t="shared" si="204"/>
        <v>975.75000000000023</v>
      </c>
      <c r="Y160" s="340">
        <f t="shared" si="205"/>
        <v>23.18</v>
      </c>
      <c r="Z160" s="340">
        <f t="shared" si="206"/>
        <v>21.68</v>
      </c>
      <c r="AA160" s="377">
        <f t="shared" si="207"/>
        <v>23.18</v>
      </c>
      <c r="AB160" s="377">
        <f t="shared" si="208"/>
        <v>22.43</v>
      </c>
      <c r="AC160" s="377">
        <f t="shared" si="209"/>
        <v>23.18</v>
      </c>
      <c r="AD160" s="377">
        <f t="shared" si="210"/>
        <v>22.43</v>
      </c>
      <c r="AE160" s="377">
        <f t="shared" si="211"/>
        <v>23.18</v>
      </c>
      <c r="AF160" s="377">
        <f t="shared" si="212"/>
        <v>23.18</v>
      </c>
      <c r="AG160" s="341">
        <f t="shared" si="213"/>
        <v>22.43</v>
      </c>
      <c r="AH160" s="377">
        <f t="shared" si="214"/>
        <v>23.18</v>
      </c>
      <c r="AI160" s="377"/>
      <c r="AJ160" s="377"/>
      <c r="AK160" s="377"/>
      <c r="AL160" s="377">
        <v>1364.4</v>
      </c>
      <c r="AM160" s="377">
        <v>1364.4</v>
      </c>
      <c r="AN160" s="377">
        <v>1364.4</v>
      </c>
      <c r="AO160" s="377">
        <v>1364.4</v>
      </c>
      <c r="AP160" s="341">
        <f t="shared" si="202"/>
        <v>1364.4</v>
      </c>
    </row>
    <row r="161" spans="3:42" s="96" customFormat="1" ht="24.75" x14ac:dyDescent="0.25">
      <c r="C161" s="350" t="s">
        <v>389</v>
      </c>
      <c r="D161" s="337" t="s">
        <v>278</v>
      </c>
      <c r="E161" s="432" t="s">
        <v>421</v>
      </c>
      <c r="F161" s="339" t="s">
        <v>422</v>
      </c>
      <c r="G161" s="339" t="s">
        <v>423</v>
      </c>
      <c r="H161" s="340">
        <v>1516</v>
      </c>
      <c r="I161" s="340">
        <f t="shared" si="200"/>
        <v>151.6</v>
      </c>
      <c r="J161" s="340">
        <f t="shared" si="201"/>
        <v>1364.4</v>
      </c>
      <c r="K161" s="377">
        <v>0</v>
      </c>
      <c r="L161" s="377">
        <v>0</v>
      </c>
      <c r="M161" s="377">
        <v>0</v>
      </c>
      <c r="N161" s="377">
        <v>0</v>
      </c>
      <c r="O161" s="377">
        <v>0</v>
      </c>
      <c r="P161" s="377">
        <v>0</v>
      </c>
      <c r="Q161" s="377">
        <v>0</v>
      </c>
      <c r="R161" s="377">
        <v>0</v>
      </c>
      <c r="S161" s="377">
        <v>0</v>
      </c>
      <c r="T161" s="340">
        <v>157.02000000000001</v>
      </c>
      <c r="U161" s="340">
        <v>272.91000000000003</v>
      </c>
      <c r="V161" s="340">
        <v>272.91000000000003</v>
      </c>
      <c r="W161" s="340">
        <v>272.91000000000003</v>
      </c>
      <c r="X161" s="340">
        <f t="shared" si="204"/>
        <v>975.75000000000023</v>
      </c>
      <c r="Y161" s="340">
        <f t="shared" si="205"/>
        <v>23.18</v>
      </c>
      <c r="Z161" s="340">
        <f t="shared" si="206"/>
        <v>21.68</v>
      </c>
      <c r="AA161" s="377">
        <f t="shared" si="207"/>
        <v>23.18</v>
      </c>
      <c r="AB161" s="377">
        <f t="shared" si="208"/>
        <v>22.43</v>
      </c>
      <c r="AC161" s="377">
        <f t="shared" si="209"/>
        <v>23.18</v>
      </c>
      <c r="AD161" s="377">
        <f t="shared" si="210"/>
        <v>22.43</v>
      </c>
      <c r="AE161" s="377">
        <f t="shared" si="211"/>
        <v>23.18</v>
      </c>
      <c r="AF161" s="377">
        <f t="shared" si="212"/>
        <v>23.18</v>
      </c>
      <c r="AG161" s="341">
        <f t="shared" si="213"/>
        <v>22.43</v>
      </c>
      <c r="AH161" s="377">
        <f t="shared" si="214"/>
        <v>23.18</v>
      </c>
      <c r="AI161" s="377"/>
      <c r="AJ161" s="377"/>
      <c r="AK161" s="377"/>
      <c r="AL161" s="377">
        <v>1364.4</v>
      </c>
      <c r="AM161" s="377">
        <v>1364.4</v>
      </c>
      <c r="AN161" s="377">
        <v>1364.4</v>
      </c>
      <c r="AO161" s="377">
        <v>1364.4</v>
      </c>
      <c r="AP161" s="341">
        <f t="shared" si="202"/>
        <v>1364.4</v>
      </c>
    </row>
    <row r="162" spans="3:42" s="96" customFormat="1" ht="16.5" x14ac:dyDescent="0.25">
      <c r="C162" s="350" t="s">
        <v>424</v>
      </c>
      <c r="D162" s="337" t="s">
        <v>425</v>
      </c>
      <c r="E162" s="430" t="s">
        <v>426</v>
      </c>
      <c r="F162" s="339" t="s">
        <v>155</v>
      </c>
      <c r="G162" s="339" t="s">
        <v>309</v>
      </c>
      <c r="H162" s="340">
        <v>1238</v>
      </c>
      <c r="I162" s="340">
        <f t="shared" si="200"/>
        <v>123.80000000000001</v>
      </c>
      <c r="J162" s="377">
        <f t="shared" si="201"/>
        <v>1114.2</v>
      </c>
      <c r="K162" s="377"/>
      <c r="L162" s="377"/>
      <c r="M162" s="377"/>
      <c r="N162" s="377"/>
      <c r="O162" s="377"/>
      <c r="P162" s="377"/>
      <c r="Q162" s="377"/>
      <c r="R162" s="377"/>
      <c r="S162" s="377"/>
      <c r="T162" s="340"/>
      <c r="U162" s="340"/>
      <c r="V162" s="340"/>
      <c r="W162" s="340"/>
      <c r="X162" s="340"/>
      <c r="Y162" s="340"/>
      <c r="Z162" s="340"/>
      <c r="AA162" s="377"/>
      <c r="AB162" s="377"/>
      <c r="AC162" s="377"/>
      <c r="AD162" s="377"/>
      <c r="AE162" s="377"/>
      <c r="AF162" s="377"/>
      <c r="AG162" s="341"/>
      <c r="AH162" s="377"/>
      <c r="AI162" s="377"/>
      <c r="AJ162" s="377"/>
      <c r="AK162" s="377"/>
      <c r="AL162" s="377">
        <v>1114.2</v>
      </c>
      <c r="AM162" s="377">
        <v>1114.2</v>
      </c>
      <c r="AN162" s="377">
        <v>1114.2</v>
      </c>
      <c r="AO162" s="377">
        <v>1114.2</v>
      </c>
      <c r="AP162" s="341">
        <f t="shared" si="202"/>
        <v>1114.2</v>
      </c>
    </row>
    <row r="163" spans="3:42" s="96" customFormat="1" ht="24.75" x14ac:dyDescent="0.25">
      <c r="C163" s="350" t="s">
        <v>427</v>
      </c>
      <c r="D163" s="337" t="s">
        <v>278</v>
      </c>
      <c r="E163" s="431" t="s">
        <v>428</v>
      </c>
      <c r="F163" s="339" t="s">
        <v>229</v>
      </c>
      <c r="G163" s="339" t="s">
        <v>429</v>
      </c>
      <c r="H163" s="340">
        <v>1843.39</v>
      </c>
      <c r="I163" s="340">
        <f t="shared" si="200"/>
        <v>184.33900000000003</v>
      </c>
      <c r="J163" s="341">
        <f>(H163*0.9)</f>
        <v>1659.0510000000002</v>
      </c>
      <c r="K163" s="377"/>
      <c r="L163" s="377"/>
      <c r="M163" s="377"/>
      <c r="N163" s="377"/>
      <c r="O163" s="377"/>
      <c r="P163" s="377"/>
      <c r="Q163" s="377"/>
      <c r="R163" s="377"/>
      <c r="S163" s="377"/>
      <c r="T163" s="340"/>
      <c r="U163" s="340"/>
      <c r="V163" s="340"/>
      <c r="W163" s="340"/>
      <c r="X163" s="340"/>
      <c r="Y163" s="340"/>
      <c r="Z163" s="340"/>
      <c r="AA163" s="377"/>
      <c r="AB163" s="377"/>
      <c r="AC163" s="377"/>
      <c r="AD163" s="377"/>
      <c r="AE163" s="377"/>
      <c r="AF163" s="377"/>
      <c r="AG163" s="341"/>
      <c r="AH163" s="377"/>
      <c r="AI163" s="377"/>
      <c r="AJ163" s="377"/>
      <c r="AK163" s="377"/>
      <c r="AL163" s="377">
        <v>1659.05</v>
      </c>
      <c r="AM163" s="377">
        <v>1659.05</v>
      </c>
      <c r="AN163" s="377">
        <v>1659.05</v>
      </c>
      <c r="AO163" s="377">
        <v>1659.05</v>
      </c>
      <c r="AP163" s="341">
        <f t="shared" si="202"/>
        <v>1659.05</v>
      </c>
    </row>
    <row r="164" spans="3:42" s="96" customFormat="1" ht="24.75" x14ac:dyDescent="0.25">
      <c r="C164" s="350" t="s">
        <v>427</v>
      </c>
      <c r="D164" s="337" t="s">
        <v>278</v>
      </c>
      <c r="E164" s="431" t="s">
        <v>430</v>
      </c>
      <c r="F164" s="339" t="s">
        <v>155</v>
      </c>
      <c r="G164" s="339" t="s">
        <v>431</v>
      </c>
      <c r="H164" s="340">
        <v>1843.39</v>
      </c>
      <c r="I164" s="340">
        <f>(H164*0.1)</f>
        <v>184.33900000000003</v>
      </c>
      <c r="J164" s="341">
        <f t="shared" ref="J164:J219" si="215">(H164*0.9)</f>
        <v>1659.0510000000002</v>
      </c>
      <c r="K164" s="377"/>
      <c r="L164" s="377"/>
      <c r="M164" s="377"/>
      <c r="N164" s="377"/>
      <c r="O164" s="377"/>
      <c r="P164" s="377"/>
      <c r="Q164" s="377"/>
      <c r="R164" s="377"/>
      <c r="S164" s="377"/>
      <c r="T164" s="340"/>
      <c r="U164" s="340"/>
      <c r="V164" s="340"/>
      <c r="W164" s="340"/>
      <c r="X164" s="340"/>
      <c r="Y164" s="340"/>
      <c r="Z164" s="340"/>
      <c r="AA164" s="377"/>
      <c r="AB164" s="377"/>
      <c r="AC164" s="377"/>
      <c r="AD164" s="377"/>
      <c r="AE164" s="377"/>
      <c r="AF164" s="377"/>
      <c r="AG164" s="341"/>
      <c r="AH164" s="377"/>
      <c r="AI164" s="377"/>
      <c r="AJ164" s="377"/>
      <c r="AK164" s="377"/>
      <c r="AL164" s="377">
        <v>1659.05</v>
      </c>
      <c r="AM164" s="377">
        <v>1659.05</v>
      </c>
      <c r="AN164" s="377">
        <v>1659.05</v>
      </c>
      <c r="AO164" s="377">
        <v>1659.05</v>
      </c>
      <c r="AP164" s="341">
        <f t="shared" si="202"/>
        <v>1659.05</v>
      </c>
    </row>
    <row r="165" spans="3:42" s="96" customFormat="1" ht="33" x14ac:dyDescent="0.25">
      <c r="C165" s="350" t="s">
        <v>39</v>
      </c>
      <c r="D165" s="337" t="s">
        <v>432</v>
      </c>
      <c r="E165" s="431" t="s">
        <v>433</v>
      </c>
      <c r="F165" s="339" t="s">
        <v>155</v>
      </c>
      <c r="G165" s="339" t="s">
        <v>434</v>
      </c>
      <c r="H165" s="340">
        <v>16981.810000000001</v>
      </c>
      <c r="I165" s="340">
        <f>(H165*0.1)</f>
        <v>1698.1810000000003</v>
      </c>
      <c r="J165" s="341">
        <f t="shared" si="215"/>
        <v>15283.629000000001</v>
      </c>
      <c r="K165" s="377"/>
      <c r="L165" s="377"/>
      <c r="M165" s="377"/>
      <c r="N165" s="377"/>
      <c r="O165" s="377"/>
      <c r="P165" s="377"/>
      <c r="Q165" s="377"/>
      <c r="R165" s="377"/>
      <c r="S165" s="377"/>
      <c r="T165" s="340"/>
      <c r="U165" s="340"/>
      <c r="V165" s="340"/>
      <c r="W165" s="340"/>
      <c r="X165" s="340"/>
      <c r="Y165" s="340"/>
      <c r="Z165" s="340"/>
      <c r="AA165" s="377"/>
      <c r="AB165" s="377"/>
      <c r="AC165" s="377"/>
      <c r="AD165" s="340">
        <v>820.71</v>
      </c>
      <c r="AE165" s="340">
        <v>3056.72</v>
      </c>
      <c r="AF165" s="340">
        <v>3056.72</v>
      </c>
      <c r="AG165" s="341">
        <v>3065.09</v>
      </c>
      <c r="AH165" s="340">
        <v>3056.72</v>
      </c>
      <c r="AI165" s="340">
        <v>2227.67</v>
      </c>
      <c r="AJ165" s="340"/>
      <c r="AK165" s="340"/>
      <c r="AL165" s="341">
        <f t="shared" ref="AL165:AM166" si="216">SUM(AD165:AI165)</f>
        <v>15283.63</v>
      </c>
      <c r="AM165" s="341">
        <f t="shared" si="216"/>
        <v>14462.919999999998</v>
      </c>
      <c r="AN165" s="341">
        <v>15283.63</v>
      </c>
      <c r="AO165" s="341">
        <v>15283.63</v>
      </c>
      <c r="AP165" s="377">
        <f>SUM(AL165)</f>
        <v>15283.63</v>
      </c>
    </row>
    <row r="166" spans="3:42" s="96" customFormat="1" ht="16.5" x14ac:dyDescent="0.25">
      <c r="C166" s="350" t="s">
        <v>435</v>
      </c>
      <c r="D166" s="337" t="s">
        <v>436</v>
      </c>
      <c r="E166" s="431" t="s">
        <v>437</v>
      </c>
      <c r="F166" s="339" t="s">
        <v>155</v>
      </c>
      <c r="G166" s="339" t="s">
        <v>438</v>
      </c>
      <c r="H166" s="340">
        <v>3975</v>
      </c>
      <c r="I166" s="340">
        <f t="shared" ref="I166:I219" si="217">(H166*0.1)</f>
        <v>397.5</v>
      </c>
      <c r="J166" s="341">
        <f t="shared" si="215"/>
        <v>3577.5</v>
      </c>
      <c r="K166" s="377"/>
      <c r="L166" s="377"/>
      <c r="M166" s="377"/>
      <c r="N166" s="377"/>
      <c r="O166" s="377"/>
      <c r="P166" s="377"/>
      <c r="Q166" s="377"/>
      <c r="R166" s="377"/>
      <c r="S166" s="377"/>
      <c r="T166" s="340"/>
      <c r="U166" s="340"/>
      <c r="V166" s="340"/>
      <c r="W166" s="340"/>
      <c r="X166" s="340"/>
      <c r="Y166" s="340"/>
      <c r="Z166" s="340"/>
      <c r="AA166" s="377"/>
      <c r="AB166" s="377"/>
      <c r="AC166" s="377"/>
      <c r="AD166" s="340">
        <v>180.35</v>
      </c>
      <c r="AE166" s="340">
        <v>715.52</v>
      </c>
      <c r="AF166" s="340">
        <v>715.52</v>
      </c>
      <c r="AG166" s="341">
        <v>717.48</v>
      </c>
      <c r="AH166" s="340">
        <v>715.52</v>
      </c>
      <c r="AI166" s="340">
        <v>533.11</v>
      </c>
      <c r="AJ166" s="340"/>
      <c r="AK166" s="340"/>
      <c r="AL166" s="341">
        <f t="shared" si="216"/>
        <v>3577.5</v>
      </c>
      <c r="AM166" s="341">
        <f t="shared" si="216"/>
        <v>3397.15</v>
      </c>
      <c r="AN166" s="341">
        <v>3577.5</v>
      </c>
      <c r="AO166" s="341">
        <v>3577.5</v>
      </c>
      <c r="AP166" s="377">
        <f>SUM(AL166)</f>
        <v>3577.5</v>
      </c>
    </row>
    <row r="167" spans="3:42" s="96" customFormat="1" ht="24.75" x14ac:dyDescent="0.25">
      <c r="C167" s="350" t="s">
        <v>46</v>
      </c>
      <c r="D167" s="337" t="s">
        <v>278</v>
      </c>
      <c r="E167" s="431" t="s">
        <v>439</v>
      </c>
      <c r="F167" s="339" t="s">
        <v>178</v>
      </c>
      <c r="G167" s="339" t="s">
        <v>440</v>
      </c>
      <c r="H167" s="340">
        <v>1725.4</v>
      </c>
      <c r="I167" s="340">
        <f t="shared" si="217"/>
        <v>172.54000000000002</v>
      </c>
      <c r="J167" s="341">
        <f t="shared" si="215"/>
        <v>1552.8600000000001</v>
      </c>
      <c r="K167" s="340"/>
      <c r="L167" s="340"/>
      <c r="M167" s="340"/>
      <c r="N167" s="340"/>
      <c r="O167" s="340"/>
      <c r="P167" s="340"/>
      <c r="Q167" s="340"/>
      <c r="R167" s="340"/>
      <c r="S167" s="340"/>
      <c r="T167" s="340"/>
      <c r="U167" s="340"/>
      <c r="V167" s="340">
        <v>307.19</v>
      </c>
      <c r="W167" s="340">
        <v>310.60000000000002</v>
      </c>
      <c r="X167" s="340">
        <f t="shared" ref="X167:X177" si="218">P167+Q167+R167+S167+T167+U167+V167+W167</f>
        <v>617.79</v>
      </c>
      <c r="Y167" s="340">
        <f t="shared" ref="Y167:Y177" si="219">ROUND((J167/5/365*31),2)</f>
        <v>26.38</v>
      </c>
      <c r="Z167" s="340">
        <f t="shared" ref="Z167:Z177" si="220">ROUND((J167/5/365*29),2)</f>
        <v>24.68</v>
      </c>
      <c r="AA167" s="377">
        <f t="shared" ref="AA167:AA177" si="221">ROUND((J167/5/365*31),2)</f>
        <v>26.38</v>
      </c>
      <c r="AB167" s="377">
        <f t="shared" ref="AB167:AB177" si="222">ROUND((J167/5/365*30),2)</f>
        <v>25.53</v>
      </c>
      <c r="AC167" s="377">
        <f t="shared" ref="AC167:AC177" si="223">ROUND((J167/5/365*31),2)</f>
        <v>26.38</v>
      </c>
      <c r="AD167" s="377">
        <f t="shared" ref="AD167:AD177" si="224">ROUND((J167/5/365*30),2)</f>
        <v>25.53</v>
      </c>
      <c r="AE167" s="377">
        <f t="shared" ref="AE167:AE177" si="225">ROUND((J167/5/365*31),2)</f>
        <v>26.38</v>
      </c>
      <c r="AF167" s="377">
        <f t="shared" ref="AF167:AF177" si="226">ROUND((J167/5/365*31),2)</f>
        <v>26.38</v>
      </c>
      <c r="AG167" s="341">
        <f t="shared" ref="AG167:AG177" si="227">ROUND((J167/5/365*30),2)</f>
        <v>25.53</v>
      </c>
      <c r="AH167" s="377">
        <f t="shared" ref="AH167:AH177" si="228">ROUND((J167/5/365*31),2)</f>
        <v>26.38</v>
      </c>
      <c r="AI167" s="377">
        <f t="shared" ref="AI167:AI177" si="229">ROUND((J167/5/365*30),2)</f>
        <v>25.53</v>
      </c>
      <c r="AJ167" s="377"/>
      <c r="AK167" s="377"/>
      <c r="AL167" s="341">
        <v>1552.86</v>
      </c>
      <c r="AM167" s="341">
        <v>1552.86</v>
      </c>
      <c r="AN167" s="341">
        <v>1552.86</v>
      </c>
      <c r="AO167" s="341">
        <v>1552.86</v>
      </c>
      <c r="AP167" s="341">
        <v>1552.86</v>
      </c>
    </row>
    <row r="168" spans="3:42" s="96" customFormat="1" ht="24.75" x14ac:dyDescent="0.25">
      <c r="C168" s="350" t="s">
        <v>46</v>
      </c>
      <c r="D168" s="337" t="s">
        <v>278</v>
      </c>
      <c r="E168" s="431" t="s">
        <v>441</v>
      </c>
      <c r="F168" s="339" t="s">
        <v>118</v>
      </c>
      <c r="G168" s="339" t="s">
        <v>442</v>
      </c>
      <c r="H168" s="340">
        <v>1725.4</v>
      </c>
      <c r="I168" s="340">
        <f t="shared" si="217"/>
        <v>172.54000000000002</v>
      </c>
      <c r="J168" s="341">
        <f t="shared" si="215"/>
        <v>1552.8600000000001</v>
      </c>
      <c r="K168" s="340"/>
      <c r="L168" s="340"/>
      <c r="M168" s="340"/>
      <c r="N168" s="340"/>
      <c r="O168" s="340"/>
      <c r="P168" s="340"/>
      <c r="Q168" s="340"/>
      <c r="R168" s="340"/>
      <c r="S168" s="340"/>
      <c r="T168" s="340"/>
      <c r="U168" s="340"/>
      <c r="V168" s="340">
        <v>307.19</v>
      </c>
      <c r="W168" s="340">
        <v>310.60000000000002</v>
      </c>
      <c r="X168" s="340">
        <f t="shared" si="218"/>
        <v>617.79</v>
      </c>
      <c r="Y168" s="340">
        <f t="shared" si="219"/>
        <v>26.38</v>
      </c>
      <c r="Z168" s="340">
        <f t="shared" si="220"/>
        <v>24.68</v>
      </c>
      <c r="AA168" s="377">
        <f t="shared" si="221"/>
        <v>26.38</v>
      </c>
      <c r="AB168" s="377">
        <f t="shared" si="222"/>
        <v>25.53</v>
      </c>
      <c r="AC168" s="377">
        <f t="shared" si="223"/>
        <v>26.38</v>
      </c>
      <c r="AD168" s="377">
        <f t="shared" si="224"/>
        <v>25.53</v>
      </c>
      <c r="AE168" s="377">
        <f t="shared" si="225"/>
        <v>26.38</v>
      </c>
      <c r="AF168" s="377">
        <f t="shared" si="226"/>
        <v>26.38</v>
      </c>
      <c r="AG168" s="341">
        <f t="shared" si="227"/>
        <v>25.53</v>
      </c>
      <c r="AH168" s="377">
        <f t="shared" si="228"/>
        <v>26.38</v>
      </c>
      <c r="AI168" s="377">
        <f t="shared" si="229"/>
        <v>25.53</v>
      </c>
      <c r="AJ168" s="377"/>
      <c r="AK168" s="377"/>
      <c r="AL168" s="341">
        <v>1552.86</v>
      </c>
      <c r="AM168" s="341">
        <v>1552.86</v>
      </c>
      <c r="AN168" s="341">
        <v>1552.86</v>
      </c>
      <c r="AO168" s="341">
        <v>1552.86</v>
      </c>
      <c r="AP168" s="341">
        <v>1552.86</v>
      </c>
    </row>
    <row r="169" spans="3:42" s="96" customFormat="1" ht="24.75" x14ac:dyDescent="0.25">
      <c r="C169" s="350" t="s">
        <v>46</v>
      </c>
      <c r="D169" s="337" t="s">
        <v>278</v>
      </c>
      <c r="E169" s="431" t="s">
        <v>443</v>
      </c>
      <c r="F169" s="339" t="s">
        <v>64</v>
      </c>
      <c r="G169" s="339" t="s">
        <v>444</v>
      </c>
      <c r="H169" s="340">
        <v>1725.4</v>
      </c>
      <c r="I169" s="340">
        <f t="shared" si="217"/>
        <v>172.54000000000002</v>
      </c>
      <c r="J169" s="341">
        <f t="shared" si="215"/>
        <v>1552.8600000000001</v>
      </c>
      <c r="K169" s="340"/>
      <c r="L169" s="340"/>
      <c r="M169" s="340"/>
      <c r="N169" s="340"/>
      <c r="O169" s="340"/>
      <c r="P169" s="340"/>
      <c r="Q169" s="340"/>
      <c r="R169" s="340"/>
      <c r="S169" s="340"/>
      <c r="T169" s="340"/>
      <c r="U169" s="340"/>
      <c r="V169" s="340">
        <v>307.19</v>
      </c>
      <c r="W169" s="340">
        <v>310.60000000000002</v>
      </c>
      <c r="X169" s="340">
        <f t="shared" si="218"/>
        <v>617.79</v>
      </c>
      <c r="Y169" s="340">
        <f t="shared" si="219"/>
        <v>26.38</v>
      </c>
      <c r="Z169" s="340">
        <f t="shared" si="220"/>
        <v>24.68</v>
      </c>
      <c r="AA169" s="377">
        <f t="shared" si="221"/>
        <v>26.38</v>
      </c>
      <c r="AB169" s="377">
        <f t="shared" si="222"/>
        <v>25.53</v>
      </c>
      <c r="AC169" s="377">
        <f t="shared" si="223"/>
        <v>26.38</v>
      </c>
      <c r="AD169" s="377">
        <f t="shared" si="224"/>
        <v>25.53</v>
      </c>
      <c r="AE169" s="377">
        <f t="shared" si="225"/>
        <v>26.38</v>
      </c>
      <c r="AF169" s="377">
        <f t="shared" si="226"/>
        <v>26.38</v>
      </c>
      <c r="AG169" s="341">
        <f t="shared" si="227"/>
        <v>25.53</v>
      </c>
      <c r="AH169" s="377">
        <f t="shared" si="228"/>
        <v>26.38</v>
      </c>
      <c r="AI169" s="377">
        <f t="shared" si="229"/>
        <v>25.53</v>
      </c>
      <c r="AJ169" s="377"/>
      <c r="AK169" s="377"/>
      <c r="AL169" s="341">
        <v>1552.86</v>
      </c>
      <c r="AM169" s="341">
        <v>1552.86</v>
      </c>
      <c r="AN169" s="341">
        <v>1552.86</v>
      </c>
      <c r="AO169" s="341">
        <v>1552.86</v>
      </c>
      <c r="AP169" s="341">
        <v>1552.86</v>
      </c>
    </row>
    <row r="170" spans="3:42" s="96" customFormat="1" ht="24.75" x14ac:dyDescent="0.25">
      <c r="C170" s="350" t="s">
        <v>46</v>
      </c>
      <c r="D170" s="337" t="s">
        <v>278</v>
      </c>
      <c r="E170" s="431" t="s">
        <v>445</v>
      </c>
      <c r="F170" s="339" t="s">
        <v>87</v>
      </c>
      <c r="G170" s="339" t="s">
        <v>446</v>
      </c>
      <c r="H170" s="340">
        <v>1725.4</v>
      </c>
      <c r="I170" s="340">
        <f t="shared" si="217"/>
        <v>172.54000000000002</v>
      </c>
      <c r="J170" s="341">
        <f t="shared" si="215"/>
        <v>1552.8600000000001</v>
      </c>
      <c r="K170" s="340"/>
      <c r="L170" s="340"/>
      <c r="M170" s="340"/>
      <c r="N170" s="340"/>
      <c r="O170" s="340"/>
      <c r="P170" s="340"/>
      <c r="Q170" s="340"/>
      <c r="R170" s="340"/>
      <c r="S170" s="340"/>
      <c r="T170" s="340"/>
      <c r="U170" s="340"/>
      <c r="V170" s="340">
        <v>307.19</v>
      </c>
      <c r="W170" s="340">
        <v>310.60000000000002</v>
      </c>
      <c r="X170" s="340">
        <f t="shared" si="218"/>
        <v>617.79</v>
      </c>
      <c r="Y170" s="340">
        <f t="shared" si="219"/>
        <v>26.38</v>
      </c>
      <c r="Z170" s="340">
        <f t="shared" si="220"/>
        <v>24.68</v>
      </c>
      <c r="AA170" s="377">
        <f t="shared" si="221"/>
        <v>26.38</v>
      </c>
      <c r="AB170" s="377">
        <f t="shared" si="222"/>
        <v>25.53</v>
      </c>
      <c r="AC170" s="377">
        <f t="shared" si="223"/>
        <v>26.38</v>
      </c>
      <c r="AD170" s="377">
        <f t="shared" si="224"/>
        <v>25.53</v>
      </c>
      <c r="AE170" s="377">
        <f t="shared" si="225"/>
        <v>26.38</v>
      </c>
      <c r="AF170" s="377">
        <f t="shared" si="226"/>
        <v>26.38</v>
      </c>
      <c r="AG170" s="341">
        <f t="shared" si="227"/>
        <v>25.53</v>
      </c>
      <c r="AH170" s="377">
        <f t="shared" si="228"/>
        <v>26.38</v>
      </c>
      <c r="AI170" s="377">
        <f t="shared" si="229"/>
        <v>25.53</v>
      </c>
      <c r="AJ170" s="377"/>
      <c r="AK170" s="377"/>
      <c r="AL170" s="341">
        <v>1552.86</v>
      </c>
      <c r="AM170" s="341">
        <v>1552.86</v>
      </c>
      <c r="AN170" s="341">
        <v>1552.86</v>
      </c>
      <c r="AO170" s="341">
        <v>1552.86</v>
      </c>
      <c r="AP170" s="341">
        <v>1552.86</v>
      </c>
    </row>
    <row r="171" spans="3:42" s="96" customFormat="1" ht="24.75" x14ac:dyDescent="0.25">
      <c r="C171" s="350" t="s">
        <v>46</v>
      </c>
      <c r="D171" s="337" t="s">
        <v>278</v>
      </c>
      <c r="E171" s="431" t="s">
        <v>447</v>
      </c>
      <c r="F171" s="339" t="s">
        <v>155</v>
      </c>
      <c r="G171" s="339" t="s">
        <v>448</v>
      </c>
      <c r="H171" s="340">
        <v>1725.4</v>
      </c>
      <c r="I171" s="340">
        <f t="shared" si="217"/>
        <v>172.54000000000002</v>
      </c>
      <c r="J171" s="341">
        <f t="shared" si="215"/>
        <v>1552.8600000000001</v>
      </c>
      <c r="K171" s="340"/>
      <c r="L171" s="340"/>
      <c r="M171" s="340"/>
      <c r="N171" s="340"/>
      <c r="O171" s="340"/>
      <c r="P171" s="340"/>
      <c r="Q171" s="340"/>
      <c r="R171" s="340"/>
      <c r="S171" s="340"/>
      <c r="T171" s="340"/>
      <c r="U171" s="340"/>
      <c r="V171" s="340">
        <v>307.19</v>
      </c>
      <c r="W171" s="340">
        <v>310.60000000000002</v>
      </c>
      <c r="X171" s="340">
        <f t="shared" si="218"/>
        <v>617.79</v>
      </c>
      <c r="Y171" s="340">
        <f t="shared" si="219"/>
        <v>26.38</v>
      </c>
      <c r="Z171" s="340">
        <f t="shared" si="220"/>
        <v>24.68</v>
      </c>
      <c r="AA171" s="377">
        <f t="shared" si="221"/>
        <v>26.38</v>
      </c>
      <c r="AB171" s="377">
        <f t="shared" si="222"/>
        <v>25.53</v>
      </c>
      <c r="AC171" s="377">
        <f t="shared" si="223"/>
        <v>26.38</v>
      </c>
      <c r="AD171" s="377">
        <f t="shared" si="224"/>
        <v>25.53</v>
      </c>
      <c r="AE171" s="377">
        <f t="shared" si="225"/>
        <v>26.38</v>
      </c>
      <c r="AF171" s="377">
        <f t="shared" si="226"/>
        <v>26.38</v>
      </c>
      <c r="AG171" s="341">
        <f t="shared" si="227"/>
        <v>25.53</v>
      </c>
      <c r="AH171" s="377">
        <f t="shared" si="228"/>
        <v>26.38</v>
      </c>
      <c r="AI171" s="377">
        <f t="shared" si="229"/>
        <v>25.53</v>
      </c>
      <c r="AJ171" s="377"/>
      <c r="AK171" s="377"/>
      <c r="AL171" s="341">
        <v>1552.86</v>
      </c>
      <c r="AM171" s="341">
        <v>1552.86</v>
      </c>
      <c r="AN171" s="341">
        <v>1552.86</v>
      </c>
      <c r="AO171" s="341">
        <v>1552.86</v>
      </c>
      <c r="AP171" s="341">
        <v>1552.86</v>
      </c>
    </row>
    <row r="172" spans="3:42" s="96" customFormat="1" ht="9" x14ac:dyDescent="0.25">
      <c r="C172" s="350" t="s">
        <v>46</v>
      </c>
      <c r="D172" s="337" t="s">
        <v>449</v>
      </c>
      <c r="E172" s="431" t="s">
        <v>450</v>
      </c>
      <c r="F172" s="339" t="s">
        <v>159</v>
      </c>
      <c r="G172" s="339" t="s">
        <v>451</v>
      </c>
      <c r="H172" s="340">
        <v>782</v>
      </c>
      <c r="I172" s="340">
        <f t="shared" si="217"/>
        <v>78.2</v>
      </c>
      <c r="J172" s="341">
        <f t="shared" si="215"/>
        <v>703.80000000000007</v>
      </c>
      <c r="K172" s="340"/>
      <c r="L172" s="340"/>
      <c r="M172" s="340"/>
      <c r="N172" s="340"/>
      <c r="O172" s="340"/>
      <c r="P172" s="340"/>
      <c r="Q172" s="340"/>
      <c r="R172" s="340"/>
      <c r="S172" s="340"/>
      <c r="T172" s="340"/>
      <c r="U172" s="340"/>
      <c r="V172" s="340">
        <v>139.19</v>
      </c>
      <c r="W172" s="340">
        <v>140.72999999999999</v>
      </c>
      <c r="X172" s="340">
        <f t="shared" si="218"/>
        <v>279.91999999999996</v>
      </c>
      <c r="Y172" s="340">
        <f t="shared" si="219"/>
        <v>11.95</v>
      </c>
      <c r="Z172" s="340">
        <f t="shared" si="220"/>
        <v>11.18</v>
      </c>
      <c r="AA172" s="377">
        <f t="shared" si="221"/>
        <v>11.95</v>
      </c>
      <c r="AB172" s="377">
        <f t="shared" si="222"/>
        <v>11.57</v>
      </c>
      <c r="AC172" s="377">
        <f t="shared" si="223"/>
        <v>11.95</v>
      </c>
      <c r="AD172" s="377">
        <f t="shared" si="224"/>
        <v>11.57</v>
      </c>
      <c r="AE172" s="377">
        <f t="shared" si="225"/>
        <v>11.95</v>
      </c>
      <c r="AF172" s="377">
        <f t="shared" si="226"/>
        <v>11.95</v>
      </c>
      <c r="AG172" s="341">
        <f t="shared" si="227"/>
        <v>11.57</v>
      </c>
      <c r="AH172" s="377">
        <f t="shared" si="228"/>
        <v>11.95</v>
      </c>
      <c r="AI172" s="377">
        <f t="shared" si="229"/>
        <v>11.57</v>
      </c>
      <c r="AJ172" s="377"/>
      <c r="AK172" s="377"/>
      <c r="AL172" s="377">
        <v>703.8</v>
      </c>
      <c r="AM172" s="377">
        <v>703.8</v>
      </c>
      <c r="AN172" s="377">
        <v>703.8</v>
      </c>
      <c r="AO172" s="377">
        <v>703.8</v>
      </c>
      <c r="AP172" s="377">
        <v>703.8</v>
      </c>
    </row>
    <row r="173" spans="3:42" s="96" customFormat="1" ht="9" x14ac:dyDescent="0.25">
      <c r="C173" s="350" t="s">
        <v>46</v>
      </c>
      <c r="D173" s="337" t="s">
        <v>452</v>
      </c>
      <c r="E173" s="431" t="s">
        <v>453</v>
      </c>
      <c r="F173" s="339" t="s">
        <v>159</v>
      </c>
      <c r="G173" s="339" t="s">
        <v>454</v>
      </c>
      <c r="H173" s="340">
        <v>782</v>
      </c>
      <c r="I173" s="340">
        <f t="shared" si="217"/>
        <v>78.2</v>
      </c>
      <c r="J173" s="341">
        <f t="shared" si="215"/>
        <v>703.80000000000007</v>
      </c>
      <c r="K173" s="340"/>
      <c r="L173" s="340"/>
      <c r="M173" s="340"/>
      <c r="N173" s="340"/>
      <c r="O173" s="340"/>
      <c r="P173" s="340"/>
      <c r="Q173" s="340"/>
      <c r="R173" s="340"/>
      <c r="S173" s="340"/>
      <c r="T173" s="340"/>
      <c r="U173" s="340"/>
      <c r="V173" s="340">
        <v>139.19</v>
      </c>
      <c r="W173" s="340">
        <v>140.72999999999999</v>
      </c>
      <c r="X173" s="340">
        <f t="shared" si="218"/>
        <v>279.91999999999996</v>
      </c>
      <c r="Y173" s="340">
        <f t="shared" si="219"/>
        <v>11.95</v>
      </c>
      <c r="Z173" s="340">
        <f t="shared" si="220"/>
        <v>11.18</v>
      </c>
      <c r="AA173" s="377">
        <f t="shared" si="221"/>
        <v>11.95</v>
      </c>
      <c r="AB173" s="377">
        <f t="shared" si="222"/>
        <v>11.57</v>
      </c>
      <c r="AC173" s="377">
        <f t="shared" si="223"/>
        <v>11.95</v>
      </c>
      <c r="AD173" s="377">
        <f t="shared" si="224"/>
        <v>11.57</v>
      </c>
      <c r="AE173" s="377">
        <f t="shared" si="225"/>
        <v>11.95</v>
      </c>
      <c r="AF173" s="377">
        <f t="shared" si="226"/>
        <v>11.95</v>
      </c>
      <c r="AG173" s="341">
        <f t="shared" si="227"/>
        <v>11.57</v>
      </c>
      <c r="AH173" s="377">
        <f t="shared" si="228"/>
        <v>11.95</v>
      </c>
      <c r="AI173" s="377">
        <f t="shared" si="229"/>
        <v>11.57</v>
      </c>
      <c r="AJ173" s="377"/>
      <c r="AK173" s="377"/>
      <c r="AL173" s="377">
        <v>703.8</v>
      </c>
      <c r="AM173" s="377">
        <v>703.8</v>
      </c>
      <c r="AN173" s="377">
        <v>703.8</v>
      </c>
      <c r="AO173" s="377">
        <v>703.8</v>
      </c>
      <c r="AP173" s="377">
        <v>703.8</v>
      </c>
    </row>
    <row r="174" spans="3:42" s="96" customFormat="1" ht="9" x14ac:dyDescent="0.25">
      <c r="C174" s="350" t="s">
        <v>46</v>
      </c>
      <c r="D174" s="337" t="s">
        <v>452</v>
      </c>
      <c r="E174" s="431" t="s">
        <v>455</v>
      </c>
      <c r="F174" s="339" t="s">
        <v>456</v>
      </c>
      <c r="G174" s="339" t="s">
        <v>457</v>
      </c>
      <c r="H174" s="340">
        <v>782</v>
      </c>
      <c r="I174" s="340">
        <f t="shared" si="217"/>
        <v>78.2</v>
      </c>
      <c r="J174" s="341">
        <f t="shared" si="215"/>
        <v>703.80000000000007</v>
      </c>
      <c r="K174" s="340"/>
      <c r="L174" s="340"/>
      <c r="M174" s="340"/>
      <c r="N174" s="340"/>
      <c r="O174" s="340"/>
      <c r="P174" s="340"/>
      <c r="Q174" s="340"/>
      <c r="R174" s="340"/>
      <c r="S174" s="340"/>
      <c r="T174" s="340"/>
      <c r="U174" s="340"/>
      <c r="V174" s="340">
        <v>139.19</v>
      </c>
      <c r="W174" s="340">
        <v>140.72999999999999</v>
      </c>
      <c r="X174" s="340">
        <f t="shared" si="218"/>
        <v>279.91999999999996</v>
      </c>
      <c r="Y174" s="340">
        <f t="shared" si="219"/>
        <v>11.95</v>
      </c>
      <c r="Z174" s="340">
        <f t="shared" si="220"/>
        <v>11.18</v>
      </c>
      <c r="AA174" s="377">
        <f t="shared" si="221"/>
        <v>11.95</v>
      </c>
      <c r="AB174" s="377">
        <f t="shared" si="222"/>
        <v>11.57</v>
      </c>
      <c r="AC174" s="377">
        <f t="shared" si="223"/>
        <v>11.95</v>
      </c>
      <c r="AD174" s="377">
        <f t="shared" si="224"/>
        <v>11.57</v>
      </c>
      <c r="AE174" s="377">
        <f t="shared" si="225"/>
        <v>11.95</v>
      </c>
      <c r="AF174" s="377">
        <f t="shared" si="226"/>
        <v>11.95</v>
      </c>
      <c r="AG174" s="341">
        <f t="shared" si="227"/>
        <v>11.57</v>
      </c>
      <c r="AH174" s="377">
        <f t="shared" si="228"/>
        <v>11.95</v>
      </c>
      <c r="AI174" s="377">
        <f t="shared" si="229"/>
        <v>11.57</v>
      </c>
      <c r="AJ174" s="377"/>
      <c r="AK174" s="377"/>
      <c r="AL174" s="377">
        <v>703.8</v>
      </c>
      <c r="AM174" s="377">
        <v>703.8</v>
      </c>
      <c r="AN174" s="377">
        <v>703.8</v>
      </c>
      <c r="AO174" s="377">
        <v>703.8</v>
      </c>
      <c r="AP174" s="377">
        <v>703.8</v>
      </c>
    </row>
    <row r="175" spans="3:42" s="96" customFormat="1" ht="9" x14ac:dyDescent="0.25">
      <c r="C175" s="350" t="s">
        <v>46</v>
      </c>
      <c r="D175" s="337" t="s">
        <v>452</v>
      </c>
      <c r="E175" s="431" t="s">
        <v>458</v>
      </c>
      <c r="F175" s="339" t="s">
        <v>87</v>
      </c>
      <c r="G175" s="339" t="s">
        <v>459</v>
      </c>
      <c r="H175" s="340">
        <v>782</v>
      </c>
      <c r="I175" s="340">
        <f t="shared" si="217"/>
        <v>78.2</v>
      </c>
      <c r="J175" s="341">
        <f t="shared" si="215"/>
        <v>703.80000000000007</v>
      </c>
      <c r="K175" s="340"/>
      <c r="L175" s="340"/>
      <c r="M175" s="340"/>
      <c r="N175" s="340"/>
      <c r="O175" s="340"/>
      <c r="P175" s="340"/>
      <c r="Q175" s="340"/>
      <c r="R175" s="340"/>
      <c r="S175" s="340"/>
      <c r="T175" s="340"/>
      <c r="U175" s="340"/>
      <c r="V175" s="340">
        <v>139.19</v>
      </c>
      <c r="W175" s="340">
        <v>140.72999999999999</v>
      </c>
      <c r="X175" s="340">
        <f t="shared" si="218"/>
        <v>279.91999999999996</v>
      </c>
      <c r="Y175" s="340">
        <f t="shared" si="219"/>
        <v>11.95</v>
      </c>
      <c r="Z175" s="340">
        <f t="shared" si="220"/>
        <v>11.18</v>
      </c>
      <c r="AA175" s="377">
        <f t="shared" si="221"/>
        <v>11.95</v>
      </c>
      <c r="AB175" s="377">
        <f t="shared" si="222"/>
        <v>11.57</v>
      </c>
      <c r="AC175" s="377">
        <f t="shared" si="223"/>
        <v>11.95</v>
      </c>
      <c r="AD175" s="377">
        <f t="shared" si="224"/>
        <v>11.57</v>
      </c>
      <c r="AE175" s="377">
        <f t="shared" si="225"/>
        <v>11.95</v>
      </c>
      <c r="AF175" s="377">
        <f t="shared" si="226"/>
        <v>11.95</v>
      </c>
      <c r="AG175" s="341">
        <f t="shared" si="227"/>
        <v>11.57</v>
      </c>
      <c r="AH175" s="377">
        <f t="shared" si="228"/>
        <v>11.95</v>
      </c>
      <c r="AI175" s="377">
        <f t="shared" si="229"/>
        <v>11.57</v>
      </c>
      <c r="AJ175" s="377"/>
      <c r="AK175" s="377"/>
      <c r="AL175" s="377">
        <v>703.8</v>
      </c>
      <c r="AM175" s="377">
        <v>703.8</v>
      </c>
      <c r="AN175" s="377">
        <v>703.8</v>
      </c>
      <c r="AO175" s="377">
        <v>703.8</v>
      </c>
      <c r="AP175" s="377">
        <v>703.8</v>
      </c>
    </row>
    <row r="176" spans="3:42" s="96" customFormat="1" ht="9" x14ac:dyDescent="0.25">
      <c r="C176" s="350" t="s">
        <v>46</v>
      </c>
      <c r="D176" s="337" t="s">
        <v>449</v>
      </c>
      <c r="E176" s="431" t="s">
        <v>460</v>
      </c>
      <c r="F176" s="339" t="s">
        <v>169</v>
      </c>
      <c r="G176" s="339" t="s">
        <v>461</v>
      </c>
      <c r="H176" s="340">
        <v>782</v>
      </c>
      <c r="I176" s="340">
        <f t="shared" si="217"/>
        <v>78.2</v>
      </c>
      <c r="J176" s="341">
        <f t="shared" si="215"/>
        <v>703.80000000000007</v>
      </c>
      <c r="K176" s="340"/>
      <c r="L176" s="340"/>
      <c r="M176" s="340"/>
      <c r="N176" s="340"/>
      <c r="O176" s="340"/>
      <c r="P176" s="340"/>
      <c r="Q176" s="340"/>
      <c r="R176" s="340"/>
      <c r="S176" s="340"/>
      <c r="T176" s="340"/>
      <c r="U176" s="340"/>
      <c r="V176" s="340">
        <v>139.19</v>
      </c>
      <c r="W176" s="340">
        <v>140.72999999999999</v>
      </c>
      <c r="X176" s="340">
        <f t="shared" si="218"/>
        <v>279.91999999999996</v>
      </c>
      <c r="Y176" s="340">
        <f t="shared" si="219"/>
        <v>11.95</v>
      </c>
      <c r="Z176" s="340">
        <f t="shared" si="220"/>
        <v>11.18</v>
      </c>
      <c r="AA176" s="377">
        <f t="shared" si="221"/>
        <v>11.95</v>
      </c>
      <c r="AB176" s="377">
        <f t="shared" si="222"/>
        <v>11.57</v>
      </c>
      <c r="AC176" s="377">
        <f t="shared" si="223"/>
        <v>11.95</v>
      </c>
      <c r="AD176" s="377">
        <f t="shared" si="224"/>
        <v>11.57</v>
      </c>
      <c r="AE176" s="377">
        <f t="shared" si="225"/>
        <v>11.95</v>
      </c>
      <c r="AF176" s="377">
        <f t="shared" si="226"/>
        <v>11.95</v>
      </c>
      <c r="AG176" s="341">
        <f t="shared" si="227"/>
        <v>11.57</v>
      </c>
      <c r="AH176" s="377">
        <f t="shared" si="228"/>
        <v>11.95</v>
      </c>
      <c r="AI176" s="377">
        <f t="shared" si="229"/>
        <v>11.57</v>
      </c>
      <c r="AJ176" s="377"/>
      <c r="AK176" s="377"/>
      <c r="AL176" s="377">
        <v>703.8</v>
      </c>
      <c r="AM176" s="377">
        <v>703.8</v>
      </c>
      <c r="AN176" s="377">
        <v>703.8</v>
      </c>
      <c r="AO176" s="377">
        <v>703.8</v>
      </c>
      <c r="AP176" s="377">
        <v>703.8</v>
      </c>
    </row>
    <row r="177" spans="3:113" s="96" customFormat="1" ht="16.5" x14ac:dyDescent="0.25">
      <c r="C177" s="350" t="s">
        <v>462</v>
      </c>
      <c r="D177" s="337" t="s">
        <v>463</v>
      </c>
      <c r="E177" s="431" t="s">
        <v>464</v>
      </c>
      <c r="F177" s="339" t="s">
        <v>155</v>
      </c>
      <c r="G177" s="339" t="s">
        <v>465</v>
      </c>
      <c r="H177" s="340">
        <v>1033.95</v>
      </c>
      <c r="I177" s="340">
        <f t="shared" si="217"/>
        <v>103.39500000000001</v>
      </c>
      <c r="J177" s="341">
        <f t="shared" si="215"/>
        <v>930.55500000000006</v>
      </c>
      <c r="K177" s="340"/>
      <c r="L177" s="340"/>
      <c r="M177" s="340"/>
      <c r="N177" s="340"/>
      <c r="O177" s="340"/>
      <c r="P177" s="340"/>
      <c r="Q177" s="340"/>
      <c r="R177" s="340"/>
      <c r="S177" s="340"/>
      <c r="T177" s="340"/>
      <c r="U177" s="340"/>
      <c r="V177" s="340">
        <v>115.77</v>
      </c>
      <c r="W177" s="340">
        <v>186.15</v>
      </c>
      <c r="X177" s="340">
        <f t="shared" si="218"/>
        <v>301.92</v>
      </c>
      <c r="Y177" s="340">
        <f t="shared" si="219"/>
        <v>15.81</v>
      </c>
      <c r="Z177" s="340">
        <f t="shared" si="220"/>
        <v>14.79</v>
      </c>
      <c r="AA177" s="377">
        <f t="shared" si="221"/>
        <v>15.81</v>
      </c>
      <c r="AB177" s="377">
        <f t="shared" si="222"/>
        <v>15.3</v>
      </c>
      <c r="AC177" s="377">
        <f t="shared" si="223"/>
        <v>15.81</v>
      </c>
      <c r="AD177" s="377">
        <f t="shared" si="224"/>
        <v>15.3</v>
      </c>
      <c r="AE177" s="377">
        <f t="shared" si="225"/>
        <v>15.81</v>
      </c>
      <c r="AF177" s="377">
        <f t="shared" si="226"/>
        <v>15.81</v>
      </c>
      <c r="AG177" s="341">
        <f t="shared" si="227"/>
        <v>15.3</v>
      </c>
      <c r="AH177" s="377">
        <f t="shared" si="228"/>
        <v>15.81</v>
      </c>
      <c r="AI177" s="377">
        <f t="shared" si="229"/>
        <v>15.3</v>
      </c>
      <c r="AJ177" s="377"/>
      <c r="AK177" s="377"/>
      <c r="AL177" s="377">
        <v>930.56</v>
      </c>
      <c r="AM177" s="377">
        <v>930.56</v>
      </c>
      <c r="AN177" s="377">
        <v>930.56</v>
      </c>
      <c r="AO177" s="377">
        <v>930.56</v>
      </c>
      <c r="AP177" s="340">
        <v>930.56</v>
      </c>
    </row>
    <row r="178" spans="3:113" s="96" customFormat="1" ht="49.5" x14ac:dyDescent="0.25">
      <c r="C178" s="350" t="s">
        <v>466</v>
      </c>
      <c r="D178" s="337" t="s">
        <v>467</v>
      </c>
      <c r="E178" s="431" t="s">
        <v>468</v>
      </c>
      <c r="F178" s="339" t="s">
        <v>155</v>
      </c>
      <c r="G178" s="339" t="s">
        <v>469</v>
      </c>
      <c r="H178" s="340">
        <v>2380.0700000000002</v>
      </c>
      <c r="I178" s="340">
        <f t="shared" si="217"/>
        <v>238.00700000000003</v>
      </c>
      <c r="J178" s="341">
        <f t="shared" si="215"/>
        <v>2142.0630000000001</v>
      </c>
      <c r="K178" s="340"/>
      <c r="L178" s="340"/>
      <c r="M178" s="340"/>
      <c r="N178" s="340"/>
      <c r="O178" s="340"/>
      <c r="P178" s="340"/>
      <c r="Q178" s="340"/>
      <c r="R178" s="340"/>
      <c r="S178" s="340"/>
      <c r="T178" s="340"/>
      <c r="U178" s="340"/>
      <c r="V178" s="340"/>
      <c r="W178" s="340"/>
      <c r="X178" s="340"/>
      <c r="Y178" s="340"/>
      <c r="Z178" s="340"/>
      <c r="AA178" s="377"/>
      <c r="AB178" s="377"/>
      <c r="AC178" s="377"/>
      <c r="AD178" s="377"/>
      <c r="AE178" s="377"/>
      <c r="AF178" s="377"/>
      <c r="AG178" s="341"/>
      <c r="AH178" s="377"/>
      <c r="AI178" s="377"/>
      <c r="AJ178" s="377"/>
      <c r="AK178" s="377"/>
      <c r="AL178" s="377">
        <v>2142.06</v>
      </c>
      <c r="AM178" s="377">
        <v>2142.06</v>
      </c>
      <c r="AN178" s="377">
        <v>2142.06</v>
      </c>
      <c r="AO178" s="377">
        <v>2142.06</v>
      </c>
      <c r="AP178" s="341">
        <f>ROUND((J178+K178+L178+M178+N178+O178+P178+Q178+R178+S178+T178+U178+V178),2)</f>
        <v>2142.06</v>
      </c>
    </row>
    <row r="179" spans="3:113" s="96" customFormat="1" ht="49.5" x14ac:dyDescent="0.25">
      <c r="C179" s="350" t="s">
        <v>466</v>
      </c>
      <c r="D179" s="337" t="s">
        <v>467</v>
      </c>
      <c r="E179" s="431" t="s">
        <v>470</v>
      </c>
      <c r="F179" s="339" t="s">
        <v>155</v>
      </c>
      <c r="G179" s="339" t="s">
        <v>471</v>
      </c>
      <c r="H179" s="340">
        <v>2380.06</v>
      </c>
      <c r="I179" s="340">
        <f t="shared" si="217"/>
        <v>238.006</v>
      </c>
      <c r="J179" s="341">
        <f t="shared" si="215"/>
        <v>2142.0540000000001</v>
      </c>
      <c r="K179" s="340"/>
      <c r="L179" s="340"/>
      <c r="M179" s="340"/>
      <c r="N179" s="340"/>
      <c r="O179" s="340"/>
      <c r="P179" s="340"/>
      <c r="Q179" s="340"/>
      <c r="R179" s="340"/>
      <c r="S179" s="340"/>
      <c r="T179" s="340"/>
      <c r="U179" s="340"/>
      <c r="V179" s="340"/>
      <c r="W179" s="340"/>
      <c r="X179" s="340"/>
      <c r="Y179" s="340"/>
      <c r="Z179" s="340"/>
      <c r="AA179" s="377"/>
      <c r="AB179" s="377"/>
      <c r="AC179" s="377"/>
      <c r="AD179" s="377"/>
      <c r="AE179" s="377"/>
      <c r="AF179" s="377"/>
      <c r="AG179" s="341"/>
      <c r="AH179" s="377"/>
      <c r="AI179" s="377"/>
      <c r="AJ179" s="377"/>
      <c r="AK179" s="377"/>
      <c r="AL179" s="377">
        <v>2142.0500000000002</v>
      </c>
      <c r="AM179" s="377">
        <v>2142.0500000000002</v>
      </c>
      <c r="AN179" s="377">
        <v>2142.0500000000002</v>
      </c>
      <c r="AO179" s="377">
        <v>2142.0500000000002</v>
      </c>
      <c r="AP179" s="341">
        <f>ROUND((J179+K179+L179+M179+N179+O179+P179+Q179+R179+S179+T179+U179+V179),2)</f>
        <v>2142.0500000000002</v>
      </c>
    </row>
    <row r="180" spans="3:113" s="96" customFormat="1" ht="16.5" x14ac:dyDescent="0.25">
      <c r="C180" s="350" t="s">
        <v>472</v>
      </c>
      <c r="D180" s="337" t="s">
        <v>278</v>
      </c>
      <c r="E180" s="431" t="s">
        <v>473</v>
      </c>
      <c r="F180" s="339" t="s">
        <v>98</v>
      </c>
      <c r="G180" s="339" t="s">
        <v>474</v>
      </c>
      <c r="H180" s="340">
        <v>1425</v>
      </c>
      <c r="I180" s="340">
        <f t="shared" si="217"/>
        <v>142.5</v>
      </c>
      <c r="J180" s="341">
        <f t="shared" si="215"/>
        <v>1282.5</v>
      </c>
      <c r="K180" s="340"/>
      <c r="L180" s="340"/>
      <c r="M180" s="340"/>
      <c r="N180" s="340"/>
      <c r="O180" s="340"/>
      <c r="P180" s="340"/>
      <c r="Q180" s="340"/>
      <c r="R180" s="340"/>
      <c r="S180" s="340"/>
      <c r="T180" s="340"/>
      <c r="U180" s="340"/>
      <c r="V180" s="340"/>
      <c r="W180" s="340"/>
      <c r="X180" s="340"/>
      <c r="Y180" s="340"/>
      <c r="Z180" s="340"/>
      <c r="AA180" s="377"/>
      <c r="AB180" s="377"/>
      <c r="AC180" s="377"/>
      <c r="AD180" s="377"/>
      <c r="AE180" s="377"/>
      <c r="AF180" s="377"/>
      <c r="AG180" s="341"/>
      <c r="AH180" s="377"/>
      <c r="AI180" s="377"/>
      <c r="AJ180" s="377"/>
      <c r="AK180" s="377"/>
      <c r="AL180" s="377">
        <v>1282.5</v>
      </c>
      <c r="AM180" s="377">
        <v>1282.5</v>
      </c>
      <c r="AN180" s="377">
        <v>1282.5</v>
      </c>
      <c r="AO180" s="377">
        <v>1282.5</v>
      </c>
      <c r="AP180" s="340">
        <v>1282.5</v>
      </c>
    </row>
    <row r="181" spans="3:113" s="96" customFormat="1" ht="16.5" x14ac:dyDescent="0.25">
      <c r="C181" s="350" t="s">
        <v>472</v>
      </c>
      <c r="D181" s="337" t="s">
        <v>278</v>
      </c>
      <c r="E181" s="431" t="s">
        <v>475</v>
      </c>
      <c r="F181" s="339" t="s">
        <v>175</v>
      </c>
      <c r="G181" s="339" t="s">
        <v>476</v>
      </c>
      <c r="H181" s="340">
        <v>1425</v>
      </c>
      <c r="I181" s="340">
        <f t="shared" si="217"/>
        <v>142.5</v>
      </c>
      <c r="J181" s="341">
        <f t="shared" si="215"/>
        <v>1282.5</v>
      </c>
      <c r="K181" s="340"/>
      <c r="L181" s="340"/>
      <c r="M181" s="340"/>
      <c r="N181" s="340"/>
      <c r="O181" s="340"/>
      <c r="P181" s="340"/>
      <c r="Q181" s="340"/>
      <c r="R181" s="340"/>
      <c r="S181" s="340"/>
      <c r="T181" s="340"/>
      <c r="U181" s="340"/>
      <c r="V181" s="340"/>
      <c r="W181" s="340"/>
      <c r="X181" s="340"/>
      <c r="Y181" s="340"/>
      <c r="Z181" s="340"/>
      <c r="AA181" s="377"/>
      <c r="AB181" s="377"/>
      <c r="AC181" s="377"/>
      <c r="AD181" s="377"/>
      <c r="AE181" s="377"/>
      <c r="AF181" s="377"/>
      <c r="AG181" s="341"/>
      <c r="AH181" s="377"/>
      <c r="AI181" s="377"/>
      <c r="AJ181" s="377"/>
      <c r="AK181" s="377"/>
      <c r="AL181" s="377">
        <v>1282.5</v>
      </c>
      <c r="AM181" s="377">
        <v>1282.5</v>
      </c>
      <c r="AN181" s="377">
        <v>1282.5</v>
      </c>
      <c r="AO181" s="377">
        <v>1282.5</v>
      </c>
      <c r="AP181" s="340">
        <v>1282.5</v>
      </c>
    </row>
    <row r="182" spans="3:113" s="96" customFormat="1" ht="16.5" x14ac:dyDescent="0.25">
      <c r="C182" s="350" t="s">
        <v>477</v>
      </c>
      <c r="D182" s="337" t="s">
        <v>351</v>
      </c>
      <c r="E182" s="431" t="s">
        <v>478</v>
      </c>
      <c r="F182" s="339" t="s">
        <v>60</v>
      </c>
      <c r="G182" s="339" t="s">
        <v>479</v>
      </c>
      <c r="H182" s="340">
        <v>2131.9699999999998</v>
      </c>
      <c r="I182" s="340">
        <f t="shared" si="217"/>
        <v>213.197</v>
      </c>
      <c r="J182" s="341">
        <f t="shared" si="215"/>
        <v>1918.7729999999999</v>
      </c>
      <c r="K182" s="340"/>
      <c r="L182" s="340"/>
      <c r="M182" s="340"/>
      <c r="N182" s="340"/>
      <c r="O182" s="340"/>
      <c r="P182" s="340"/>
      <c r="Q182" s="340"/>
      <c r="R182" s="340"/>
      <c r="S182" s="340"/>
      <c r="T182" s="340"/>
      <c r="U182" s="340"/>
      <c r="V182" s="340"/>
      <c r="W182" s="340"/>
      <c r="X182" s="340"/>
      <c r="Y182" s="340"/>
      <c r="Z182" s="340"/>
      <c r="AA182" s="377"/>
      <c r="AB182" s="377"/>
      <c r="AC182" s="377"/>
      <c r="AD182" s="377"/>
      <c r="AE182" s="377"/>
      <c r="AF182" s="377"/>
      <c r="AG182" s="341"/>
      <c r="AH182" s="377"/>
      <c r="AI182" s="377"/>
      <c r="AJ182" s="377"/>
      <c r="AK182" s="377"/>
      <c r="AL182" s="377">
        <v>1918.77</v>
      </c>
      <c r="AM182" s="377">
        <v>1918.77</v>
      </c>
      <c r="AN182" s="377">
        <v>1918.77</v>
      </c>
      <c r="AO182" s="377">
        <v>1918.77</v>
      </c>
      <c r="AP182" s="340">
        <v>1918.77</v>
      </c>
    </row>
    <row r="183" spans="3:113" s="96" customFormat="1" ht="16.5" x14ac:dyDescent="0.25">
      <c r="C183" s="350" t="s">
        <v>477</v>
      </c>
      <c r="D183" s="337" t="s">
        <v>351</v>
      </c>
      <c r="E183" s="431" t="s">
        <v>480</v>
      </c>
      <c r="F183" s="339" t="s">
        <v>60</v>
      </c>
      <c r="G183" s="339" t="s">
        <v>481</v>
      </c>
      <c r="H183" s="340">
        <v>2131.9699999999998</v>
      </c>
      <c r="I183" s="340">
        <f t="shared" si="217"/>
        <v>213.197</v>
      </c>
      <c r="J183" s="341">
        <f t="shared" si="215"/>
        <v>1918.7729999999999</v>
      </c>
      <c r="K183" s="340"/>
      <c r="L183" s="340"/>
      <c r="M183" s="340"/>
      <c r="N183" s="340"/>
      <c r="O183" s="340"/>
      <c r="P183" s="340"/>
      <c r="Q183" s="340"/>
      <c r="R183" s="340"/>
      <c r="S183" s="340"/>
      <c r="T183" s="340"/>
      <c r="U183" s="340"/>
      <c r="V183" s="340"/>
      <c r="W183" s="340"/>
      <c r="X183" s="340"/>
      <c r="Y183" s="340"/>
      <c r="Z183" s="340"/>
      <c r="AA183" s="377"/>
      <c r="AB183" s="377"/>
      <c r="AC183" s="377"/>
      <c r="AD183" s="377"/>
      <c r="AE183" s="377"/>
      <c r="AF183" s="377"/>
      <c r="AG183" s="341"/>
      <c r="AH183" s="377"/>
      <c r="AI183" s="377"/>
      <c r="AJ183" s="377"/>
      <c r="AK183" s="377"/>
      <c r="AL183" s="377">
        <v>1918.77</v>
      </c>
      <c r="AM183" s="377">
        <v>1918.77</v>
      </c>
      <c r="AN183" s="377">
        <v>1918.77</v>
      </c>
      <c r="AO183" s="377">
        <v>1918.77</v>
      </c>
      <c r="AP183" s="340">
        <v>1918.77</v>
      </c>
    </row>
    <row r="184" spans="3:113" s="96" customFormat="1" ht="16.5" x14ac:dyDescent="0.25">
      <c r="C184" s="378">
        <v>40676</v>
      </c>
      <c r="D184" s="337" t="s">
        <v>482</v>
      </c>
      <c r="E184" s="375" t="s">
        <v>483</v>
      </c>
      <c r="F184" s="339" t="s">
        <v>60</v>
      </c>
      <c r="G184" s="339" t="s">
        <v>484</v>
      </c>
      <c r="H184" s="340">
        <v>2170</v>
      </c>
      <c r="I184" s="340">
        <f t="shared" si="217"/>
        <v>217</v>
      </c>
      <c r="J184" s="341">
        <f t="shared" si="215"/>
        <v>1953</v>
      </c>
      <c r="K184" s="341"/>
      <c r="L184" s="341"/>
      <c r="M184" s="341"/>
      <c r="N184" s="341"/>
      <c r="O184" s="341"/>
      <c r="P184" s="341"/>
      <c r="Q184" s="341"/>
      <c r="R184" s="341"/>
      <c r="S184" s="341"/>
      <c r="T184" s="341"/>
      <c r="U184" s="341"/>
      <c r="V184" s="341"/>
      <c r="W184" s="341"/>
      <c r="X184" s="341"/>
      <c r="Y184" s="341"/>
      <c r="Z184" s="341"/>
      <c r="AA184" s="341"/>
      <c r="AB184" s="341"/>
      <c r="AC184" s="341"/>
      <c r="AD184" s="341"/>
      <c r="AE184" s="341"/>
      <c r="AF184" s="341"/>
      <c r="AG184" s="341"/>
      <c r="AH184" s="341"/>
      <c r="AI184" s="341"/>
      <c r="AJ184" s="341"/>
      <c r="AK184" s="341"/>
      <c r="AL184" s="377">
        <v>1953</v>
      </c>
      <c r="AM184" s="377">
        <v>1953</v>
      </c>
      <c r="AN184" s="377">
        <v>1953</v>
      </c>
      <c r="AO184" s="377">
        <v>1953</v>
      </c>
      <c r="AP184" s="340">
        <v>1953</v>
      </c>
    </row>
    <row r="185" spans="3:113" s="96" customFormat="1" ht="49.5" x14ac:dyDescent="0.25">
      <c r="C185" s="379">
        <v>40905</v>
      </c>
      <c r="D185" s="380" t="s">
        <v>485</v>
      </c>
      <c r="E185" s="381" t="s">
        <v>486</v>
      </c>
      <c r="F185" s="382" t="s">
        <v>159</v>
      </c>
      <c r="G185" s="382" t="s">
        <v>487</v>
      </c>
      <c r="H185" s="341">
        <v>1921</v>
      </c>
      <c r="I185" s="341">
        <f t="shared" si="217"/>
        <v>192.10000000000002</v>
      </c>
      <c r="J185" s="341">
        <f t="shared" si="215"/>
        <v>1728.9</v>
      </c>
      <c r="K185" s="341"/>
      <c r="L185" s="341"/>
      <c r="M185" s="341"/>
      <c r="N185" s="341"/>
      <c r="O185" s="341"/>
      <c r="P185" s="341"/>
      <c r="Q185" s="341"/>
      <c r="R185" s="341"/>
      <c r="S185" s="341"/>
      <c r="T185" s="341"/>
      <c r="U185" s="341"/>
      <c r="V185" s="341"/>
      <c r="W185" s="341">
        <v>2.84</v>
      </c>
      <c r="X185" s="341">
        <f>P185+Q185+R185+S185+T185+U185+V185+W185</f>
        <v>2.84</v>
      </c>
      <c r="Y185" s="341">
        <f>ROUND((J185/5/365*31),2)</f>
        <v>29.37</v>
      </c>
      <c r="Z185" s="341">
        <f>ROUND((J185/5/365*29),2)</f>
        <v>27.47</v>
      </c>
      <c r="AA185" s="341">
        <f>ROUND((J185/5/365*31),2)</f>
        <v>29.37</v>
      </c>
      <c r="AB185" s="341">
        <f>ROUND((J185/5/365*30),2)</f>
        <v>28.42</v>
      </c>
      <c r="AC185" s="341">
        <f>ROUND((J185/5/365*31),2)</f>
        <v>29.37</v>
      </c>
      <c r="AD185" s="341">
        <f>ROUND((J185/5/365*30),2)</f>
        <v>28.42</v>
      </c>
      <c r="AE185" s="341">
        <f>ROUND((J185/5/365*31),2)</f>
        <v>29.37</v>
      </c>
      <c r="AF185" s="341">
        <f>ROUND((J185/5/365*31),2)</f>
        <v>29.37</v>
      </c>
      <c r="AG185" s="341">
        <f>ROUND((J185/5/365*30),2)</f>
        <v>28.42</v>
      </c>
      <c r="AH185" s="341">
        <f>ROUND((J185/5/365*31),2)</f>
        <v>29.37</v>
      </c>
      <c r="AI185" s="341">
        <f>ROUND((J185/5/365*30),2)</f>
        <v>28.42</v>
      </c>
      <c r="AJ185" s="341">
        <f>ROUND((J185/5/365*31),2)</f>
        <v>29.37</v>
      </c>
      <c r="AK185" s="341"/>
      <c r="AL185" s="341">
        <v>1728.9</v>
      </c>
      <c r="AM185" s="341">
        <v>1728.9</v>
      </c>
      <c r="AN185" s="341">
        <v>1728.9</v>
      </c>
      <c r="AO185" s="341">
        <v>1728.9</v>
      </c>
      <c r="AP185" s="341">
        <v>1728.9</v>
      </c>
    </row>
    <row r="186" spans="3:113" s="96" customFormat="1" ht="49.5" x14ac:dyDescent="0.25">
      <c r="C186" s="379">
        <v>40905</v>
      </c>
      <c r="D186" s="380" t="s">
        <v>485</v>
      </c>
      <c r="E186" s="381" t="s">
        <v>486</v>
      </c>
      <c r="F186" s="382" t="s">
        <v>169</v>
      </c>
      <c r="G186" s="382" t="s">
        <v>488</v>
      </c>
      <c r="H186" s="341">
        <v>1921</v>
      </c>
      <c r="I186" s="341">
        <f t="shared" si="217"/>
        <v>192.10000000000002</v>
      </c>
      <c r="J186" s="341">
        <f>(H186*0.9)</f>
        <v>1728.9</v>
      </c>
      <c r="K186" s="341"/>
      <c r="L186" s="341"/>
      <c r="M186" s="341"/>
      <c r="N186" s="341"/>
      <c r="O186" s="341"/>
      <c r="P186" s="341"/>
      <c r="Q186" s="341"/>
      <c r="R186" s="341"/>
      <c r="S186" s="341"/>
      <c r="T186" s="341"/>
      <c r="U186" s="341"/>
      <c r="V186" s="341"/>
      <c r="W186" s="341">
        <v>2.84</v>
      </c>
      <c r="X186" s="341">
        <f>P186+Q186+R186+S186+T186+U186+V186+W186</f>
        <v>2.84</v>
      </c>
      <c r="Y186" s="341">
        <f>ROUND((J186/5/365*31),2)</f>
        <v>29.37</v>
      </c>
      <c r="Z186" s="341">
        <f>ROUND((J186/5/365*29),2)</f>
        <v>27.47</v>
      </c>
      <c r="AA186" s="341">
        <f>ROUND((J186/5/365*31),2)</f>
        <v>29.37</v>
      </c>
      <c r="AB186" s="341">
        <f>ROUND((J186/5/365*30),2)</f>
        <v>28.42</v>
      </c>
      <c r="AC186" s="341">
        <f>ROUND((J186/5/365*31),2)</f>
        <v>29.37</v>
      </c>
      <c r="AD186" s="341">
        <f>ROUND((J186/5/365*30),2)</f>
        <v>28.42</v>
      </c>
      <c r="AE186" s="341">
        <f>ROUND((J186/5/365*31),2)</f>
        <v>29.37</v>
      </c>
      <c r="AF186" s="341">
        <f>ROUND((J186/5/365*31),2)</f>
        <v>29.37</v>
      </c>
      <c r="AG186" s="341">
        <f>ROUND((J186/5/365*30),2)</f>
        <v>28.42</v>
      </c>
      <c r="AH186" s="341">
        <f>ROUND((J186/5/365*31),2)</f>
        <v>29.37</v>
      </c>
      <c r="AI186" s="341">
        <f>ROUND((J186/5/365*30),2)</f>
        <v>28.42</v>
      </c>
      <c r="AJ186" s="341">
        <f>ROUND((J186/5/365*31),2)</f>
        <v>29.37</v>
      </c>
      <c r="AK186" s="341"/>
      <c r="AL186" s="341">
        <v>1728.9</v>
      </c>
      <c r="AM186" s="341">
        <v>1728.9</v>
      </c>
      <c r="AN186" s="341">
        <v>1728.9</v>
      </c>
      <c r="AO186" s="341">
        <v>1728.9</v>
      </c>
      <c r="AP186" s="341">
        <v>1728.9</v>
      </c>
    </row>
    <row r="187" spans="3:113" s="96" customFormat="1" ht="49.5" x14ac:dyDescent="0.25">
      <c r="C187" s="379">
        <v>40905</v>
      </c>
      <c r="D187" s="380" t="s">
        <v>485</v>
      </c>
      <c r="E187" s="381" t="s">
        <v>486</v>
      </c>
      <c r="F187" s="382" t="s">
        <v>169</v>
      </c>
      <c r="G187" s="382" t="s">
        <v>489</v>
      </c>
      <c r="H187" s="341">
        <v>1921</v>
      </c>
      <c r="I187" s="341">
        <f t="shared" si="217"/>
        <v>192.10000000000002</v>
      </c>
      <c r="J187" s="341">
        <f t="shared" si="215"/>
        <v>1728.9</v>
      </c>
      <c r="K187" s="341"/>
      <c r="L187" s="341"/>
      <c r="M187" s="341"/>
      <c r="N187" s="341"/>
      <c r="O187" s="341"/>
      <c r="P187" s="341"/>
      <c r="Q187" s="341"/>
      <c r="R187" s="341"/>
      <c r="S187" s="341"/>
      <c r="T187" s="341"/>
      <c r="U187" s="341"/>
      <c r="V187" s="341"/>
      <c r="W187" s="341">
        <v>2.84</v>
      </c>
      <c r="X187" s="341">
        <f>P187+Q187+R187+S187+T187+U187+V187+W187</f>
        <v>2.84</v>
      </c>
      <c r="Y187" s="341">
        <f>ROUND((J187/5/365*31),2)</f>
        <v>29.37</v>
      </c>
      <c r="Z187" s="341">
        <f>ROUND((J187/5/365*29),2)</f>
        <v>27.47</v>
      </c>
      <c r="AA187" s="341">
        <f>ROUND((J187/5/365*31),2)</f>
        <v>29.37</v>
      </c>
      <c r="AB187" s="341">
        <f>ROUND((J187/5/365*30),2)</f>
        <v>28.42</v>
      </c>
      <c r="AC187" s="341">
        <f>ROUND((J187/5/365*31),2)</f>
        <v>29.37</v>
      </c>
      <c r="AD187" s="341">
        <f>ROUND((J187/5/365*30),2)</f>
        <v>28.42</v>
      </c>
      <c r="AE187" s="341">
        <f>ROUND((J187/5/365*31),2)</f>
        <v>29.37</v>
      </c>
      <c r="AF187" s="341">
        <f>ROUND((J187/5/365*31),2)</f>
        <v>29.37</v>
      </c>
      <c r="AG187" s="341">
        <f>ROUND((J187/5/365*30),2)</f>
        <v>28.42</v>
      </c>
      <c r="AH187" s="341">
        <f>ROUND((J187/5/365*31),2)</f>
        <v>29.37</v>
      </c>
      <c r="AI187" s="341">
        <f>ROUND((J187/5/365*30),2)</f>
        <v>28.42</v>
      </c>
      <c r="AJ187" s="341">
        <f>ROUND((J187/5/365*31),2)</f>
        <v>29.37</v>
      </c>
      <c r="AK187" s="341"/>
      <c r="AL187" s="341">
        <v>1728.9</v>
      </c>
      <c r="AM187" s="341">
        <v>1728.9</v>
      </c>
      <c r="AN187" s="341">
        <v>1728.9</v>
      </c>
      <c r="AO187" s="341">
        <v>1728.9</v>
      </c>
      <c r="AP187" s="341">
        <v>1728.9</v>
      </c>
    </row>
    <row r="188" spans="3:113" s="102" customFormat="1" ht="165" x14ac:dyDescent="0.2">
      <c r="C188" s="379">
        <v>41144</v>
      </c>
      <c r="D188" s="380" t="s">
        <v>490</v>
      </c>
      <c r="E188" s="413" t="s">
        <v>1055</v>
      </c>
      <c r="F188" s="434" t="s">
        <v>178</v>
      </c>
      <c r="G188" s="435" t="s">
        <v>491</v>
      </c>
      <c r="H188" s="341">
        <v>1462.22</v>
      </c>
      <c r="I188" s="341">
        <f t="shared" si="217"/>
        <v>146.22200000000001</v>
      </c>
      <c r="J188" s="341">
        <f t="shared" si="215"/>
        <v>1315.998</v>
      </c>
      <c r="K188" s="341"/>
      <c r="L188" s="341"/>
      <c r="M188" s="341"/>
      <c r="N188" s="341"/>
      <c r="O188" s="341"/>
      <c r="P188" s="341"/>
      <c r="Q188" s="341"/>
      <c r="R188" s="341"/>
      <c r="S188" s="341"/>
      <c r="T188" s="341"/>
      <c r="U188" s="341"/>
      <c r="V188" s="341"/>
      <c r="W188" s="341"/>
      <c r="X188" s="341">
        <v>0</v>
      </c>
      <c r="Y188" s="341">
        <v>0</v>
      </c>
      <c r="Z188" s="341">
        <v>0</v>
      </c>
      <c r="AA188" s="341">
        <v>0</v>
      </c>
      <c r="AB188" s="341">
        <v>0</v>
      </c>
      <c r="AC188" s="341">
        <v>0</v>
      </c>
      <c r="AD188" s="341">
        <v>0</v>
      </c>
      <c r="AE188" s="341">
        <v>0</v>
      </c>
      <c r="AF188" s="341">
        <f>ROUND((J188/5/365*8),2)</f>
        <v>5.77</v>
      </c>
      <c r="AG188" s="341">
        <f t="shared" ref="AG188:AG195" si="230">ROUND((J188/5/365*30),2)</f>
        <v>21.63</v>
      </c>
      <c r="AH188" s="341">
        <f t="shared" ref="AH188:AH195" si="231">ROUND((J188/5/365*31),2)</f>
        <v>22.35</v>
      </c>
      <c r="AI188" s="341">
        <f t="shared" ref="AI188:AI195" si="232">ROUND((J188/5/365*30),2)</f>
        <v>21.63</v>
      </c>
      <c r="AJ188" s="341">
        <f t="shared" ref="AJ188:AJ195" si="233">ROUND((J188/5/365*31),2)</f>
        <v>22.35</v>
      </c>
      <c r="AK188" s="341"/>
      <c r="AL188" s="341">
        <v>1316</v>
      </c>
      <c r="AM188" s="341">
        <v>1316</v>
      </c>
      <c r="AN188" s="341">
        <v>1316</v>
      </c>
      <c r="AO188" s="341">
        <v>1316</v>
      </c>
      <c r="AP188" s="341">
        <v>1316</v>
      </c>
      <c r="AQ188" s="97">
        <f t="shared" ref="AQ188:AQ195" si="234">ROUND((J188/5/365*31),2)</f>
        <v>22.35</v>
      </c>
      <c r="AR188" s="98">
        <f t="shared" ref="AR188:AR195" si="235">ROUND((J188/5/365*28),2)</f>
        <v>20.190000000000001</v>
      </c>
      <c r="AS188" s="98">
        <f t="shared" ref="AS188:AS195" si="236">ROUND((J188/5/365*31),2)</f>
        <v>22.35</v>
      </c>
      <c r="AT188" s="98">
        <f t="shared" ref="AT188:AT195" si="237">ROUND((J188/5/365*30),2)</f>
        <v>21.63</v>
      </c>
      <c r="AU188" s="98">
        <f t="shared" ref="AU188:AU195" si="238">ROUND((J188/5/365*31),2)</f>
        <v>22.35</v>
      </c>
      <c r="AV188" s="98">
        <f t="shared" ref="AV188:AV195" si="239">ROUND((J188/5/365*30),2)</f>
        <v>21.63</v>
      </c>
      <c r="AW188" s="98">
        <f t="shared" ref="AW188:AW195" si="240">ROUND((J188/5/365*31),2)</f>
        <v>22.35</v>
      </c>
      <c r="AX188" s="98">
        <f t="shared" ref="AX188:AX195" si="241">ROUND((J188/5/365*31),2)</f>
        <v>22.35</v>
      </c>
      <c r="AY188" s="98">
        <f t="shared" ref="AY188:AY195" si="242">ROUND((J188/5/365*30),2)</f>
        <v>21.63</v>
      </c>
      <c r="AZ188" s="98">
        <f t="shared" ref="AZ188:AZ195" si="243">ROUND((J188/5/365*31),2)</f>
        <v>22.35</v>
      </c>
      <c r="BA188" s="98">
        <f t="shared" ref="BA188:BA195" si="244">ROUND((J188/5/365*30),2)</f>
        <v>21.63</v>
      </c>
      <c r="BB188" s="98">
        <f t="shared" ref="BB188:BB195" si="245">ROUND((J188/5/365*31),2)</f>
        <v>22.35</v>
      </c>
      <c r="BC188" s="98">
        <f t="shared" ref="BC188:BC195" si="246">SUM(AQ188:BB188)</f>
        <v>263.15999999999997</v>
      </c>
      <c r="BD188" s="98">
        <f t="shared" ref="BD188:BD195" si="247">ROUND((AP188+AQ188+AR188+AS188+AT188+AU188+AV188+AW188+AX188+AY188+AZ188+BA188+BB188),2)</f>
        <v>1579.16</v>
      </c>
      <c r="BE188" s="98">
        <f t="shared" ref="BE188:BE195" si="248">ROUND((J188/5/365*31),2)</f>
        <v>22.35</v>
      </c>
      <c r="BF188" s="98">
        <f t="shared" ref="BF188:BF195" si="249">ROUND((J188/5/365*28),2)</f>
        <v>20.190000000000001</v>
      </c>
      <c r="BG188" s="98">
        <f t="shared" ref="BG188:BG195" si="250">ROUND((J188/5/365*31),2)</f>
        <v>22.35</v>
      </c>
      <c r="BH188" s="98">
        <f t="shared" ref="BH188:BH195" si="251">ROUND((J188/5/365*30),2)</f>
        <v>21.63</v>
      </c>
      <c r="BI188" s="98">
        <f t="shared" ref="BI188:BI195" si="252">ROUND((J188/5/365*31),2)</f>
        <v>22.35</v>
      </c>
      <c r="BJ188" s="98">
        <f t="shared" ref="BJ188:BJ195" si="253">ROUND((J188/5/365*30),2)</f>
        <v>21.63</v>
      </c>
      <c r="BK188" s="98">
        <f t="shared" ref="BK188:BK195" si="254">ROUND((J188/5/365*31),2)</f>
        <v>22.35</v>
      </c>
      <c r="BL188" s="98">
        <f t="shared" ref="BL188:BL195" si="255">ROUND((J188/5/365*31),2)</f>
        <v>22.35</v>
      </c>
      <c r="BM188" s="98">
        <f t="shared" ref="BM188:BM195" si="256">ROUND((J188/5/365*30),2)</f>
        <v>21.63</v>
      </c>
      <c r="BN188" s="98">
        <f t="shared" ref="BN188:BN195" si="257">ROUND((J188/5/365*31),2)</f>
        <v>22.35</v>
      </c>
      <c r="BO188" s="98">
        <f t="shared" ref="BO188:BO195" si="258">ROUND((J188/5/365*30),2)</f>
        <v>21.63</v>
      </c>
      <c r="BP188" s="98">
        <f t="shared" ref="BP188:BP195" si="259">ROUND((J188/5/365*31),2)</f>
        <v>22.35</v>
      </c>
      <c r="BQ188" s="98">
        <f t="shared" ref="BQ188:BQ195" si="260">SUM(BE188:BP188)</f>
        <v>263.15999999999997</v>
      </c>
      <c r="BR188" s="98">
        <f t="shared" ref="BR188:BR195" si="261">ROUND((BD188+BQ188),2)</f>
        <v>1842.32</v>
      </c>
      <c r="BS188" s="98">
        <f t="shared" ref="BS188:BS195" si="262">ROUND((J188/5/365*31),2)</f>
        <v>22.35</v>
      </c>
      <c r="BT188" s="98">
        <f t="shared" ref="BT188:BT195" si="263">ROUND((J188/5/365*28),2)</f>
        <v>20.190000000000001</v>
      </c>
      <c r="BU188" s="98">
        <f t="shared" ref="BU188:BU195" si="264">ROUND((J188/5/365*31),2)</f>
        <v>22.35</v>
      </c>
      <c r="BV188" s="98">
        <f t="shared" ref="BV188:BV195" si="265">ROUND((J188/5/365*30),2)</f>
        <v>21.63</v>
      </c>
      <c r="BW188" s="98">
        <f t="shared" ref="BW188:BW195" si="266">ROUND((J188/5/365*31),2)</f>
        <v>22.35</v>
      </c>
      <c r="BX188" s="98">
        <f t="shared" ref="BX188:BX195" si="267">ROUND((J188/5/365*30),2)</f>
        <v>21.63</v>
      </c>
      <c r="BY188" s="98">
        <f t="shared" ref="BY188:BY195" si="268">ROUND((J188/5/365*31),2)</f>
        <v>22.35</v>
      </c>
      <c r="BZ188" s="98">
        <f t="shared" ref="BZ188:BZ195" si="269">ROUND((J188/5/365*31),2)</f>
        <v>22.35</v>
      </c>
      <c r="CA188" s="98">
        <f t="shared" ref="CA188:CA195" si="270">ROUND((J188/5/365*30),2)</f>
        <v>21.63</v>
      </c>
      <c r="CB188" s="98">
        <f t="shared" ref="CB188:CB195" si="271">ROUND((J188/5/365*31),2)</f>
        <v>22.35</v>
      </c>
      <c r="CC188" s="98">
        <f t="shared" ref="CC188:CC195" si="272">ROUND((J188/5/365*30),2)</f>
        <v>21.63</v>
      </c>
      <c r="CD188" s="98">
        <f t="shared" ref="CD188:CD195" si="273">ROUND((J188/5/365*31),2)</f>
        <v>22.35</v>
      </c>
      <c r="CE188" s="98">
        <f t="shared" ref="CE188:CE195" si="274">SUM(BS188:CD188)</f>
        <v>263.15999999999997</v>
      </c>
      <c r="CF188" s="98">
        <f t="shared" ref="CF188:CF195" si="275">ROUND((BR188+CE188),2)</f>
        <v>2105.48</v>
      </c>
      <c r="CG188" s="98">
        <f t="shared" ref="CG188:CG195" si="276">ROUND((J188/5/365*31),2)</f>
        <v>22.35</v>
      </c>
      <c r="CH188" s="98">
        <f t="shared" ref="CH188:CH195" si="277">ROUND((J188/5/365*29),2)</f>
        <v>20.91</v>
      </c>
      <c r="CI188" s="98">
        <f t="shared" ref="CI188:CI195" si="278">ROUND((J188/5/365*31),2)</f>
        <v>22.35</v>
      </c>
      <c r="CJ188" s="98">
        <f t="shared" ref="CJ188:CJ195" si="279">ROUND((J188/5/365*30),2)</f>
        <v>21.63</v>
      </c>
      <c r="CK188" s="98">
        <f t="shared" ref="CK188:CK195" si="280">ROUND((J188/5/365*31),2)</f>
        <v>22.35</v>
      </c>
      <c r="CL188" s="98">
        <f t="shared" ref="CL188:CL195" si="281">ROUND((J188/5/365*30),2)</f>
        <v>21.63</v>
      </c>
      <c r="CM188" s="98">
        <f t="shared" ref="CM188:CM195" si="282">ROUND((J188/5/365*31),2)</f>
        <v>22.35</v>
      </c>
      <c r="CN188" s="98">
        <f t="shared" ref="CN188:CN195" si="283">ROUND((J188/5/365*31),2)</f>
        <v>22.35</v>
      </c>
      <c r="CO188" s="98">
        <f t="shared" ref="CO188:CO195" si="284">ROUND((J188/5/365*30),2)</f>
        <v>21.63</v>
      </c>
      <c r="CP188" s="98">
        <f t="shared" ref="CP188:CP195" si="285">ROUND((J188/5/365*31),2)</f>
        <v>22.35</v>
      </c>
      <c r="CQ188" s="98">
        <f t="shared" ref="CQ188:CQ195" si="286">ROUND((J188/5/365*30),2)</f>
        <v>21.63</v>
      </c>
      <c r="CR188" s="98">
        <f t="shared" ref="CR188:CR195" si="287">ROUND((J188/5/365*31),2)</f>
        <v>22.35</v>
      </c>
      <c r="CS188" s="98">
        <f t="shared" ref="CS188:CS195" si="288">SUM(CG188:CR188)</f>
        <v>263.88</v>
      </c>
      <c r="CT188" s="99">
        <f t="shared" ref="CT188:CT195" si="289">ROUND((CF188+CS188),2)</f>
        <v>2369.36</v>
      </c>
      <c r="CU188" s="98">
        <f t="shared" ref="CU188:CU195" si="290">ROUND((J188/5/365*31),2)</f>
        <v>22.35</v>
      </c>
      <c r="CV188" s="98">
        <f t="shared" ref="CV188:CV195" si="291">ROUND((J188/5/365*28),2)</f>
        <v>20.190000000000001</v>
      </c>
      <c r="CW188" s="98">
        <f t="shared" ref="CW188:CW195" si="292">ROUND((J188/5/365*31),2)</f>
        <v>22.35</v>
      </c>
      <c r="CX188" s="98">
        <f t="shared" ref="CX188:CX195" si="293">ROUND((J188/5/365*30),2)</f>
        <v>21.63</v>
      </c>
      <c r="CY188" s="100">
        <f t="shared" ref="CY188:CY195" si="294">ROUND((J188/5/365*31),2)</f>
        <v>22.35</v>
      </c>
      <c r="CZ188" s="98">
        <f t="shared" ref="CZ188:CZ195" si="295">ROUND((J188/5/365*30),2)</f>
        <v>21.63</v>
      </c>
      <c r="DA188" s="98">
        <f t="shared" ref="DA188:DA195" si="296">ROUND((J188/5/365*31),2)</f>
        <v>22.35</v>
      </c>
      <c r="DB188" s="98">
        <v>16.059999999999999</v>
      </c>
      <c r="DC188" s="98"/>
      <c r="DD188" s="98"/>
      <c r="DE188" s="98"/>
      <c r="DF188" s="98"/>
      <c r="DG188" s="101">
        <f t="shared" ref="DG188:DG195" si="297">SUM(CU188:DF188)</f>
        <v>168.91</v>
      </c>
      <c r="DH188" s="98">
        <f t="shared" ref="DH188:DH195" si="298">ROUND((CT188+CU188+CV188+CW188+CX188+CY188+CZ188+DA188+DB188+DD188+DE188+DD188+DF188),2)</f>
        <v>2538.27</v>
      </c>
      <c r="DI188" s="98">
        <f t="shared" ref="DI188:DI195" si="299">SUM(H188-DH188)</f>
        <v>-1076.05</v>
      </c>
    </row>
    <row r="189" spans="3:113" s="102" customFormat="1" ht="165" x14ac:dyDescent="0.2">
      <c r="C189" s="379">
        <v>41144</v>
      </c>
      <c r="D189" s="380" t="s">
        <v>490</v>
      </c>
      <c r="E189" s="413" t="s">
        <v>1056</v>
      </c>
      <c r="F189" s="434" t="s">
        <v>98</v>
      </c>
      <c r="G189" s="435" t="s">
        <v>492</v>
      </c>
      <c r="H189" s="341">
        <v>1462.22</v>
      </c>
      <c r="I189" s="341">
        <f t="shared" si="217"/>
        <v>146.22200000000001</v>
      </c>
      <c r="J189" s="341">
        <f t="shared" si="215"/>
        <v>1315.998</v>
      </c>
      <c r="K189" s="341"/>
      <c r="L189" s="341"/>
      <c r="M189" s="341"/>
      <c r="N189" s="341"/>
      <c r="O189" s="341"/>
      <c r="P189" s="341"/>
      <c r="Q189" s="341"/>
      <c r="R189" s="341"/>
      <c r="S189" s="341"/>
      <c r="T189" s="341"/>
      <c r="U189" s="341"/>
      <c r="V189" s="341"/>
      <c r="W189" s="341"/>
      <c r="X189" s="341">
        <v>0</v>
      </c>
      <c r="Y189" s="341">
        <v>0</v>
      </c>
      <c r="Z189" s="341">
        <v>0</v>
      </c>
      <c r="AA189" s="341">
        <v>0</v>
      </c>
      <c r="AB189" s="341">
        <v>0</v>
      </c>
      <c r="AC189" s="341">
        <v>0</v>
      </c>
      <c r="AD189" s="341">
        <v>0</v>
      </c>
      <c r="AE189" s="341">
        <v>0</v>
      </c>
      <c r="AF189" s="341">
        <f t="shared" ref="AF189:AF195" si="300">ROUND((J189/5/365*8),2)</f>
        <v>5.77</v>
      </c>
      <c r="AG189" s="341">
        <f t="shared" si="230"/>
        <v>21.63</v>
      </c>
      <c r="AH189" s="341">
        <f t="shared" si="231"/>
        <v>22.35</v>
      </c>
      <c r="AI189" s="341">
        <f t="shared" si="232"/>
        <v>21.63</v>
      </c>
      <c r="AJ189" s="341">
        <f t="shared" si="233"/>
        <v>22.35</v>
      </c>
      <c r="AK189" s="341"/>
      <c r="AL189" s="341">
        <v>1316</v>
      </c>
      <c r="AM189" s="341">
        <v>1316</v>
      </c>
      <c r="AN189" s="341">
        <v>1316</v>
      </c>
      <c r="AO189" s="341">
        <v>1316</v>
      </c>
      <c r="AP189" s="341">
        <v>1316</v>
      </c>
      <c r="AQ189" s="97">
        <f t="shared" si="234"/>
        <v>22.35</v>
      </c>
      <c r="AR189" s="98">
        <f t="shared" si="235"/>
        <v>20.190000000000001</v>
      </c>
      <c r="AS189" s="98">
        <f t="shared" si="236"/>
        <v>22.35</v>
      </c>
      <c r="AT189" s="98">
        <f t="shared" si="237"/>
        <v>21.63</v>
      </c>
      <c r="AU189" s="98">
        <f t="shared" si="238"/>
        <v>22.35</v>
      </c>
      <c r="AV189" s="98">
        <f t="shared" si="239"/>
        <v>21.63</v>
      </c>
      <c r="AW189" s="98">
        <f t="shared" si="240"/>
        <v>22.35</v>
      </c>
      <c r="AX189" s="98">
        <f t="shared" si="241"/>
        <v>22.35</v>
      </c>
      <c r="AY189" s="98">
        <f t="shared" si="242"/>
        <v>21.63</v>
      </c>
      <c r="AZ189" s="98">
        <f t="shared" si="243"/>
        <v>22.35</v>
      </c>
      <c r="BA189" s="98">
        <f t="shared" si="244"/>
        <v>21.63</v>
      </c>
      <c r="BB189" s="98">
        <f t="shared" si="245"/>
        <v>22.35</v>
      </c>
      <c r="BC189" s="98">
        <f t="shared" si="246"/>
        <v>263.15999999999997</v>
      </c>
      <c r="BD189" s="98">
        <f t="shared" si="247"/>
        <v>1579.16</v>
      </c>
      <c r="BE189" s="98">
        <f t="shared" si="248"/>
        <v>22.35</v>
      </c>
      <c r="BF189" s="98">
        <f t="shared" si="249"/>
        <v>20.190000000000001</v>
      </c>
      <c r="BG189" s="98">
        <f t="shared" si="250"/>
        <v>22.35</v>
      </c>
      <c r="BH189" s="98">
        <f t="shared" si="251"/>
        <v>21.63</v>
      </c>
      <c r="BI189" s="98">
        <f t="shared" si="252"/>
        <v>22.35</v>
      </c>
      <c r="BJ189" s="98">
        <f t="shared" si="253"/>
        <v>21.63</v>
      </c>
      <c r="BK189" s="98">
        <f t="shared" si="254"/>
        <v>22.35</v>
      </c>
      <c r="BL189" s="98">
        <f t="shared" si="255"/>
        <v>22.35</v>
      </c>
      <c r="BM189" s="98">
        <f t="shared" si="256"/>
        <v>21.63</v>
      </c>
      <c r="BN189" s="98">
        <f t="shared" si="257"/>
        <v>22.35</v>
      </c>
      <c r="BO189" s="98">
        <f t="shared" si="258"/>
        <v>21.63</v>
      </c>
      <c r="BP189" s="98">
        <f t="shared" si="259"/>
        <v>22.35</v>
      </c>
      <c r="BQ189" s="98">
        <f t="shared" si="260"/>
        <v>263.15999999999997</v>
      </c>
      <c r="BR189" s="98">
        <f t="shared" si="261"/>
        <v>1842.32</v>
      </c>
      <c r="BS189" s="98">
        <f t="shared" si="262"/>
        <v>22.35</v>
      </c>
      <c r="BT189" s="98">
        <f t="shared" si="263"/>
        <v>20.190000000000001</v>
      </c>
      <c r="BU189" s="98">
        <f t="shared" si="264"/>
        <v>22.35</v>
      </c>
      <c r="BV189" s="98">
        <f t="shared" si="265"/>
        <v>21.63</v>
      </c>
      <c r="BW189" s="98">
        <f t="shared" si="266"/>
        <v>22.35</v>
      </c>
      <c r="BX189" s="98">
        <f t="shared" si="267"/>
        <v>21.63</v>
      </c>
      <c r="BY189" s="98">
        <f t="shared" si="268"/>
        <v>22.35</v>
      </c>
      <c r="BZ189" s="98">
        <f t="shared" si="269"/>
        <v>22.35</v>
      </c>
      <c r="CA189" s="98">
        <f t="shared" si="270"/>
        <v>21.63</v>
      </c>
      <c r="CB189" s="98">
        <f t="shared" si="271"/>
        <v>22.35</v>
      </c>
      <c r="CC189" s="98">
        <f t="shared" si="272"/>
        <v>21.63</v>
      </c>
      <c r="CD189" s="98">
        <f t="shared" si="273"/>
        <v>22.35</v>
      </c>
      <c r="CE189" s="98">
        <f t="shared" si="274"/>
        <v>263.15999999999997</v>
      </c>
      <c r="CF189" s="98">
        <f t="shared" si="275"/>
        <v>2105.48</v>
      </c>
      <c r="CG189" s="98">
        <f t="shared" si="276"/>
        <v>22.35</v>
      </c>
      <c r="CH189" s="98">
        <f t="shared" si="277"/>
        <v>20.91</v>
      </c>
      <c r="CI189" s="98">
        <f t="shared" si="278"/>
        <v>22.35</v>
      </c>
      <c r="CJ189" s="98">
        <f t="shared" si="279"/>
        <v>21.63</v>
      </c>
      <c r="CK189" s="98">
        <f t="shared" si="280"/>
        <v>22.35</v>
      </c>
      <c r="CL189" s="98">
        <f t="shared" si="281"/>
        <v>21.63</v>
      </c>
      <c r="CM189" s="98">
        <f t="shared" si="282"/>
        <v>22.35</v>
      </c>
      <c r="CN189" s="98">
        <f t="shared" si="283"/>
        <v>22.35</v>
      </c>
      <c r="CO189" s="98">
        <f t="shared" si="284"/>
        <v>21.63</v>
      </c>
      <c r="CP189" s="98">
        <f t="shared" si="285"/>
        <v>22.35</v>
      </c>
      <c r="CQ189" s="98">
        <f t="shared" si="286"/>
        <v>21.63</v>
      </c>
      <c r="CR189" s="98">
        <f t="shared" si="287"/>
        <v>22.35</v>
      </c>
      <c r="CS189" s="98">
        <f t="shared" si="288"/>
        <v>263.88</v>
      </c>
      <c r="CT189" s="99">
        <f t="shared" si="289"/>
        <v>2369.36</v>
      </c>
      <c r="CU189" s="98">
        <f t="shared" si="290"/>
        <v>22.35</v>
      </c>
      <c r="CV189" s="98">
        <f t="shared" si="291"/>
        <v>20.190000000000001</v>
      </c>
      <c r="CW189" s="98">
        <f t="shared" si="292"/>
        <v>22.35</v>
      </c>
      <c r="CX189" s="98">
        <f t="shared" si="293"/>
        <v>21.63</v>
      </c>
      <c r="CY189" s="100">
        <f t="shared" si="294"/>
        <v>22.35</v>
      </c>
      <c r="CZ189" s="98">
        <f t="shared" si="295"/>
        <v>21.63</v>
      </c>
      <c r="DA189" s="98">
        <f t="shared" si="296"/>
        <v>22.35</v>
      </c>
      <c r="DB189" s="98">
        <v>16.059999999999999</v>
      </c>
      <c r="DC189" s="98"/>
      <c r="DD189" s="98"/>
      <c r="DE189" s="98"/>
      <c r="DF189" s="98"/>
      <c r="DG189" s="101">
        <f t="shared" si="297"/>
        <v>168.91</v>
      </c>
      <c r="DH189" s="98">
        <f t="shared" si="298"/>
        <v>2538.27</v>
      </c>
      <c r="DI189" s="98">
        <f t="shared" si="299"/>
        <v>-1076.05</v>
      </c>
    </row>
    <row r="190" spans="3:113" s="102" customFormat="1" ht="148.5" x14ac:dyDescent="0.2">
      <c r="C190" s="379">
        <v>41144</v>
      </c>
      <c r="D190" s="380" t="s">
        <v>490</v>
      </c>
      <c r="E190" s="413" t="s">
        <v>1057</v>
      </c>
      <c r="F190" s="434" t="s">
        <v>118</v>
      </c>
      <c r="G190" s="435" t="s">
        <v>493</v>
      </c>
      <c r="H190" s="341">
        <v>1462.22</v>
      </c>
      <c r="I190" s="341">
        <f t="shared" si="217"/>
        <v>146.22200000000001</v>
      </c>
      <c r="J190" s="341">
        <f t="shared" si="215"/>
        <v>1315.998</v>
      </c>
      <c r="K190" s="341"/>
      <c r="L190" s="341"/>
      <c r="M190" s="341"/>
      <c r="N190" s="341"/>
      <c r="O190" s="341"/>
      <c r="P190" s="341"/>
      <c r="Q190" s="341"/>
      <c r="R190" s="341"/>
      <c r="S190" s="341"/>
      <c r="T190" s="341"/>
      <c r="U190" s="341"/>
      <c r="V190" s="341"/>
      <c r="W190" s="341"/>
      <c r="X190" s="341">
        <v>0</v>
      </c>
      <c r="Y190" s="341">
        <v>0</v>
      </c>
      <c r="Z190" s="341">
        <v>0</v>
      </c>
      <c r="AA190" s="341">
        <v>0</v>
      </c>
      <c r="AB190" s="341">
        <v>0</v>
      </c>
      <c r="AC190" s="341">
        <v>0</v>
      </c>
      <c r="AD190" s="341">
        <v>0</v>
      </c>
      <c r="AE190" s="341">
        <v>0</v>
      </c>
      <c r="AF190" s="341">
        <f t="shared" si="300"/>
        <v>5.77</v>
      </c>
      <c r="AG190" s="341">
        <f t="shared" si="230"/>
        <v>21.63</v>
      </c>
      <c r="AH190" s="341">
        <f t="shared" si="231"/>
        <v>22.35</v>
      </c>
      <c r="AI190" s="341">
        <f t="shared" si="232"/>
        <v>21.63</v>
      </c>
      <c r="AJ190" s="341">
        <f t="shared" si="233"/>
        <v>22.35</v>
      </c>
      <c r="AK190" s="341"/>
      <c r="AL190" s="341">
        <v>1316</v>
      </c>
      <c r="AM190" s="341">
        <v>1316</v>
      </c>
      <c r="AN190" s="341">
        <v>1316</v>
      </c>
      <c r="AO190" s="341">
        <v>1316</v>
      </c>
      <c r="AP190" s="341">
        <v>1316</v>
      </c>
      <c r="AQ190" s="97">
        <f t="shared" si="234"/>
        <v>22.35</v>
      </c>
      <c r="AR190" s="98">
        <f t="shared" si="235"/>
        <v>20.190000000000001</v>
      </c>
      <c r="AS190" s="98">
        <f t="shared" si="236"/>
        <v>22.35</v>
      </c>
      <c r="AT190" s="98">
        <f t="shared" si="237"/>
        <v>21.63</v>
      </c>
      <c r="AU190" s="98">
        <f t="shared" si="238"/>
        <v>22.35</v>
      </c>
      <c r="AV190" s="98">
        <f t="shared" si="239"/>
        <v>21.63</v>
      </c>
      <c r="AW190" s="98">
        <f t="shared" si="240"/>
        <v>22.35</v>
      </c>
      <c r="AX190" s="98">
        <f t="shared" si="241"/>
        <v>22.35</v>
      </c>
      <c r="AY190" s="98">
        <f t="shared" si="242"/>
        <v>21.63</v>
      </c>
      <c r="AZ190" s="98">
        <f t="shared" si="243"/>
        <v>22.35</v>
      </c>
      <c r="BA190" s="98">
        <f t="shared" si="244"/>
        <v>21.63</v>
      </c>
      <c r="BB190" s="98">
        <f t="shared" si="245"/>
        <v>22.35</v>
      </c>
      <c r="BC190" s="98">
        <f t="shared" si="246"/>
        <v>263.15999999999997</v>
      </c>
      <c r="BD190" s="98">
        <f t="shared" si="247"/>
        <v>1579.16</v>
      </c>
      <c r="BE190" s="98">
        <f t="shared" si="248"/>
        <v>22.35</v>
      </c>
      <c r="BF190" s="98">
        <f t="shared" si="249"/>
        <v>20.190000000000001</v>
      </c>
      <c r="BG190" s="98">
        <f t="shared" si="250"/>
        <v>22.35</v>
      </c>
      <c r="BH190" s="98">
        <f t="shared" si="251"/>
        <v>21.63</v>
      </c>
      <c r="BI190" s="98">
        <f t="shared" si="252"/>
        <v>22.35</v>
      </c>
      <c r="BJ190" s="98">
        <f t="shared" si="253"/>
        <v>21.63</v>
      </c>
      <c r="BK190" s="98">
        <f t="shared" si="254"/>
        <v>22.35</v>
      </c>
      <c r="BL190" s="98">
        <f t="shared" si="255"/>
        <v>22.35</v>
      </c>
      <c r="BM190" s="98">
        <f t="shared" si="256"/>
        <v>21.63</v>
      </c>
      <c r="BN190" s="98">
        <f t="shared" si="257"/>
        <v>22.35</v>
      </c>
      <c r="BO190" s="98">
        <f t="shared" si="258"/>
        <v>21.63</v>
      </c>
      <c r="BP190" s="98">
        <f t="shared" si="259"/>
        <v>22.35</v>
      </c>
      <c r="BQ190" s="98">
        <f t="shared" si="260"/>
        <v>263.15999999999997</v>
      </c>
      <c r="BR190" s="98">
        <f t="shared" si="261"/>
        <v>1842.32</v>
      </c>
      <c r="BS190" s="98">
        <f t="shared" si="262"/>
        <v>22.35</v>
      </c>
      <c r="BT190" s="98">
        <f t="shared" si="263"/>
        <v>20.190000000000001</v>
      </c>
      <c r="BU190" s="98">
        <f t="shared" si="264"/>
        <v>22.35</v>
      </c>
      <c r="BV190" s="98">
        <f t="shared" si="265"/>
        <v>21.63</v>
      </c>
      <c r="BW190" s="98">
        <f t="shared" si="266"/>
        <v>22.35</v>
      </c>
      <c r="BX190" s="98">
        <f t="shared" si="267"/>
        <v>21.63</v>
      </c>
      <c r="BY190" s="98">
        <f t="shared" si="268"/>
        <v>22.35</v>
      </c>
      <c r="BZ190" s="98">
        <f t="shared" si="269"/>
        <v>22.35</v>
      </c>
      <c r="CA190" s="98">
        <f t="shared" si="270"/>
        <v>21.63</v>
      </c>
      <c r="CB190" s="98">
        <f t="shared" si="271"/>
        <v>22.35</v>
      </c>
      <c r="CC190" s="98">
        <f t="shared" si="272"/>
        <v>21.63</v>
      </c>
      <c r="CD190" s="98">
        <f t="shared" si="273"/>
        <v>22.35</v>
      </c>
      <c r="CE190" s="98">
        <f t="shared" si="274"/>
        <v>263.15999999999997</v>
      </c>
      <c r="CF190" s="98">
        <f t="shared" si="275"/>
        <v>2105.48</v>
      </c>
      <c r="CG190" s="98">
        <f t="shared" si="276"/>
        <v>22.35</v>
      </c>
      <c r="CH190" s="98">
        <f t="shared" si="277"/>
        <v>20.91</v>
      </c>
      <c r="CI190" s="98">
        <f t="shared" si="278"/>
        <v>22.35</v>
      </c>
      <c r="CJ190" s="98">
        <f t="shared" si="279"/>
        <v>21.63</v>
      </c>
      <c r="CK190" s="98">
        <f t="shared" si="280"/>
        <v>22.35</v>
      </c>
      <c r="CL190" s="98">
        <f t="shared" si="281"/>
        <v>21.63</v>
      </c>
      <c r="CM190" s="98">
        <f t="shared" si="282"/>
        <v>22.35</v>
      </c>
      <c r="CN190" s="98">
        <f t="shared" si="283"/>
        <v>22.35</v>
      </c>
      <c r="CO190" s="98">
        <f t="shared" si="284"/>
        <v>21.63</v>
      </c>
      <c r="CP190" s="98">
        <f t="shared" si="285"/>
        <v>22.35</v>
      </c>
      <c r="CQ190" s="98">
        <f t="shared" si="286"/>
        <v>21.63</v>
      </c>
      <c r="CR190" s="98">
        <f t="shared" si="287"/>
        <v>22.35</v>
      </c>
      <c r="CS190" s="98">
        <f t="shared" si="288"/>
        <v>263.88</v>
      </c>
      <c r="CT190" s="99">
        <f t="shared" si="289"/>
        <v>2369.36</v>
      </c>
      <c r="CU190" s="98">
        <f t="shared" si="290"/>
        <v>22.35</v>
      </c>
      <c r="CV190" s="98">
        <f t="shared" si="291"/>
        <v>20.190000000000001</v>
      </c>
      <c r="CW190" s="98">
        <f t="shared" si="292"/>
        <v>22.35</v>
      </c>
      <c r="CX190" s="98">
        <f t="shared" si="293"/>
        <v>21.63</v>
      </c>
      <c r="CY190" s="100">
        <f t="shared" si="294"/>
        <v>22.35</v>
      </c>
      <c r="CZ190" s="98">
        <f t="shared" si="295"/>
        <v>21.63</v>
      </c>
      <c r="DA190" s="98">
        <f t="shared" si="296"/>
        <v>22.35</v>
      </c>
      <c r="DB190" s="98">
        <v>16.059999999999999</v>
      </c>
      <c r="DC190" s="98"/>
      <c r="DD190" s="98"/>
      <c r="DE190" s="98"/>
      <c r="DF190" s="98"/>
      <c r="DG190" s="101">
        <f t="shared" si="297"/>
        <v>168.91</v>
      </c>
      <c r="DH190" s="98">
        <f t="shared" si="298"/>
        <v>2538.27</v>
      </c>
      <c r="DI190" s="98">
        <f t="shared" si="299"/>
        <v>-1076.05</v>
      </c>
    </row>
    <row r="191" spans="3:113" s="102" customFormat="1" ht="156.75" x14ac:dyDescent="0.2">
      <c r="C191" s="379">
        <v>41144</v>
      </c>
      <c r="D191" s="380" t="s">
        <v>490</v>
      </c>
      <c r="E191" s="413" t="s">
        <v>1058</v>
      </c>
      <c r="F191" s="434" t="s">
        <v>183</v>
      </c>
      <c r="G191" s="435" t="s">
        <v>494</v>
      </c>
      <c r="H191" s="341">
        <v>1462.22</v>
      </c>
      <c r="I191" s="341">
        <f t="shared" si="217"/>
        <v>146.22200000000001</v>
      </c>
      <c r="J191" s="341">
        <f t="shared" si="215"/>
        <v>1315.998</v>
      </c>
      <c r="K191" s="341"/>
      <c r="L191" s="341"/>
      <c r="M191" s="341"/>
      <c r="N191" s="341"/>
      <c r="O191" s="341"/>
      <c r="P191" s="341"/>
      <c r="Q191" s="341"/>
      <c r="R191" s="341"/>
      <c r="S191" s="341"/>
      <c r="T191" s="341"/>
      <c r="U191" s="341"/>
      <c r="V191" s="341"/>
      <c r="W191" s="341"/>
      <c r="X191" s="341">
        <v>0</v>
      </c>
      <c r="Y191" s="341">
        <v>0</v>
      </c>
      <c r="Z191" s="341">
        <v>0</v>
      </c>
      <c r="AA191" s="341">
        <v>0</v>
      </c>
      <c r="AB191" s="341">
        <v>0</v>
      </c>
      <c r="AC191" s="341">
        <v>0</v>
      </c>
      <c r="AD191" s="341">
        <v>0</v>
      </c>
      <c r="AE191" s="341">
        <v>0</v>
      </c>
      <c r="AF191" s="341">
        <f t="shared" si="300"/>
        <v>5.77</v>
      </c>
      <c r="AG191" s="341">
        <f t="shared" si="230"/>
        <v>21.63</v>
      </c>
      <c r="AH191" s="341">
        <f t="shared" si="231"/>
        <v>22.35</v>
      </c>
      <c r="AI191" s="341">
        <f t="shared" si="232"/>
        <v>21.63</v>
      </c>
      <c r="AJ191" s="341">
        <f t="shared" si="233"/>
        <v>22.35</v>
      </c>
      <c r="AK191" s="341"/>
      <c r="AL191" s="341">
        <v>1316</v>
      </c>
      <c r="AM191" s="341">
        <v>1316</v>
      </c>
      <c r="AN191" s="341">
        <v>1316</v>
      </c>
      <c r="AO191" s="341">
        <v>1316</v>
      </c>
      <c r="AP191" s="341">
        <v>1316</v>
      </c>
      <c r="AQ191" s="97">
        <f t="shared" si="234"/>
        <v>22.35</v>
      </c>
      <c r="AR191" s="98">
        <f t="shared" si="235"/>
        <v>20.190000000000001</v>
      </c>
      <c r="AS191" s="98">
        <f t="shared" si="236"/>
        <v>22.35</v>
      </c>
      <c r="AT191" s="98">
        <f t="shared" si="237"/>
        <v>21.63</v>
      </c>
      <c r="AU191" s="98">
        <f t="shared" si="238"/>
        <v>22.35</v>
      </c>
      <c r="AV191" s="98">
        <f t="shared" si="239"/>
        <v>21.63</v>
      </c>
      <c r="AW191" s="98">
        <f t="shared" si="240"/>
        <v>22.35</v>
      </c>
      <c r="AX191" s="98">
        <f t="shared" si="241"/>
        <v>22.35</v>
      </c>
      <c r="AY191" s="98">
        <f t="shared" si="242"/>
        <v>21.63</v>
      </c>
      <c r="AZ191" s="98">
        <f t="shared" si="243"/>
        <v>22.35</v>
      </c>
      <c r="BA191" s="98">
        <f t="shared" si="244"/>
        <v>21.63</v>
      </c>
      <c r="BB191" s="98">
        <f t="shared" si="245"/>
        <v>22.35</v>
      </c>
      <c r="BC191" s="98">
        <f t="shared" si="246"/>
        <v>263.15999999999997</v>
      </c>
      <c r="BD191" s="98">
        <f t="shared" si="247"/>
        <v>1579.16</v>
      </c>
      <c r="BE191" s="98">
        <f t="shared" si="248"/>
        <v>22.35</v>
      </c>
      <c r="BF191" s="98">
        <f t="shared" si="249"/>
        <v>20.190000000000001</v>
      </c>
      <c r="BG191" s="98">
        <f t="shared" si="250"/>
        <v>22.35</v>
      </c>
      <c r="BH191" s="98">
        <f t="shared" si="251"/>
        <v>21.63</v>
      </c>
      <c r="BI191" s="98">
        <f t="shared" si="252"/>
        <v>22.35</v>
      </c>
      <c r="BJ191" s="98">
        <f t="shared" si="253"/>
        <v>21.63</v>
      </c>
      <c r="BK191" s="98">
        <f t="shared" si="254"/>
        <v>22.35</v>
      </c>
      <c r="BL191" s="98">
        <f t="shared" si="255"/>
        <v>22.35</v>
      </c>
      <c r="BM191" s="98">
        <f t="shared" si="256"/>
        <v>21.63</v>
      </c>
      <c r="BN191" s="98">
        <f t="shared" si="257"/>
        <v>22.35</v>
      </c>
      <c r="BO191" s="98">
        <f t="shared" si="258"/>
        <v>21.63</v>
      </c>
      <c r="BP191" s="98">
        <f t="shared" si="259"/>
        <v>22.35</v>
      </c>
      <c r="BQ191" s="98">
        <f t="shared" si="260"/>
        <v>263.15999999999997</v>
      </c>
      <c r="BR191" s="98">
        <f t="shared" si="261"/>
        <v>1842.32</v>
      </c>
      <c r="BS191" s="98">
        <f t="shared" si="262"/>
        <v>22.35</v>
      </c>
      <c r="BT191" s="98">
        <f t="shared" si="263"/>
        <v>20.190000000000001</v>
      </c>
      <c r="BU191" s="98">
        <f t="shared" si="264"/>
        <v>22.35</v>
      </c>
      <c r="BV191" s="98">
        <f t="shared" si="265"/>
        <v>21.63</v>
      </c>
      <c r="BW191" s="98">
        <f t="shared" si="266"/>
        <v>22.35</v>
      </c>
      <c r="BX191" s="98">
        <f t="shared" si="267"/>
        <v>21.63</v>
      </c>
      <c r="BY191" s="98">
        <f t="shared" si="268"/>
        <v>22.35</v>
      </c>
      <c r="BZ191" s="98">
        <f t="shared" si="269"/>
        <v>22.35</v>
      </c>
      <c r="CA191" s="98">
        <f t="shared" si="270"/>
        <v>21.63</v>
      </c>
      <c r="CB191" s="98">
        <f t="shared" si="271"/>
        <v>22.35</v>
      </c>
      <c r="CC191" s="98">
        <f t="shared" si="272"/>
        <v>21.63</v>
      </c>
      <c r="CD191" s="98">
        <f t="shared" si="273"/>
        <v>22.35</v>
      </c>
      <c r="CE191" s="98">
        <f t="shared" si="274"/>
        <v>263.15999999999997</v>
      </c>
      <c r="CF191" s="98">
        <f t="shared" si="275"/>
        <v>2105.48</v>
      </c>
      <c r="CG191" s="98">
        <f t="shared" si="276"/>
        <v>22.35</v>
      </c>
      <c r="CH191" s="98">
        <f t="shared" si="277"/>
        <v>20.91</v>
      </c>
      <c r="CI191" s="98">
        <f t="shared" si="278"/>
        <v>22.35</v>
      </c>
      <c r="CJ191" s="98">
        <f t="shared" si="279"/>
        <v>21.63</v>
      </c>
      <c r="CK191" s="98">
        <f t="shared" si="280"/>
        <v>22.35</v>
      </c>
      <c r="CL191" s="98">
        <f t="shared" si="281"/>
        <v>21.63</v>
      </c>
      <c r="CM191" s="98">
        <f t="shared" si="282"/>
        <v>22.35</v>
      </c>
      <c r="CN191" s="98">
        <f t="shared" si="283"/>
        <v>22.35</v>
      </c>
      <c r="CO191" s="98">
        <f t="shared" si="284"/>
        <v>21.63</v>
      </c>
      <c r="CP191" s="98">
        <f t="shared" si="285"/>
        <v>22.35</v>
      </c>
      <c r="CQ191" s="98">
        <f t="shared" si="286"/>
        <v>21.63</v>
      </c>
      <c r="CR191" s="98">
        <f t="shared" si="287"/>
        <v>22.35</v>
      </c>
      <c r="CS191" s="98">
        <f t="shared" si="288"/>
        <v>263.88</v>
      </c>
      <c r="CT191" s="99">
        <f t="shared" si="289"/>
        <v>2369.36</v>
      </c>
      <c r="CU191" s="98">
        <f t="shared" si="290"/>
        <v>22.35</v>
      </c>
      <c r="CV191" s="98">
        <f t="shared" si="291"/>
        <v>20.190000000000001</v>
      </c>
      <c r="CW191" s="98">
        <f t="shared" si="292"/>
        <v>22.35</v>
      </c>
      <c r="CX191" s="98">
        <f t="shared" si="293"/>
        <v>21.63</v>
      </c>
      <c r="CY191" s="100">
        <f t="shared" si="294"/>
        <v>22.35</v>
      </c>
      <c r="CZ191" s="98">
        <f t="shared" si="295"/>
        <v>21.63</v>
      </c>
      <c r="DA191" s="98">
        <f t="shared" si="296"/>
        <v>22.35</v>
      </c>
      <c r="DB191" s="98">
        <v>16.059999999999999</v>
      </c>
      <c r="DC191" s="98"/>
      <c r="DD191" s="98"/>
      <c r="DE191" s="98"/>
      <c r="DF191" s="98"/>
      <c r="DG191" s="101">
        <f t="shared" si="297"/>
        <v>168.91</v>
      </c>
      <c r="DH191" s="98">
        <f t="shared" si="298"/>
        <v>2538.27</v>
      </c>
      <c r="DI191" s="98">
        <f t="shared" si="299"/>
        <v>-1076.05</v>
      </c>
    </row>
    <row r="192" spans="3:113" s="102" customFormat="1" ht="156.75" x14ac:dyDescent="0.2">
      <c r="C192" s="379">
        <v>41144</v>
      </c>
      <c r="D192" s="380" t="s">
        <v>490</v>
      </c>
      <c r="E192" s="413" t="s">
        <v>1059</v>
      </c>
      <c r="F192" s="434" t="s">
        <v>69</v>
      </c>
      <c r="G192" s="435" t="s">
        <v>495</v>
      </c>
      <c r="H192" s="341">
        <v>1462.22</v>
      </c>
      <c r="I192" s="341">
        <f t="shared" si="217"/>
        <v>146.22200000000001</v>
      </c>
      <c r="J192" s="341">
        <f t="shared" si="215"/>
        <v>1315.998</v>
      </c>
      <c r="K192" s="341"/>
      <c r="L192" s="341"/>
      <c r="M192" s="341"/>
      <c r="N192" s="341"/>
      <c r="O192" s="341"/>
      <c r="P192" s="341"/>
      <c r="Q192" s="341"/>
      <c r="R192" s="341"/>
      <c r="S192" s="341"/>
      <c r="T192" s="341"/>
      <c r="U192" s="341"/>
      <c r="V192" s="341"/>
      <c r="W192" s="341"/>
      <c r="X192" s="341">
        <v>0</v>
      </c>
      <c r="Y192" s="341">
        <v>0</v>
      </c>
      <c r="Z192" s="341">
        <v>0</v>
      </c>
      <c r="AA192" s="341">
        <v>0</v>
      </c>
      <c r="AB192" s="341">
        <v>0</v>
      </c>
      <c r="AC192" s="341">
        <v>0</v>
      </c>
      <c r="AD192" s="341">
        <v>0</v>
      </c>
      <c r="AE192" s="341">
        <v>0</v>
      </c>
      <c r="AF192" s="341">
        <f t="shared" si="300"/>
        <v>5.77</v>
      </c>
      <c r="AG192" s="341">
        <f t="shared" si="230"/>
        <v>21.63</v>
      </c>
      <c r="AH192" s="341">
        <f t="shared" si="231"/>
        <v>22.35</v>
      </c>
      <c r="AI192" s="341">
        <f t="shared" si="232"/>
        <v>21.63</v>
      </c>
      <c r="AJ192" s="341">
        <f t="shared" si="233"/>
        <v>22.35</v>
      </c>
      <c r="AK192" s="341"/>
      <c r="AL192" s="341">
        <v>1316</v>
      </c>
      <c r="AM192" s="341">
        <v>1316</v>
      </c>
      <c r="AN192" s="341">
        <v>1316</v>
      </c>
      <c r="AO192" s="341">
        <v>1316</v>
      </c>
      <c r="AP192" s="341">
        <v>1316</v>
      </c>
      <c r="AQ192" s="97">
        <f t="shared" si="234"/>
        <v>22.35</v>
      </c>
      <c r="AR192" s="98">
        <f t="shared" si="235"/>
        <v>20.190000000000001</v>
      </c>
      <c r="AS192" s="98">
        <f t="shared" si="236"/>
        <v>22.35</v>
      </c>
      <c r="AT192" s="98">
        <f t="shared" si="237"/>
        <v>21.63</v>
      </c>
      <c r="AU192" s="98">
        <f t="shared" si="238"/>
        <v>22.35</v>
      </c>
      <c r="AV192" s="98">
        <f t="shared" si="239"/>
        <v>21.63</v>
      </c>
      <c r="AW192" s="98">
        <f t="shared" si="240"/>
        <v>22.35</v>
      </c>
      <c r="AX192" s="98">
        <f t="shared" si="241"/>
        <v>22.35</v>
      </c>
      <c r="AY192" s="98">
        <f t="shared" si="242"/>
        <v>21.63</v>
      </c>
      <c r="AZ192" s="98">
        <f t="shared" si="243"/>
        <v>22.35</v>
      </c>
      <c r="BA192" s="98">
        <f t="shared" si="244"/>
        <v>21.63</v>
      </c>
      <c r="BB192" s="98">
        <f t="shared" si="245"/>
        <v>22.35</v>
      </c>
      <c r="BC192" s="98">
        <f t="shared" si="246"/>
        <v>263.15999999999997</v>
      </c>
      <c r="BD192" s="98">
        <f t="shared" si="247"/>
        <v>1579.16</v>
      </c>
      <c r="BE192" s="98">
        <f t="shared" si="248"/>
        <v>22.35</v>
      </c>
      <c r="BF192" s="98">
        <f t="shared" si="249"/>
        <v>20.190000000000001</v>
      </c>
      <c r="BG192" s="98">
        <f t="shared" si="250"/>
        <v>22.35</v>
      </c>
      <c r="BH192" s="98">
        <f t="shared" si="251"/>
        <v>21.63</v>
      </c>
      <c r="BI192" s="98">
        <f t="shared" si="252"/>
        <v>22.35</v>
      </c>
      <c r="BJ192" s="98">
        <f t="shared" si="253"/>
        <v>21.63</v>
      </c>
      <c r="BK192" s="98">
        <f t="shared" si="254"/>
        <v>22.35</v>
      </c>
      <c r="BL192" s="98">
        <f t="shared" si="255"/>
        <v>22.35</v>
      </c>
      <c r="BM192" s="98">
        <f t="shared" si="256"/>
        <v>21.63</v>
      </c>
      <c r="BN192" s="98">
        <f t="shared" si="257"/>
        <v>22.35</v>
      </c>
      <c r="BO192" s="98">
        <f t="shared" si="258"/>
        <v>21.63</v>
      </c>
      <c r="BP192" s="98">
        <f t="shared" si="259"/>
        <v>22.35</v>
      </c>
      <c r="BQ192" s="98">
        <f t="shared" si="260"/>
        <v>263.15999999999997</v>
      </c>
      <c r="BR192" s="98">
        <f t="shared" si="261"/>
        <v>1842.32</v>
      </c>
      <c r="BS192" s="98">
        <f t="shared" si="262"/>
        <v>22.35</v>
      </c>
      <c r="BT192" s="98">
        <f t="shared" si="263"/>
        <v>20.190000000000001</v>
      </c>
      <c r="BU192" s="98">
        <f t="shared" si="264"/>
        <v>22.35</v>
      </c>
      <c r="BV192" s="98">
        <f t="shared" si="265"/>
        <v>21.63</v>
      </c>
      <c r="BW192" s="98">
        <f t="shared" si="266"/>
        <v>22.35</v>
      </c>
      <c r="BX192" s="98">
        <f t="shared" si="267"/>
        <v>21.63</v>
      </c>
      <c r="BY192" s="98">
        <f t="shared" si="268"/>
        <v>22.35</v>
      </c>
      <c r="BZ192" s="98">
        <f t="shared" si="269"/>
        <v>22.35</v>
      </c>
      <c r="CA192" s="98">
        <f t="shared" si="270"/>
        <v>21.63</v>
      </c>
      <c r="CB192" s="98">
        <f t="shared" si="271"/>
        <v>22.35</v>
      </c>
      <c r="CC192" s="98">
        <f t="shared" si="272"/>
        <v>21.63</v>
      </c>
      <c r="CD192" s="98">
        <f t="shared" si="273"/>
        <v>22.35</v>
      </c>
      <c r="CE192" s="98">
        <f t="shared" si="274"/>
        <v>263.15999999999997</v>
      </c>
      <c r="CF192" s="98">
        <f t="shared" si="275"/>
        <v>2105.48</v>
      </c>
      <c r="CG192" s="98">
        <f t="shared" si="276"/>
        <v>22.35</v>
      </c>
      <c r="CH192" s="98">
        <f t="shared" si="277"/>
        <v>20.91</v>
      </c>
      <c r="CI192" s="98">
        <f t="shared" si="278"/>
        <v>22.35</v>
      </c>
      <c r="CJ192" s="98">
        <f t="shared" si="279"/>
        <v>21.63</v>
      </c>
      <c r="CK192" s="98">
        <f t="shared" si="280"/>
        <v>22.35</v>
      </c>
      <c r="CL192" s="98">
        <f t="shared" si="281"/>
        <v>21.63</v>
      </c>
      <c r="CM192" s="98">
        <f t="shared" si="282"/>
        <v>22.35</v>
      </c>
      <c r="CN192" s="98">
        <f t="shared" si="283"/>
        <v>22.35</v>
      </c>
      <c r="CO192" s="98">
        <f t="shared" si="284"/>
        <v>21.63</v>
      </c>
      <c r="CP192" s="98">
        <f t="shared" si="285"/>
        <v>22.35</v>
      </c>
      <c r="CQ192" s="98">
        <f t="shared" si="286"/>
        <v>21.63</v>
      </c>
      <c r="CR192" s="98">
        <f t="shared" si="287"/>
        <v>22.35</v>
      </c>
      <c r="CS192" s="98">
        <f t="shared" si="288"/>
        <v>263.88</v>
      </c>
      <c r="CT192" s="99">
        <f t="shared" si="289"/>
        <v>2369.36</v>
      </c>
      <c r="CU192" s="98">
        <f t="shared" si="290"/>
        <v>22.35</v>
      </c>
      <c r="CV192" s="98">
        <f t="shared" si="291"/>
        <v>20.190000000000001</v>
      </c>
      <c r="CW192" s="98">
        <f t="shared" si="292"/>
        <v>22.35</v>
      </c>
      <c r="CX192" s="98">
        <f t="shared" si="293"/>
        <v>21.63</v>
      </c>
      <c r="CY192" s="100">
        <f t="shared" si="294"/>
        <v>22.35</v>
      </c>
      <c r="CZ192" s="98">
        <f t="shared" si="295"/>
        <v>21.63</v>
      </c>
      <c r="DA192" s="98">
        <f t="shared" si="296"/>
        <v>22.35</v>
      </c>
      <c r="DB192" s="98">
        <v>16.059999999999999</v>
      </c>
      <c r="DC192" s="98"/>
      <c r="DD192" s="98"/>
      <c r="DE192" s="98"/>
      <c r="DF192" s="98"/>
      <c r="DG192" s="101">
        <f t="shared" si="297"/>
        <v>168.91</v>
      </c>
      <c r="DH192" s="98">
        <f t="shared" si="298"/>
        <v>2538.27</v>
      </c>
      <c r="DI192" s="98">
        <f t="shared" si="299"/>
        <v>-1076.05</v>
      </c>
    </row>
    <row r="193" spans="3:126" s="102" customFormat="1" ht="156.75" x14ac:dyDescent="0.2">
      <c r="C193" s="379">
        <v>41144</v>
      </c>
      <c r="D193" s="380" t="s">
        <v>490</v>
      </c>
      <c r="E193" s="413" t="s">
        <v>1060</v>
      </c>
      <c r="F193" s="434" t="s">
        <v>456</v>
      </c>
      <c r="G193" s="435" t="s">
        <v>496</v>
      </c>
      <c r="H193" s="341">
        <v>1462.22</v>
      </c>
      <c r="I193" s="341">
        <f t="shared" si="217"/>
        <v>146.22200000000001</v>
      </c>
      <c r="J193" s="341">
        <f t="shared" si="215"/>
        <v>1315.998</v>
      </c>
      <c r="K193" s="341"/>
      <c r="L193" s="341"/>
      <c r="M193" s="341"/>
      <c r="N193" s="341"/>
      <c r="O193" s="341"/>
      <c r="P193" s="341"/>
      <c r="Q193" s="341"/>
      <c r="R193" s="341"/>
      <c r="S193" s="341"/>
      <c r="T193" s="341"/>
      <c r="U193" s="341"/>
      <c r="V193" s="341"/>
      <c r="W193" s="341"/>
      <c r="X193" s="341">
        <v>0</v>
      </c>
      <c r="Y193" s="341">
        <v>0</v>
      </c>
      <c r="Z193" s="341">
        <v>0</v>
      </c>
      <c r="AA193" s="341">
        <v>0</v>
      </c>
      <c r="AB193" s="341">
        <v>0</v>
      </c>
      <c r="AC193" s="341">
        <v>0</v>
      </c>
      <c r="AD193" s="341">
        <v>0</v>
      </c>
      <c r="AE193" s="341">
        <v>0</v>
      </c>
      <c r="AF193" s="341">
        <f t="shared" si="300"/>
        <v>5.77</v>
      </c>
      <c r="AG193" s="341">
        <f t="shared" si="230"/>
        <v>21.63</v>
      </c>
      <c r="AH193" s="341">
        <f t="shared" si="231"/>
        <v>22.35</v>
      </c>
      <c r="AI193" s="341">
        <f t="shared" si="232"/>
        <v>21.63</v>
      </c>
      <c r="AJ193" s="341">
        <f t="shared" si="233"/>
        <v>22.35</v>
      </c>
      <c r="AK193" s="341"/>
      <c r="AL193" s="341">
        <v>1316</v>
      </c>
      <c r="AM193" s="341">
        <v>1316</v>
      </c>
      <c r="AN193" s="341">
        <v>1316</v>
      </c>
      <c r="AO193" s="341">
        <v>1316</v>
      </c>
      <c r="AP193" s="341">
        <v>1316</v>
      </c>
      <c r="AQ193" s="97">
        <f t="shared" si="234"/>
        <v>22.35</v>
      </c>
      <c r="AR193" s="98">
        <f t="shared" si="235"/>
        <v>20.190000000000001</v>
      </c>
      <c r="AS193" s="98">
        <f t="shared" si="236"/>
        <v>22.35</v>
      </c>
      <c r="AT193" s="98">
        <f t="shared" si="237"/>
        <v>21.63</v>
      </c>
      <c r="AU193" s="98">
        <f t="shared" si="238"/>
        <v>22.35</v>
      </c>
      <c r="AV193" s="98">
        <f t="shared" si="239"/>
        <v>21.63</v>
      </c>
      <c r="AW193" s="98">
        <f t="shared" si="240"/>
        <v>22.35</v>
      </c>
      <c r="AX193" s="98">
        <f t="shared" si="241"/>
        <v>22.35</v>
      </c>
      <c r="AY193" s="98">
        <f t="shared" si="242"/>
        <v>21.63</v>
      </c>
      <c r="AZ193" s="98">
        <f t="shared" si="243"/>
        <v>22.35</v>
      </c>
      <c r="BA193" s="98">
        <f t="shared" si="244"/>
        <v>21.63</v>
      </c>
      <c r="BB193" s="98">
        <f t="shared" si="245"/>
        <v>22.35</v>
      </c>
      <c r="BC193" s="98">
        <f t="shared" si="246"/>
        <v>263.15999999999997</v>
      </c>
      <c r="BD193" s="98">
        <f t="shared" si="247"/>
        <v>1579.16</v>
      </c>
      <c r="BE193" s="98">
        <f t="shared" si="248"/>
        <v>22.35</v>
      </c>
      <c r="BF193" s="98">
        <f t="shared" si="249"/>
        <v>20.190000000000001</v>
      </c>
      <c r="BG193" s="98">
        <f t="shared" si="250"/>
        <v>22.35</v>
      </c>
      <c r="BH193" s="98">
        <f t="shared" si="251"/>
        <v>21.63</v>
      </c>
      <c r="BI193" s="98">
        <f t="shared" si="252"/>
        <v>22.35</v>
      </c>
      <c r="BJ193" s="98">
        <f t="shared" si="253"/>
        <v>21.63</v>
      </c>
      <c r="BK193" s="98">
        <f t="shared" si="254"/>
        <v>22.35</v>
      </c>
      <c r="BL193" s="98">
        <f t="shared" si="255"/>
        <v>22.35</v>
      </c>
      <c r="BM193" s="98">
        <f t="shared" si="256"/>
        <v>21.63</v>
      </c>
      <c r="BN193" s="98">
        <f t="shared" si="257"/>
        <v>22.35</v>
      </c>
      <c r="BO193" s="98">
        <f t="shared" si="258"/>
        <v>21.63</v>
      </c>
      <c r="BP193" s="98">
        <f t="shared" si="259"/>
        <v>22.35</v>
      </c>
      <c r="BQ193" s="98">
        <f t="shared" si="260"/>
        <v>263.15999999999997</v>
      </c>
      <c r="BR193" s="98">
        <f t="shared" si="261"/>
        <v>1842.32</v>
      </c>
      <c r="BS193" s="98">
        <f t="shared" si="262"/>
        <v>22.35</v>
      </c>
      <c r="BT193" s="98">
        <f t="shared" si="263"/>
        <v>20.190000000000001</v>
      </c>
      <c r="BU193" s="98">
        <f t="shared" si="264"/>
        <v>22.35</v>
      </c>
      <c r="BV193" s="98">
        <f t="shared" si="265"/>
        <v>21.63</v>
      </c>
      <c r="BW193" s="98">
        <f t="shared" si="266"/>
        <v>22.35</v>
      </c>
      <c r="BX193" s="98">
        <f t="shared" si="267"/>
        <v>21.63</v>
      </c>
      <c r="BY193" s="98">
        <f t="shared" si="268"/>
        <v>22.35</v>
      </c>
      <c r="BZ193" s="98">
        <f t="shared" si="269"/>
        <v>22.35</v>
      </c>
      <c r="CA193" s="98">
        <f t="shared" si="270"/>
        <v>21.63</v>
      </c>
      <c r="CB193" s="98">
        <f t="shared" si="271"/>
        <v>22.35</v>
      </c>
      <c r="CC193" s="98">
        <f t="shared" si="272"/>
        <v>21.63</v>
      </c>
      <c r="CD193" s="98">
        <f t="shared" si="273"/>
        <v>22.35</v>
      </c>
      <c r="CE193" s="98">
        <f t="shared" si="274"/>
        <v>263.15999999999997</v>
      </c>
      <c r="CF193" s="98">
        <f t="shared" si="275"/>
        <v>2105.48</v>
      </c>
      <c r="CG193" s="98">
        <f t="shared" si="276"/>
        <v>22.35</v>
      </c>
      <c r="CH193" s="98">
        <f t="shared" si="277"/>
        <v>20.91</v>
      </c>
      <c r="CI193" s="98">
        <f t="shared" si="278"/>
        <v>22.35</v>
      </c>
      <c r="CJ193" s="98">
        <f t="shared" si="279"/>
        <v>21.63</v>
      </c>
      <c r="CK193" s="98">
        <f t="shared" si="280"/>
        <v>22.35</v>
      </c>
      <c r="CL193" s="98">
        <f t="shared" si="281"/>
        <v>21.63</v>
      </c>
      <c r="CM193" s="98">
        <f t="shared" si="282"/>
        <v>22.35</v>
      </c>
      <c r="CN193" s="98">
        <f t="shared" si="283"/>
        <v>22.35</v>
      </c>
      <c r="CO193" s="98">
        <f t="shared" si="284"/>
        <v>21.63</v>
      </c>
      <c r="CP193" s="98">
        <f t="shared" si="285"/>
        <v>22.35</v>
      </c>
      <c r="CQ193" s="98">
        <f t="shared" si="286"/>
        <v>21.63</v>
      </c>
      <c r="CR193" s="98">
        <f t="shared" si="287"/>
        <v>22.35</v>
      </c>
      <c r="CS193" s="98">
        <f t="shared" si="288"/>
        <v>263.88</v>
      </c>
      <c r="CT193" s="99">
        <f t="shared" si="289"/>
        <v>2369.36</v>
      </c>
      <c r="CU193" s="98">
        <f t="shared" si="290"/>
        <v>22.35</v>
      </c>
      <c r="CV193" s="98">
        <f t="shared" si="291"/>
        <v>20.190000000000001</v>
      </c>
      <c r="CW193" s="98">
        <f t="shared" si="292"/>
        <v>22.35</v>
      </c>
      <c r="CX193" s="98">
        <f t="shared" si="293"/>
        <v>21.63</v>
      </c>
      <c r="CY193" s="100">
        <f t="shared" si="294"/>
        <v>22.35</v>
      </c>
      <c r="CZ193" s="98">
        <f t="shared" si="295"/>
        <v>21.63</v>
      </c>
      <c r="DA193" s="98">
        <f t="shared" si="296"/>
        <v>22.35</v>
      </c>
      <c r="DB193" s="98">
        <v>16.059999999999999</v>
      </c>
      <c r="DC193" s="98"/>
      <c r="DD193" s="98"/>
      <c r="DE193" s="98"/>
      <c r="DF193" s="98"/>
      <c r="DG193" s="101">
        <f t="shared" si="297"/>
        <v>168.91</v>
      </c>
      <c r="DH193" s="98">
        <f t="shared" si="298"/>
        <v>2538.27</v>
      </c>
      <c r="DI193" s="98">
        <f t="shared" si="299"/>
        <v>-1076.05</v>
      </c>
    </row>
    <row r="194" spans="3:126" s="102" customFormat="1" ht="156.75" x14ac:dyDescent="0.2">
      <c r="C194" s="379">
        <v>41144</v>
      </c>
      <c r="D194" s="380" t="s">
        <v>490</v>
      </c>
      <c r="E194" s="413" t="s">
        <v>1061</v>
      </c>
      <c r="F194" s="434" t="s">
        <v>456</v>
      </c>
      <c r="G194" s="435" t="s">
        <v>497</v>
      </c>
      <c r="H194" s="341">
        <v>1462.22</v>
      </c>
      <c r="I194" s="341">
        <f t="shared" si="217"/>
        <v>146.22200000000001</v>
      </c>
      <c r="J194" s="341">
        <f t="shared" si="215"/>
        <v>1315.998</v>
      </c>
      <c r="K194" s="341"/>
      <c r="L194" s="341"/>
      <c r="M194" s="341"/>
      <c r="N194" s="341"/>
      <c r="O194" s="341"/>
      <c r="P194" s="341"/>
      <c r="Q194" s="341"/>
      <c r="R194" s="341"/>
      <c r="S194" s="341"/>
      <c r="T194" s="341"/>
      <c r="U194" s="341"/>
      <c r="V194" s="341"/>
      <c r="W194" s="341"/>
      <c r="X194" s="341">
        <v>0</v>
      </c>
      <c r="Y194" s="341">
        <v>0</v>
      </c>
      <c r="Z194" s="341">
        <v>0</v>
      </c>
      <c r="AA194" s="341">
        <v>0</v>
      </c>
      <c r="AB194" s="341">
        <v>0</v>
      </c>
      <c r="AC194" s="341">
        <v>0</v>
      </c>
      <c r="AD194" s="341">
        <v>0</v>
      </c>
      <c r="AE194" s="341">
        <v>0</v>
      </c>
      <c r="AF194" s="341">
        <f t="shared" si="300"/>
        <v>5.77</v>
      </c>
      <c r="AG194" s="341">
        <f t="shared" si="230"/>
        <v>21.63</v>
      </c>
      <c r="AH194" s="341">
        <f t="shared" si="231"/>
        <v>22.35</v>
      </c>
      <c r="AI194" s="341">
        <f t="shared" si="232"/>
        <v>21.63</v>
      </c>
      <c r="AJ194" s="341">
        <f t="shared" si="233"/>
        <v>22.35</v>
      </c>
      <c r="AK194" s="341"/>
      <c r="AL194" s="341">
        <v>1316</v>
      </c>
      <c r="AM194" s="341">
        <v>1316</v>
      </c>
      <c r="AN194" s="341">
        <v>1316</v>
      </c>
      <c r="AO194" s="341">
        <v>1316</v>
      </c>
      <c r="AP194" s="341">
        <v>1316</v>
      </c>
      <c r="AQ194" s="97">
        <f t="shared" si="234"/>
        <v>22.35</v>
      </c>
      <c r="AR194" s="98">
        <f t="shared" si="235"/>
        <v>20.190000000000001</v>
      </c>
      <c r="AS194" s="98">
        <f t="shared" si="236"/>
        <v>22.35</v>
      </c>
      <c r="AT194" s="98">
        <f t="shared" si="237"/>
        <v>21.63</v>
      </c>
      <c r="AU194" s="98">
        <f t="shared" si="238"/>
        <v>22.35</v>
      </c>
      <c r="AV194" s="98">
        <f t="shared" si="239"/>
        <v>21.63</v>
      </c>
      <c r="AW194" s="98">
        <f t="shared" si="240"/>
        <v>22.35</v>
      </c>
      <c r="AX194" s="98">
        <f t="shared" si="241"/>
        <v>22.35</v>
      </c>
      <c r="AY194" s="98">
        <f t="shared" si="242"/>
        <v>21.63</v>
      </c>
      <c r="AZ194" s="98">
        <f t="shared" si="243"/>
        <v>22.35</v>
      </c>
      <c r="BA194" s="98">
        <f t="shared" si="244"/>
        <v>21.63</v>
      </c>
      <c r="BB194" s="98">
        <f t="shared" si="245"/>
        <v>22.35</v>
      </c>
      <c r="BC194" s="98">
        <f t="shared" si="246"/>
        <v>263.15999999999997</v>
      </c>
      <c r="BD194" s="98">
        <f t="shared" si="247"/>
        <v>1579.16</v>
      </c>
      <c r="BE194" s="98">
        <f t="shared" si="248"/>
        <v>22.35</v>
      </c>
      <c r="BF194" s="98">
        <f t="shared" si="249"/>
        <v>20.190000000000001</v>
      </c>
      <c r="BG194" s="98">
        <f t="shared" si="250"/>
        <v>22.35</v>
      </c>
      <c r="BH194" s="98">
        <f t="shared" si="251"/>
        <v>21.63</v>
      </c>
      <c r="BI194" s="98">
        <f t="shared" si="252"/>
        <v>22.35</v>
      </c>
      <c r="BJ194" s="98">
        <f t="shared" si="253"/>
        <v>21.63</v>
      </c>
      <c r="BK194" s="98">
        <f t="shared" si="254"/>
        <v>22.35</v>
      </c>
      <c r="BL194" s="98">
        <f t="shared" si="255"/>
        <v>22.35</v>
      </c>
      <c r="BM194" s="98">
        <f t="shared" si="256"/>
        <v>21.63</v>
      </c>
      <c r="BN194" s="98">
        <f t="shared" si="257"/>
        <v>22.35</v>
      </c>
      <c r="BO194" s="98">
        <f t="shared" si="258"/>
        <v>21.63</v>
      </c>
      <c r="BP194" s="98">
        <f t="shared" si="259"/>
        <v>22.35</v>
      </c>
      <c r="BQ194" s="98">
        <f t="shared" si="260"/>
        <v>263.15999999999997</v>
      </c>
      <c r="BR194" s="98">
        <f t="shared" si="261"/>
        <v>1842.32</v>
      </c>
      <c r="BS194" s="98">
        <f t="shared" si="262"/>
        <v>22.35</v>
      </c>
      <c r="BT194" s="98">
        <f t="shared" si="263"/>
        <v>20.190000000000001</v>
      </c>
      <c r="BU194" s="98">
        <f t="shared" si="264"/>
        <v>22.35</v>
      </c>
      <c r="BV194" s="98">
        <f t="shared" si="265"/>
        <v>21.63</v>
      </c>
      <c r="BW194" s="98">
        <f t="shared" si="266"/>
        <v>22.35</v>
      </c>
      <c r="BX194" s="98">
        <f t="shared" si="267"/>
        <v>21.63</v>
      </c>
      <c r="BY194" s="98">
        <f t="shared" si="268"/>
        <v>22.35</v>
      </c>
      <c r="BZ194" s="98">
        <f t="shared" si="269"/>
        <v>22.35</v>
      </c>
      <c r="CA194" s="98">
        <f t="shared" si="270"/>
        <v>21.63</v>
      </c>
      <c r="CB194" s="98">
        <f t="shared" si="271"/>
        <v>22.35</v>
      </c>
      <c r="CC194" s="98">
        <f t="shared" si="272"/>
        <v>21.63</v>
      </c>
      <c r="CD194" s="98">
        <f t="shared" si="273"/>
        <v>22.35</v>
      </c>
      <c r="CE194" s="98">
        <f t="shared" si="274"/>
        <v>263.15999999999997</v>
      </c>
      <c r="CF194" s="98">
        <f t="shared" si="275"/>
        <v>2105.48</v>
      </c>
      <c r="CG194" s="98">
        <f t="shared" si="276"/>
        <v>22.35</v>
      </c>
      <c r="CH194" s="98">
        <f t="shared" si="277"/>
        <v>20.91</v>
      </c>
      <c r="CI194" s="98">
        <f t="shared" si="278"/>
        <v>22.35</v>
      </c>
      <c r="CJ194" s="98">
        <f t="shared" si="279"/>
        <v>21.63</v>
      </c>
      <c r="CK194" s="98">
        <f t="shared" si="280"/>
        <v>22.35</v>
      </c>
      <c r="CL194" s="98">
        <f t="shared" si="281"/>
        <v>21.63</v>
      </c>
      <c r="CM194" s="98">
        <f t="shared" si="282"/>
        <v>22.35</v>
      </c>
      <c r="CN194" s="98">
        <f t="shared" si="283"/>
        <v>22.35</v>
      </c>
      <c r="CO194" s="98">
        <f t="shared" si="284"/>
        <v>21.63</v>
      </c>
      <c r="CP194" s="98">
        <f t="shared" si="285"/>
        <v>22.35</v>
      </c>
      <c r="CQ194" s="98">
        <f t="shared" si="286"/>
        <v>21.63</v>
      </c>
      <c r="CR194" s="98">
        <f t="shared" si="287"/>
        <v>22.35</v>
      </c>
      <c r="CS194" s="98">
        <f t="shared" si="288"/>
        <v>263.88</v>
      </c>
      <c r="CT194" s="99">
        <f t="shared" si="289"/>
        <v>2369.36</v>
      </c>
      <c r="CU194" s="98">
        <f t="shared" si="290"/>
        <v>22.35</v>
      </c>
      <c r="CV194" s="98">
        <f t="shared" si="291"/>
        <v>20.190000000000001</v>
      </c>
      <c r="CW194" s="98">
        <f t="shared" si="292"/>
        <v>22.35</v>
      </c>
      <c r="CX194" s="98">
        <f t="shared" si="293"/>
        <v>21.63</v>
      </c>
      <c r="CY194" s="100">
        <f t="shared" si="294"/>
        <v>22.35</v>
      </c>
      <c r="CZ194" s="98">
        <f t="shared" si="295"/>
        <v>21.63</v>
      </c>
      <c r="DA194" s="98">
        <f t="shared" si="296"/>
        <v>22.35</v>
      </c>
      <c r="DB194" s="98">
        <v>16.059999999999999</v>
      </c>
      <c r="DC194" s="98"/>
      <c r="DD194" s="98"/>
      <c r="DE194" s="98"/>
      <c r="DF194" s="98"/>
      <c r="DG194" s="101">
        <f t="shared" si="297"/>
        <v>168.91</v>
      </c>
      <c r="DH194" s="98">
        <f t="shared" si="298"/>
        <v>2538.27</v>
      </c>
      <c r="DI194" s="98">
        <f t="shared" si="299"/>
        <v>-1076.05</v>
      </c>
    </row>
    <row r="195" spans="3:126" s="102" customFormat="1" ht="156.75" x14ac:dyDescent="0.2">
      <c r="C195" s="379">
        <v>41144</v>
      </c>
      <c r="D195" s="380" t="s">
        <v>490</v>
      </c>
      <c r="E195" s="413" t="s">
        <v>1062</v>
      </c>
      <c r="F195" s="434" t="s">
        <v>498</v>
      </c>
      <c r="G195" s="435" t="s">
        <v>499</v>
      </c>
      <c r="H195" s="341">
        <v>1462.22</v>
      </c>
      <c r="I195" s="341">
        <f t="shared" si="217"/>
        <v>146.22200000000001</v>
      </c>
      <c r="J195" s="341">
        <f t="shared" si="215"/>
        <v>1315.998</v>
      </c>
      <c r="K195" s="341"/>
      <c r="L195" s="341"/>
      <c r="M195" s="341"/>
      <c r="N195" s="341"/>
      <c r="O195" s="341"/>
      <c r="P195" s="341"/>
      <c r="Q195" s="341"/>
      <c r="R195" s="341"/>
      <c r="S195" s="341"/>
      <c r="T195" s="341"/>
      <c r="U195" s="341"/>
      <c r="V195" s="341"/>
      <c r="W195" s="341"/>
      <c r="X195" s="341">
        <v>0</v>
      </c>
      <c r="Y195" s="341">
        <v>0</v>
      </c>
      <c r="Z195" s="341">
        <v>0</v>
      </c>
      <c r="AA195" s="341">
        <v>0</v>
      </c>
      <c r="AB195" s="341">
        <v>0</v>
      </c>
      <c r="AC195" s="341">
        <v>0</v>
      </c>
      <c r="AD195" s="341">
        <v>0</v>
      </c>
      <c r="AE195" s="341">
        <v>0</v>
      </c>
      <c r="AF195" s="341">
        <f t="shared" si="300"/>
        <v>5.77</v>
      </c>
      <c r="AG195" s="341">
        <f t="shared" si="230"/>
        <v>21.63</v>
      </c>
      <c r="AH195" s="341">
        <f t="shared" si="231"/>
        <v>22.35</v>
      </c>
      <c r="AI195" s="341">
        <f t="shared" si="232"/>
        <v>21.63</v>
      </c>
      <c r="AJ195" s="341">
        <f t="shared" si="233"/>
        <v>22.35</v>
      </c>
      <c r="AK195" s="341"/>
      <c r="AL195" s="341">
        <v>1316</v>
      </c>
      <c r="AM195" s="341">
        <v>1316</v>
      </c>
      <c r="AN195" s="341">
        <v>1316</v>
      </c>
      <c r="AO195" s="341">
        <v>1316</v>
      </c>
      <c r="AP195" s="341">
        <v>1316</v>
      </c>
      <c r="AQ195" s="97">
        <f t="shared" si="234"/>
        <v>22.35</v>
      </c>
      <c r="AR195" s="98">
        <f t="shared" si="235"/>
        <v>20.190000000000001</v>
      </c>
      <c r="AS195" s="98">
        <f t="shared" si="236"/>
        <v>22.35</v>
      </c>
      <c r="AT195" s="98">
        <f t="shared" si="237"/>
        <v>21.63</v>
      </c>
      <c r="AU195" s="98">
        <f t="shared" si="238"/>
        <v>22.35</v>
      </c>
      <c r="AV195" s="98">
        <f t="shared" si="239"/>
        <v>21.63</v>
      </c>
      <c r="AW195" s="98">
        <f t="shared" si="240"/>
        <v>22.35</v>
      </c>
      <c r="AX195" s="98">
        <f t="shared" si="241"/>
        <v>22.35</v>
      </c>
      <c r="AY195" s="98">
        <f t="shared" si="242"/>
        <v>21.63</v>
      </c>
      <c r="AZ195" s="98">
        <f t="shared" si="243"/>
        <v>22.35</v>
      </c>
      <c r="BA195" s="98">
        <f t="shared" si="244"/>
        <v>21.63</v>
      </c>
      <c r="BB195" s="98">
        <f t="shared" si="245"/>
        <v>22.35</v>
      </c>
      <c r="BC195" s="98">
        <f t="shared" si="246"/>
        <v>263.15999999999997</v>
      </c>
      <c r="BD195" s="98">
        <f t="shared" si="247"/>
        <v>1579.16</v>
      </c>
      <c r="BE195" s="98">
        <f t="shared" si="248"/>
        <v>22.35</v>
      </c>
      <c r="BF195" s="98">
        <f t="shared" si="249"/>
        <v>20.190000000000001</v>
      </c>
      <c r="BG195" s="98">
        <f t="shared" si="250"/>
        <v>22.35</v>
      </c>
      <c r="BH195" s="98">
        <f t="shared" si="251"/>
        <v>21.63</v>
      </c>
      <c r="BI195" s="98">
        <f t="shared" si="252"/>
        <v>22.35</v>
      </c>
      <c r="BJ195" s="98">
        <f t="shared" si="253"/>
        <v>21.63</v>
      </c>
      <c r="BK195" s="98">
        <f t="shared" si="254"/>
        <v>22.35</v>
      </c>
      <c r="BL195" s="98">
        <f t="shared" si="255"/>
        <v>22.35</v>
      </c>
      <c r="BM195" s="98">
        <f t="shared" si="256"/>
        <v>21.63</v>
      </c>
      <c r="BN195" s="98">
        <f t="shared" si="257"/>
        <v>22.35</v>
      </c>
      <c r="BO195" s="98">
        <f t="shared" si="258"/>
        <v>21.63</v>
      </c>
      <c r="BP195" s="98">
        <f t="shared" si="259"/>
        <v>22.35</v>
      </c>
      <c r="BQ195" s="98">
        <f t="shared" si="260"/>
        <v>263.15999999999997</v>
      </c>
      <c r="BR195" s="98">
        <f t="shared" si="261"/>
        <v>1842.32</v>
      </c>
      <c r="BS195" s="98">
        <f t="shared" si="262"/>
        <v>22.35</v>
      </c>
      <c r="BT195" s="98">
        <f t="shared" si="263"/>
        <v>20.190000000000001</v>
      </c>
      <c r="BU195" s="98">
        <f t="shared" si="264"/>
        <v>22.35</v>
      </c>
      <c r="BV195" s="98">
        <f t="shared" si="265"/>
        <v>21.63</v>
      </c>
      <c r="BW195" s="98">
        <f t="shared" si="266"/>
        <v>22.35</v>
      </c>
      <c r="BX195" s="98">
        <f t="shared" si="267"/>
        <v>21.63</v>
      </c>
      <c r="BY195" s="98">
        <f t="shared" si="268"/>
        <v>22.35</v>
      </c>
      <c r="BZ195" s="98">
        <f t="shared" si="269"/>
        <v>22.35</v>
      </c>
      <c r="CA195" s="98">
        <f t="shared" si="270"/>
        <v>21.63</v>
      </c>
      <c r="CB195" s="98">
        <f t="shared" si="271"/>
        <v>22.35</v>
      </c>
      <c r="CC195" s="98">
        <f t="shared" si="272"/>
        <v>21.63</v>
      </c>
      <c r="CD195" s="98">
        <f t="shared" si="273"/>
        <v>22.35</v>
      </c>
      <c r="CE195" s="98">
        <f t="shared" si="274"/>
        <v>263.15999999999997</v>
      </c>
      <c r="CF195" s="98">
        <f t="shared" si="275"/>
        <v>2105.48</v>
      </c>
      <c r="CG195" s="98">
        <f t="shared" si="276"/>
        <v>22.35</v>
      </c>
      <c r="CH195" s="98">
        <f t="shared" si="277"/>
        <v>20.91</v>
      </c>
      <c r="CI195" s="98">
        <f t="shared" si="278"/>
        <v>22.35</v>
      </c>
      <c r="CJ195" s="98">
        <f t="shared" si="279"/>
        <v>21.63</v>
      </c>
      <c r="CK195" s="98">
        <f t="shared" si="280"/>
        <v>22.35</v>
      </c>
      <c r="CL195" s="98">
        <f t="shared" si="281"/>
        <v>21.63</v>
      </c>
      <c r="CM195" s="98">
        <f t="shared" si="282"/>
        <v>22.35</v>
      </c>
      <c r="CN195" s="98">
        <f t="shared" si="283"/>
        <v>22.35</v>
      </c>
      <c r="CO195" s="98">
        <f t="shared" si="284"/>
        <v>21.63</v>
      </c>
      <c r="CP195" s="98">
        <f t="shared" si="285"/>
        <v>22.35</v>
      </c>
      <c r="CQ195" s="98">
        <f t="shared" si="286"/>
        <v>21.63</v>
      </c>
      <c r="CR195" s="98">
        <f t="shared" si="287"/>
        <v>22.35</v>
      </c>
      <c r="CS195" s="98">
        <f t="shared" si="288"/>
        <v>263.88</v>
      </c>
      <c r="CT195" s="99">
        <f t="shared" si="289"/>
        <v>2369.36</v>
      </c>
      <c r="CU195" s="98">
        <f t="shared" si="290"/>
        <v>22.35</v>
      </c>
      <c r="CV195" s="98">
        <f t="shared" si="291"/>
        <v>20.190000000000001</v>
      </c>
      <c r="CW195" s="98">
        <f t="shared" si="292"/>
        <v>22.35</v>
      </c>
      <c r="CX195" s="98">
        <f t="shared" si="293"/>
        <v>21.63</v>
      </c>
      <c r="CY195" s="100">
        <f t="shared" si="294"/>
        <v>22.35</v>
      </c>
      <c r="CZ195" s="98">
        <f t="shared" si="295"/>
        <v>21.63</v>
      </c>
      <c r="DA195" s="98">
        <f t="shared" si="296"/>
        <v>22.35</v>
      </c>
      <c r="DB195" s="98">
        <v>16.059999999999999</v>
      </c>
      <c r="DC195" s="98"/>
      <c r="DD195" s="98"/>
      <c r="DE195" s="98"/>
      <c r="DF195" s="98"/>
      <c r="DG195" s="101">
        <f t="shared" si="297"/>
        <v>168.91</v>
      </c>
      <c r="DH195" s="98">
        <f t="shared" si="298"/>
        <v>2538.27</v>
      </c>
      <c r="DI195" s="98">
        <f t="shared" si="299"/>
        <v>-1076.05</v>
      </c>
    </row>
    <row r="196" spans="3:126" s="102" customFormat="1" ht="156.75" x14ac:dyDescent="0.2">
      <c r="C196" s="379">
        <v>41173</v>
      </c>
      <c r="D196" s="380" t="s">
        <v>500</v>
      </c>
      <c r="E196" s="436" t="s">
        <v>501</v>
      </c>
      <c r="F196" s="435" t="s">
        <v>223</v>
      </c>
      <c r="G196" s="435" t="s">
        <v>502</v>
      </c>
      <c r="H196" s="341">
        <v>2370</v>
      </c>
      <c r="I196" s="341">
        <f t="shared" si="217"/>
        <v>237</v>
      </c>
      <c r="J196" s="341">
        <f t="shared" si="215"/>
        <v>2133</v>
      </c>
      <c r="K196" s="341"/>
      <c r="L196" s="341"/>
      <c r="M196" s="341"/>
      <c r="N196" s="341"/>
      <c r="O196" s="341"/>
      <c r="P196" s="341"/>
      <c r="Q196" s="341"/>
      <c r="R196" s="341"/>
      <c r="S196" s="341"/>
      <c r="T196" s="341"/>
      <c r="U196" s="341"/>
      <c r="V196" s="341"/>
      <c r="W196" s="341">
        <v>0</v>
      </c>
      <c r="X196" s="341"/>
      <c r="Y196" s="341"/>
      <c r="Z196" s="341"/>
      <c r="AA196" s="341"/>
      <c r="AB196" s="341"/>
      <c r="AC196" s="341"/>
      <c r="AD196" s="341"/>
      <c r="AE196" s="341"/>
      <c r="AF196" s="341">
        <f>ROUND((I196/5/365*9),2)</f>
        <v>1.17</v>
      </c>
      <c r="AG196" s="341">
        <v>118.04</v>
      </c>
      <c r="AH196" s="341">
        <v>426.58</v>
      </c>
      <c r="AI196" s="341">
        <v>426.58</v>
      </c>
      <c r="AJ196" s="341">
        <v>426.58</v>
      </c>
      <c r="AK196" s="341">
        <v>427.74</v>
      </c>
      <c r="AL196" s="341">
        <v>2133</v>
      </c>
      <c r="AM196" s="341">
        <v>2133</v>
      </c>
      <c r="AN196" s="341">
        <v>2133</v>
      </c>
      <c r="AO196" s="341">
        <v>2133</v>
      </c>
      <c r="AP196" s="341">
        <v>2133</v>
      </c>
      <c r="AQ196" s="97">
        <f>ROUND((I196/5/365*31),2)</f>
        <v>4.03</v>
      </c>
      <c r="AR196" s="98">
        <f>ROUND((I196/5/365*30),2)</f>
        <v>3.9</v>
      </c>
      <c r="AS196" s="98">
        <f>ROUND((I196/5/365*31),2)</f>
        <v>4.03</v>
      </c>
      <c r="AT196" s="98">
        <f>ROUND((I196/5/365*30),2)</f>
        <v>3.9</v>
      </c>
      <c r="AU196" s="98">
        <f>ROUND((I196/5/365*31),2)</f>
        <v>4.03</v>
      </c>
      <c r="AV196" s="98">
        <f>ROUND((I196/5/365*31),2)</f>
        <v>4.03</v>
      </c>
      <c r="AW196" s="98">
        <f>ROUND((I196/5/365*30),2)</f>
        <v>3.9</v>
      </c>
      <c r="AX196" s="98">
        <f>ROUND((I196/5/365*31),2)</f>
        <v>4.03</v>
      </c>
      <c r="AY196" s="98">
        <f>ROUND((I196/5/365*30),2)</f>
        <v>3.9</v>
      </c>
      <c r="AZ196" s="98">
        <f>ROUND((I196/5/365*31),2)</f>
        <v>4.03</v>
      </c>
      <c r="BA196" s="98">
        <f t="shared" ref="BA196:BA199" si="301">SUM(AL196:AZ196)</f>
        <v>10704.780000000002</v>
      </c>
      <c r="BB196" s="98">
        <f>ROUND((AK196+AL196+AP196+AQ196+AR196+AS196+AT196+AU196+AV196+AW196+AX196+AY196+AZ196),2)</f>
        <v>4733.5200000000004</v>
      </c>
      <c r="BC196" s="98">
        <f>ROUND((I196/5/365*31),2)</f>
        <v>4.03</v>
      </c>
      <c r="BD196" s="98">
        <f>ROUND((I196/5/365*28),2)</f>
        <v>3.64</v>
      </c>
      <c r="BE196" s="98">
        <f>ROUND((I196/5/365*31),2)</f>
        <v>4.03</v>
      </c>
      <c r="BF196" s="98">
        <f>ROUND((I196/5/365*30),2)</f>
        <v>3.9</v>
      </c>
      <c r="BG196" s="98">
        <f>ROUND((I196/5/365*31),2)</f>
        <v>4.03</v>
      </c>
      <c r="BH196" s="98">
        <f>ROUND((I196/5/365*30),2)</f>
        <v>3.9</v>
      </c>
      <c r="BI196" s="98">
        <f>ROUND((I196/5/365*31),2)</f>
        <v>4.03</v>
      </c>
      <c r="BJ196" s="98">
        <f>ROUND((I196/5/365*31),2)</f>
        <v>4.03</v>
      </c>
      <c r="BK196" s="98">
        <f>ROUND((I196/5/365*30),2)</f>
        <v>3.9</v>
      </c>
      <c r="BL196" s="98">
        <f>ROUND((I196/5/365*31),2)</f>
        <v>4.03</v>
      </c>
      <c r="BM196" s="98">
        <f>ROUND((I196/5/365*30),2)</f>
        <v>3.9</v>
      </c>
      <c r="BN196" s="98">
        <f>ROUND((I196/5/365*31),2)</f>
        <v>4.03</v>
      </c>
      <c r="BO196" s="98">
        <f t="shared" ref="BO196:BO199" si="302">SUM(BC196:BN196)</f>
        <v>47.45</v>
      </c>
      <c r="BP196" s="98">
        <f t="shared" ref="BP196:BP199" si="303">ROUND((BB196+BO196),2)</f>
        <v>4780.97</v>
      </c>
      <c r="BQ196" s="98">
        <f>ROUND((I196/5/365*31),2)</f>
        <v>4.03</v>
      </c>
      <c r="BR196" s="98">
        <f>ROUND((I196/5/365*28),2)</f>
        <v>3.64</v>
      </c>
      <c r="BS196" s="98">
        <f>ROUND((I196/5/365*31),2)</f>
        <v>4.03</v>
      </c>
      <c r="BT196" s="98">
        <f>ROUND((I196/5/365*30),2)</f>
        <v>3.9</v>
      </c>
      <c r="BU196" s="98">
        <f>ROUND((I196/5/365*31),2)</f>
        <v>4.03</v>
      </c>
      <c r="BV196" s="98">
        <f>ROUND((I196/5/365*30),2)</f>
        <v>3.9</v>
      </c>
      <c r="BW196" s="98">
        <f>ROUND((I196/5/365*31),2)</f>
        <v>4.03</v>
      </c>
      <c r="BX196" s="98">
        <f>ROUND((I196/5/365*31),2)</f>
        <v>4.03</v>
      </c>
      <c r="BY196" s="98">
        <f>ROUND((I196/5/365*30),2)</f>
        <v>3.9</v>
      </c>
      <c r="BZ196" s="98">
        <f>ROUND((I196/5/365*31),2)</f>
        <v>4.03</v>
      </c>
      <c r="CA196" s="98">
        <f>ROUND((I196/5/365*30),2)</f>
        <v>3.9</v>
      </c>
      <c r="CB196" s="98">
        <f>ROUND((I196/5/365*31),2)</f>
        <v>4.03</v>
      </c>
      <c r="CC196" s="98">
        <f t="shared" ref="CC196:CC199" si="304">SUM(BQ196:CB196)</f>
        <v>47.45</v>
      </c>
      <c r="CD196" s="98">
        <f t="shared" ref="CD196:CD199" si="305">ROUND((BP196+CC196),2)</f>
        <v>4828.42</v>
      </c>
      <c r="CE196" s="98">
        <f>ROUND((I196/5/365*31),2)</f>
        <v>4.03</v>
      </c>
      <c r="CF196" s="98">
        <f>ROUND((I196/5/365*29),2)</f>
        <v>3.77</v>
      </c>
      <c r="CG196" s="98">
        <f>ROUND((I196/5/365*31),2)</f>
        <v>4.03</v>
      </c>
      <c r="CH196" s="98">
        <f>ROUND((I196/5/365*30),2)</f>
        <v>3.9</v>
      </c>
      <c r="CI196" s="98">
        <f>ROUND((I196/5/365*31),2)</f>
        <v>4.03</v>
      </c>
      <c r="CJ196" s="98">
        <f>ROUND((I196/5/365*30),2)</f>
        <v>3.9</v>
      </c>
      <c r="CK196" s="98">
        <f>ROUND((I196/5/365*31),2)</f>
        <v>4.03</v>
      </c>
      <c r="CL196" s="98">
        <f>ROUND((I196/5/365*31),2)</f>
        <v>4.03</v>
      </c>
      <c r="CM196" s="98">
        <f>ROUND((I196/5/365*30),2)</f>
        <v>3.9</v>
      </c>
      <c r="CN196" s="98">
        <f>ROUND((I196/5/365*31),2)</f>
        <v>4.03</v>
      </c>
      <c r="CO196" s="98">
        <f>ROUND((I196/5/365*30),2)</f>
        <v>3.9</v>
      </c>
      <c r="CP196" s="98">
        <f>ROUND((I196/5/365*31),2)</f>
        <v>4.03</v>
      </c>
      <c r="CQ196" s="98">
        <f t="shared" ref="CQ196:CQ199" si="306">SUM(CE196:CP196)</f>
        <v>47.580000000000005</v>
      </c>
      <c r="CR196" s="99">
        <f t="shared" ref="CR196:CR199" si="307">ROUND((CD196+CQ196),2)</f>
        <v>4876</v>
      </c>
      <c r="CS196" s="98">
        <f>ROUND((I196/5/365*31),2)</f>
        <v>4.03</v>
      </c>
      <c r="CT196" s="98">
        <f>ROUND((I196/5/365*28),2)</f>
        <v>3.64</v>
      </c>
      <c r="CU196" s="98">
        <f>ROUND((I196/5/365*31),2)</f>
        <v>4.03</v>
      </c>
      <c r="CV196" s="98">
        <f>ROUND((I196/5/365*30),2)</f>
        <v>3.9</v>
      </c>
      <c r="CW196" s="100">
        <f>ROUND((I196/5/365*31),2)</f>
        <v>4.03</v>
      </c>
      <c r="CX196" s="98">
        <f>ROUND((I196/5/365*30),2)</f>
        <v>3.9</v>
      </c>
      <c r="CY196" s="98">
        <f>ROUND((I196/5/365*31),2)</f>
        <v>4.03</v>
      </c>
      <c r="CZ196" s="98">
        <f>ROUND((I196/5/365*31),2)</f>
        <v>4.03</v>
      </c>
      <c r="DA196" s="98">
        <v>23.48</v>
      </c>
      <c r="DB196" s="98"/>
      <c r="DC196" s="98"/>
      <c r="DD196" s="98"/>
      <c r="DE196" s="101">
        <f t="shared" ref="DE196:DE199" si="308">SUM(CS196:DD196)</f>
        <v>55.07</v>
      </c>
      <c r="DF196" s="98">
        <f>ROUND((CR196+CS196+CT196+CU196+CV196+CW196+CX196+CY196+CZ196+DA196+DB196+DC196+DD196),2)</f>
        <v>4931.07</v>
      </c>
      <c r="DG196" s="98" t="e">
        <f>SUM(#REF!-DF196)</f>
        <v>#REF!</v>
      </c>
    </row>
    <row r="197" spans="3:126" s="102" customFormat="1" ht="156.75" x14ac:dyDescent="0.2">
      <c r="C197" s="437">
        <v>41173</v>
      </c>
      <c r="D197" s="380" t="s">
        <v>500</v>
      </c>
      <c r="E197" s="436" t="s">
        <v>503</v>
      </c>
      <c r="F197" s="435" t="s">
        <v>175</v>
      </c>
      <c r="G197" s="438" t="s">
        <v>504</v>
      </c>
      <c r="H197" s="341">
        <v>2370</v>
      </c>
      <c r="I197" s="341">
        <f t="shared" si="217"/>
        <v>237</v>
      </c>
      <c r="J197" s="341">
        <f t="shared" si="215"/>
        <v>2133</v>
      </c>
      <c r="K197" s="373"/>
      <c r="L197" s="373"/>
      <c r="M197" s="373"/>
      <c r="N197" s="373"/>
      <c r="O197" s="373"/>
      <c r="P197" s="373"/>
      <c r="Q197" s="373"/>
      <c r="R197" s="373"/>
      <c r="S197" s="373"/>
      <c r="T197" s="373"/>
      <c r="U197" s="373"/>
      <c r="V197" s="373"/>
      <c r="W197" s="373">
        <v>0</v>
      </c>
      <c r="X197" s="373"/>
      <c r="Y197" s="373"/>
      <c r="Z197" s="373"/>
      <c r="AA197" s="373"/>
      <c r="AB197" s="373"/>
      <c r="AC197" s="373"/>
      <c r="AD197" s="373"/>
      <c r="AE197" s="373"/>
      <c r="AF197" s="373">
        <f>ROUND((I197/5/365*9),2)</f>
        <v>1.17</v>
      </c>
      <c r="AG197" s="373">
        <f>ROUND((I197/5/365*31),2)</f>
        <v>4.03</v>
      </c>
      <c r="AH197" s="373">
        <f>ROUND((I197/5/365*30),2)</f>
        <v>3.9</v>
      </c>
      <c r="AI197" s="373">
        <f>ROUND((I197/5/365*31),2)</f>
        <v>4.03</v>
      </c>
      <c r="AJ197" s="373"/>
      <c r="AK197" s="373">
        <f t="shared" ref="AK197:AK199" si="309">ROUND((W197+X197+Y197+Z197+AA197+AB197+AC197+AD197+AE197+AF197+AG197+AH197+AI197),2)</f>
        <v>13.13</v>
      </c>
      <c r="AL197" s="341">
        <v>2133</v>
      </c>
      <c r="AM197" s="341">
        <v>2133</v>
      </c>
      <c r="AN197" s="341">
        <v>2133</v>
      </c>
      <c r="AO197" s="341">
        <v>2133</v>
      </c>
      <c r="AP197" s="341">
        <v>2133</v>
      </c>
      <c r="AQ197" s="97">
        <f>ROUND((I197/5/365*31),2)</f>
        <v>4.03</v>
      </c>
      <c r="AR197" s="98">
        <f>ROUND((I197/5/365*30),2)</f>
        <v>3.9</v>
      </c>
      <c r="AS197" s="98">
        <f>ROUND((I197/5/365*31),2)</f>
        <v>4.03</v>
      </c>
      <c r="AT197" s="98">
        <f>ROUND((I197/5/365*30),2)</f>
        <v>3.9</v>
      </c>
      <c r="AU197" s="98">
        <f>ROUND((I197/5/365*31),2)</f>
        <v>4.03</v>
      </c>
      <c r="AV197" s="98">
        <f>ROUND((I197/5/365*31),2)</f>
        <v>4.03</v>
      </c>
      <c r="AW197" s="98">
        <f>ROUND((I197/5/365*30),2)</f>
        <v>3.9</v>
      </c>
      <c r="AX197" s="98">
        <f>ROUND((I197/5/365*31),2)</f>
        <v>4.03</v>
      </c>
      <c r="AY197" s="98">
        <f>ROUND((I197/5/365*30),2)</f>
        <v>3.9</v>
      </c>
      <c r="AZ197" s="98">
        <f>ROUND((I197/5/365*31),2)</f>
        <v>4.03</v>
      </c>
      <c r="BA197" s="98">
        <f t="shared" si="301"/>
        <v>10704.780000000002</v>
      </c>
      <c r="BB197" s="98">
        <f>ROUND((AK197+AL197+AP197+AQ197+AR197+AS197+AT197+AU197+AV197+AW197+AX197+AY197+AZ197),2)</f>
        <v>4318.91</v>
      </c>
      <c r="BC197" s="98">
        <f>ROUND((I197/5/365*31),2)</f>
        <v>4.03</v>
      </c>
      <c r="BD197" s="98">
        <f>ROUND((I197/5/365*28),2)</f>
        <v>3.64</v>
      </c>
      <c r="BE197" s="98">
        <f>ROUND((I197/5/365*31),2)</f>
        <v>4.03</v>
      </c>
      <c r="BF197" s="98">
        <f>ROUND((I197/5/365*30),2)</f>
        <v>3.9</v>
      </c>
      <c r="BG197" s="98">
        <f>ROUND((I197/5/365*31),2)</f>
        <v>4.03</v>
      </c>
      <c r="BH197" s="98">
        <f>ROUND((I197/5/365*30),2)</f>
        <v>3.9</v>
      </c>
      <c r="BI197" s="98">
        <f>ROUND((I197/5/365*31),2)</f>
        <v>4.03</v>
      </c>
      <c r="BJ197" s="98">
        <f>ROUND((I197/5/365*31),2)</f>
        <v>4.03</v>
      </c>
      <c r="BK197" s="98">
        <f>ROUND((I197/5/365*30),2)</f>
        <v>3.9</v>
      </c>
      <c r="BL197" s="98">
        <f>ROUND((I197/5/365*31),2)</f>
        <v>4.03</v>
      </c>
      <c r="BM197" s="98">
        <f>ROUND((I197/5/365*30),2)</f>
        <v>3.9</v>
      </c>
      <c r="BN197" s="98">
        <f>ROUND((I197/5/365*31),2)</f>
        <v>4.03</v>
      </c>
      <c r="BO197" s="98">
        <f t="shared" si="302"/>
        <v>47.45</v>
      </c>
      <c r="BP197" s="98">
        <f t="shared" si="303"/>
        <v>4366.3599999999997</v>
      </c>
      <c r="BQ197" s="98">
        <f>ROUND((I197/5/365*31),2)</f>
        <v>4.03</v>
      </c>
      <c r="BR197" s="98">
        <f>ROUND((I197/5/365*28),2)</f>
        <v>3.64</v>
      </c>
      <c r="BS197" s="98">
        <f>ROUND((I197/5/365*31),2)</f>
        <v>4.03</v>
      </c>
      <c r="BT197" s="98">
        <f>ROUND((I197/5/365*30),2)</f>
        <v>3.9</v>
      </c>
      <c r="BU197" s="98">
        <f>ROUND((I197/5/365*31),2)</f>
        <v>4.03</v>
      </c>
      <c r="BV197" s="98">
        <f>ROUND((I197/5/365*30),2)</f>
        <v>3.9</v>
      </c>
      <c r="BW197" s="98">
        <f>ROUND((I197/5/365*31),2)</f>
        <v>4.03</v>
      </c>
      <c r="BX197" s="98">
        <f>ROUND((I197/5/365*31),2)</f>
        <v>4.03</v>
      </c>
      <c r="BY197" s="98">
        <f>ROUND((I197/5/365*30),2)</f>
        <v>3.9</v>
      </c>
      <c r="BZ197" s="98">
        <f>ROUND((I197/5/365*31),2)</f>
        <v>4.03</v>
      </c>
      <c r="CA197" s="98">
        <f>ROUND((I197/5/365*30),2)</f>
        <v>3.9</v>
      </c>
      <c r="CB197" s="98">
        <f>ROUND((I197/5/365*31),2)</f>
        <v>4.03</v>
      </c>
      <c r="CC197" s="98">
        <f t="shared" si="304"/>
        <v>47.45</v>
      </c>
      <c r="CD197" s="98">
        <f t="shared" si="305"/>
        <v>4413.8100000000004</v>
      </c>
      <c r="CE197" s="98">
        <f>ROUND((I197/5/365*31),2)</f>
        <v>4.03</v>
      </c>
      <c r="CF197" s="98">
        <f>ROUND((I197/5/365*29),2)</f>
        <v>3.77</v>
      </c>
      <c r="CG197" s="98">
        <f>ROUND((I197/5/365*31),2)</f>
        <v>4.03</v>
      </c>
      <c r="CH197" s="98">
        <f>ROUND((I197/5/365*30),2)</f>
        <v>3.9</v>
      </c>
      <c r="CI197" s="98">
        <f>ROUND((I197/5/365*31),2)</f>
        <v>4.03</v>
      </c>
      <c r="CJ197" s="98">
        <f>ROUND((I197/5/365*30),2)</f>
        <v>3.9</v>
      </c>
      <c r="CK197" s="98">
        <f>ROUND((I197/5/365*31),2)</f>
        <v>4.03</v>
      </c>
      <c r="CL197" s="98">
        <f>ROUND((I197/5/365*31),2)</f>
        <v>4.03</v>
      </c>
      <c r="CM197" s="98">
        <f>ROUND((I197/5/365*30),2)</f>
        <v>3.9</v>
      </c>
      <c r="CN197" s="98">
        <f>ROUND((I197/5/365*31),2)</f>
        <v>4.03</v>
      </c>
      <c r="CO197" s="98">
        <f>ROUND((I197/5/365*30),2)</f>
        <v>3.9</v>
      </c>
      <c r="CP197" s="98">
        <f>ROUND((I197/5/365*31),2)</f>
        <v>4.03</v>
      </c>
      <c r="CQ197" s="98">
        <f t="shared" si="306"/>
        <v>47.580000000000005</v>
      </c>
      <c r="CR197" s="99">
        <f t="shared" si="307"/>
        <v>4461.3900000000003</v>
      </c>
      <c r="CS197" s="98">
        <f>ROUND((I197/5/365*31),2)</f>
        <v>4.03</v>
      </c>
      <c r="CT197" s="98">
        <f>ROUND((I197/5/365*28),2)</f>
        <v>3.64</v>
      </c>
      <c r="CU197" s="98">
        <f>ROUND((I197/5/365*31),2)</f>
        <v>4.03</v>
      </c>
      <c r="CV197" s="98">
        <f>ROUND((I197/5/365*30),2)</f>
        <v>3.9</v>
      </c>
      <c r="CW197" s="100">
        <f>ROUND((I197/5/365*31),2)</f>
        <v>4.03</v>
      </c>
      <c r="CX197" s="98">
        <f>ROUND((I197/5/365*30),2)</f>
        <v>3.9</v>
      </c>
      <c r="CY197" s="98">
        <f>ROUND((I197/5/365*31),2)</f>
        <v>4.03</v>
      </c>
      <c r="CZ197" s="98">
        <f>ROUND((I197/5/365*31),2)</f>
        <v>4.03</v>
      </c>
      <c r="DA197" s="98">
        <v>23.48</v>
      </c>
      <c r="DB197" s="98"/>
      <c r="DC197" s="98"/>
      <c r="DD197" s="98"/>
      <c r="DE197" s="101">
        <f t="shared" si="308"/>
        <v>55.07</v>
      </c>
      <c r="DF197" s="98">
        <f t="shared" ref="DF197:DF199" si="310">ROUND((CR197+CS197+CT197+CU197+CV197+CW197+CX197+CY197+CZ197+DA197+DB197+DC197+DD197),2)</f>
        <v>4516.46</v>
      </c>
      <c r="DG197" s="98" t="e">
        <f>SUM(G197-DF197)</f>
        <v>#VALUE!</v>
      </c>
    </row>
    <row r="198" spans="3:126" s="102" customFormat="1" ht="156.75" x14ac:dyDescent="0.2">
      <c r="C198" s="379">
        <v>41173</v>
      </c>
      <c r="D198" s="380" t="s">
        <v>500</v>
      </c>
      <c r="E198" s="436" t="s">
        <v>505</v>
      </c>
      <c r="F198" s="435" t="s">
        <v>506</v>
      </c>
      <c r="G198" s="439" t="s">
        <v>507</v>
      </c>
      <c r="H198" s="341">
        <v>2370</v>
      </c>
      <c r="I198" s="341">
        <f t="shared" si="217"/>
        <v>237</v>
      </c>
      <c r="J198" s="341">
        <f t="shared" si="215"/>
        <v>2133</v>
      </c>
      <c r="K198" s="341"/>
      <c r="L198" s="341"/>
      <c r="M198" s="341"/>
      <c r="N198" s="341"/>
      <c r="O198" s="341"/>
      <c r="P198" s="341"/>
      <c r="Q198" s="341"/>
      <c r="R198" s="341"/>
      <c r="S198" s="341"/>
      <c r="T198" s="341"/>
      <c r="U198" s="341"/>
      <c r="V198" s="341"/>
      <c r="W198" s="341">
        <v>0</v>
      </c>
      <c r="X198" s="341"/>
      <c r="Y198" s="341"/>
      <c r="Z198" s="341"/>
      <c r="AA198" s="341"/>
      <c r="AB198" s="341"/>
      <c r="AC198" s="341"/>
      <c r="AD198" s="341"/>
      <c r="AE198" s="341"/>
      <c r="AF198" s="341">
        <f>ROUND((I198/5/365*9),2)</f>
        <v>1.17</v>
      </c>
      <c r="AG198" s="341">
        <f>ROUND((I198/5/365*31),2)</f>
        <v>4.03</v>
      </c>
      <c r="AH198" s="341">
        <f>ROUND((I198/5/365*30),2)</f>
        <v>3.9</v>
      </c>
      <c r="AI198" s="341">
        <f>ROUND((I198/5/365*31),2)</f>
        <v>4.03</v>
      </c>
      <c r="AJ198" s="341">
        <f t="shared" ref="AJ198:AJ199" si="311">SUM(X198:AI198)</f>
        <v>13.129999999999999</v>
      </c>
      <c r="AK198" s="341">
        <f t="shared" si="309"/>
        <v>13.13</v>
      </c>
      <c r="AL198" s="341">
        <v>2133</v>
      </c>
      <c r="AM198" s="341">
        <v>2133</v>
      </c>
      <c r="AN198" s="341">
        <v>2133</v>
      </c>
      <c r="AO198" s="341">
        <v>2133</v>
      </c>
      <c r="AP198" s="341">
        <v>2133</v>
      </c>
      <c r="AQ198" s="97">
        <f>ROUND((I198/5/365*31),2)</f>
        <v>4.03</v>
      </c>
      <c r="AR198" s="98">
        <f>ROUND((I198/5/365*30),2)</f>
        <v>3.9</v>
      </c>
      <c r="AS198" s="98">
        <f>ROUND((I198/5/365*31),2)</f>
        <v>4.03</v>
      </c>
      <c r="AT198" s="98">
        <f>ROUND((I198/5/365*30),2)</f>
        <v>3.9</v>
      </c>
      <c r="AU198" s="98">
        <f>ROUND((I198/5/365*31),2)</f>
        <v>4.03</v>
      </c>
      <c r="AV198" s="98">
        <f>ROUND((I198/5/365*31),2)</f>
        <v>4.03</v>
      </c>
      <c r="AW198" s="98">
        <f>ROUND((I198/5/365*30),2)</f>
        <v>3.9</v>
      </c>
      <c r="AX198" s="98">
        <f>ROUND((I198/5/365*31),2)</f>
        <v>4.03</v>
      </c>
      <c r="AY198" s="98">
        <f>ROUND((I198/5/365*30),2)</f>
        <v>3.9</v>
      </c>
      <c r="AZ198" s="98">
        <f>ROUND((I198/5/365*31),2)</f>
        <v>4.03</v>
      </c>
      <c r="BA198" s="98">
        <f t="shared" si="301"/>
        <v>10704.780000000002</v>
      </c>
      <c r="BB198" s="98">
        <f>ROUND((AK198+AL198+AP198+AQ198+AR198+AS198+AT198+AU198+AV198+AW198+AX198+AY198+AZ198),2)</f>
        <v>4318.91</v>
      </c>
      <c r="BC198" s="98">
        <f>ROUND((I198/5/365*31),2)</f>
        <v>4.03</v>
      </c>
      <c r="BD198" s="98">
        <f>ROUND((I198/5/365*28),2)</f>
        <v>3.64</v>
      </c>
      <c r="BE198" s="98">
        <f>ROUND((I198/5/365*31),2)</f>
        <v>4.03</v>
      </c>
      <c r="BF198" s="98">
        <f>ROUND((I198/5/365*30),2)</f>
        <v>3.9</v>
      </c>
      <c r="BG198" s="98">
        <f>ROUND((I198/5/365*31),2)</f>
        <v>4.03</v>
      </c>
      <c r="BH198" s="98">
        <f>ROUND((I198/5/365*30),2)</f>
        <v>3.9</v>
      </c>
      <c r="BI198" s="98">
        <f>ROUND((I198/5/365*31),2)</f>
        <v>4.03</v>
      </c>
      <c r="BJ198" s="98">
        <f>ROUND((I198/5/365*31),2)</f>
        <v>4.03</v>
      </c>
      <c r="BK198" s="98">
        <f>ROUND((I198/5/365*30),2)</f>
        <v>3.9</v>
      </c>
      <c r="BL198" s="98">
        <f>ROUND((I198/5/365*31),2)</f>
        <v>4.03</v>
      </c>
      <c r="BM198" s="98">
        <f>ROUND((I198/5/365*30),2)</f>
        <v>3.9</v>
      </c>
      <c r="BN198" s="98">
        <f>ROUND((I198/5/365*31),2)</f>
        <v>4.03</v>
      </c>
      <c r="BO198" s="98">
        <f t="shared" si="302"/>
        <v>47.45</v>
      </c>
      <c r="BP198" s="98">
        <f t="shared" si="303"/>
        <v>4366.3599999999997</v>
      </c>
      <c r="BQ198" s="98">
        <f>ROUND((I198/5/365*31),2)</f>
        <v>4.03</v>
      </c>
      <c r="BR198" s="98">
        <f>ROUND((I198/5/365*28),2)</f>
        <v>3.64</v>
      </c>
      <c r="BS198" s="98">
        <f>ROUND((I198/5/365*31),2)</f>
        <v>4.03</v>
      </c>
      <c r="BT198" s="98">
        <f>ROUND((I198/5/365*30),2)</f>
        <v>3.9</v>
      </c>
      <c r="BU198" s="98">
        <f>ROUND((I198/5/365*31),2)</f>
        <v>4.03</v>
      </c>
      <c r="BV198" s="98">
        <f>ROUND((I198/5/365*30),2)</f>
        <v>3.9</v>
      </c>
      <c r="BW198" s="98">
        <f>ROUND((I198/5/365*31),2)</f>
        <v>4.03</v>
      </c>
      <c r="BX198" s="98">
        <f>ROUND((I198/5/365*31),2)</f>
        <v>4.03</v>
      </c>
      <c r="BY198" s="98">
        <f>ROUND((I198/5/365*30),2)</f>
        <v>3.9</v>
      </c>
      <c r="BZ198" s="98">
        <f>ROUND((I198/5/365*31),2)</f>
        <v>4.03</v>
      </c>
      <c r="CA198" s="98">
        <f>ROUND((I198/5/365*30),2)</f>
        <v>3.9</v>
      </c>
      <c r="CB198" s="98">
        <f>ROUND((I198/5/365*31),2)</f>
        <v>4.03</v>
      </c>
      <c r="CC198" s="98">
        <f t="shared" si="304"/>
        <v>47.45</v>
      </c>
      <c r="CD198" s="98">
        <f t="shared" si="305"/>
        <v>4413.8100000000004</v>
      </c>
      <c r="CE198" s="98">
        <f>ROUND((I198/5/365*31),2)</f>
        <v>4.03</v>
      </c>
      <c r="CF198" s="98">
        <f>ROUND((I198/5/365*29),2)</f>
        <v>3.77</v>
      </c>
      <c r="CG198" s="98">
        <f>ROUND((I198/5/365*31),2)</f>
        <v>4.03</v>
      </c>
      <c r="CH198" s="98">
        <f>ROUND((I198/5/365*30),2)</f>
        <v>3.9</v>
      </c>
      <c r="CI198" s="98">
        <f>ROUND((I198/5/365*31),2)</f>
        <v>4.03</v>
      </c>
      <c r="CJ198" s="98">
        <f>ROUND((I198/5/365*30),2)</f>
        <v>3.9</v>
      </c>
      <c r="CK198" s="98">
        <f>ROUND((I198/5/365*31),2)</f>
        <v>4.03</v>
      </c>
      <c r="CL198" s="98">
        <f>ROUND((I198/5/365*31),2)</f>
        <v>4.03</v>
      </c>
      <c r="CM198" s="98">
        <f>ROUND((I198/5/365*30),2)</f>
        <v>3.9</v>
      </c>
      <c r="CN198" s="98">
        <f>ROUND((I198/5/365*31),2)</f>
        <v>4.03</v>
      </c>
      <c r="CO198" s="98">
        <f>ROUND((I198/5/365*30),2)</f>
        <v>3.9</v>
      </c>
      <c r="CP198" s="98">
        <f>ROUND((I198/5/365*31),2)</f>
        <v>4.03</v>
      </c>
      <c r="CQ198" s="98">
        <f t="shared" si="306"/>
        <v>47.580000000000005</v>
      </c>
      <c r="CR198" s="99">
        <f t="shared" si="307"/>
        <v>4461.3900000000003</v>
      </c>
      <c r="CS198" s="98">
        <f>ROUND((I198/5/365*31),2)</f>
        <v>4.03</v>
      </c>
      <c r="CT198" s="98">
        <f>ROUND((I198/5/365*28),2)</f>
        <v>3.64</v>
      </c>
      <c r="CU198" s="98">
        <f>ROUND((I198/5/365*31),2)</f>
        <v>4.03</v>
      </c>
      <c r="CV198" s="98">
        <f>ROUND((I198/5/365*30),2)</f>
        <v>3.9</v>
      </c>
      <c r="CW198" s="100">
        <f>ROUND((I198/5/365*31),2)</f>
        <v>4.03</v>
      </c>
      <c r="CX198" s="98">
        <f>ROUND((I198/5/365*30),2)</f>
        <v>3.9</v>
      </c>
      <c r="CY198" s="98">
        <f>ROUND((I198/5/365*31),2)</f>
        <v>4.03</v>
      </c>
      <c r="CZ198" s="98">
        <f>ROUND((I198/5/365*31),2)</f>
        <v>4.03</v>
      </c>
      <c r="DA198" s="98">
        <v>23.48</v>
      </c>
      <c r="DB198" s="98"/>
      <c r="DC198" s="98"/>
      <c r="DD198" s="98"/>
      <c r="DE198" s="101">
        <f t="shared" si="308"/>
        <v>55.07</v>
      </c>
      <c r="DF198" s="98">
        <f t="shared" si="310"/>
        <v>4516.46</v>
      </c>
      <c r="DG198" s="98" t="e">
        <f>SUM(G198-DF198)</f>
        <v>#VALUE!</v>
      </c>
    </row>
    <row r="199" spans="3:126" s="102" customFormat="1" ht="156.75" x14ac:dyDescent="0.2">
      <c r="C199" s="379">
        <v>41173</v>
      </c>
      <c r="D199" s="380" t="s">
        <v>500</v>
      </c>
      <c r="E199" s="436" t="s">
        <v>508</v>
      </c>
      <c r="F199" s="435" t="s">
        <v>110</v>
      </c>
      <c r="G199" s="439" t="s">
        <v>509</v>
      </c>
      <c r="H199" s="341">
        <v>2370</v>
      </c>
      <c r="I199" s="341">
        <f t="shared" si="217"/>
        <v>237</v>
      </c>
      <c r="J199" s="341">
        <f t="shared" si="215"/>
        <v>2133</v>
      </c>
      <c r="K199" s="341"/>
      <c r="L199" s="341"/>
      <c r="M199" s="341"/>
      <c r="N199" s="341"/>
      <c r="O199" s="341"/>
      <c r="P199" s="341"/>
      <c r="Q199" s="341"/>
      <c r="R199" s="341"/>
      <c r="S199" s="341"/>
      <c r="T199" s="341"/>
      <c r="U199" s="341"/>
      <c r="V199" s="341"/>
      <c r="W199" s="341">
        <v>0</v>
      </c>
      <c r="X199" s="341"/>
      <c r="Y199" s="341"/>
      <c r="Z199" s="341"/>
      <c r="AA199" s="341"/>
      <c r="AB199" s="341"/>
      <c r="AC199" s="341"/>
      <c r="AD199" s="341"/>
      <c r="AE199" s="341"/>
      <c r="AF199" s="341">
        <f>ROUND((I199/5/365*9),2)</f>
        <v>1.17</v>
      </c>
      <c r="AG199" s="341">
        <f>ROUND((I199/5/365*31),2)</f>
        <v>4.03</v>
      </c>
      <c r="AH199" s="341">
        <f>ROUND((I199/5/365*30),2)</f>
        <v>3.9</v>
      </c>
      <c r="AI199" s="341">
        <f>ROUND((I199/5/365*31),2)</f>
        <v>4.03</v>
      </c>
      <c r="AJ199" s="341">
        <f t="shared" si="311"/>
        <v>13.129999999999999</v>
      </c>
      <c r="AK199" s="341">
        <f t="shared" si="309"/>
        <v>13.13</v>
      </c>
      <c r="AL199" s="341">
        <v>2133</v>
      </c>
      <c r="AM199" s="341">
        <v>2133</v>
      </c>
      <c r="AN199" s="341">
        <v>2133</v>
      </c>
      <c r="AO199" s="341">
        <v>2133</v>
      </c>
      <c r="AP199" s="341">
        <v>2133</v>
      </c>
      <c r="AQ199" s="97">
        <f>ROUND((I199/5/365*31),2)</f>
        <v>4.03</v>
      </c>
      <c r="AR199" s="98">
        <f>ROUND((I199/5/365*30),2)</f>
        <v>3.9</v>
      </c>
      <c r="AS199" s="98">
        <f>ROUND((I199/5/365*31),2)</f>
        <v>4.03</v>
      </c>
      <c r="AT199" s="98">
        <f>ROUND((I199/5/365*30),2)</f>
        <v>3.9</v>
      </c>
      <c r="AU199" s="98">
        <f>ROUND((I199/5/365*31),2)</f>
        <v>4.03</v>
      </c>
      <c r="AV199" s="98">
        <f>ROUND((I199/5/365*31),2)</f>
        <v>4.03</v>
      </c>
      <c r="AW199" s="98">
        <f>ROUND((I199/5/365*30),2)</f>
        <v>3.9</v>
      </c>
      <c r="AX199" s="98">
        <f>ROUND((I199/5/365*31),2)</f>
        <v>4.03</v>
      </c>
      <c r="AY199" s="98">
        <f>ROUND((I199/5/365*30),2)</f>
        <v>3.9</v>
      </c>
      <c r="AZ199" s="98">
        <f>ROUND((I199/5/365*31),2)</f>
        <v>4.03</v>
      </c>
      <c r="BA199" s="98">
        <f t="shared" si="301"/>
        <v>10704.780000000002</v>
      </c>
      <c r="BB199" s="98">
        <f>ROUND((AK199+AL199+AP199+AQ199+AR199+AS199+AT199+AU199+AV199+AW199+AX199+AY199+AZ199),2)</f>
        <v>4318.91</v>
      </c>
      <c r="BC199" s="98">
        <f>ROUND((I199/5/365*31),2)</f>
        <v>4.03</v>
      </c>
      <c r="BD199" s="98">
        <f>ROUND((I199/5/365*28),2)</f>
        <v>3.64</v>
      </c>
      <c r="BE199" s="98">
        <f>ROUND((I199/5/365*31),2)</f>
        <v>4.03</v>
      </c>
      <c r="BF199" s="98">
        <f>ROUND((I199/5/365*30),2)</f>
        <v>3.9</v>
      </c>
      <c r="BG199" s="98">
        <f>ROUND((I199/5/365*31),2)</f>
        <v>4.03</v>
      </c>
      <c r="BH199" s="98">
        <f>ROUND((I199/5/365*30),2)</f>
        <v>3.9</v>
      </c>
      <c r="BI199" s="98">
        <f>ROUND((I199/5/365*31),2)</f>
        <v>4.03</v>
      </c>
      <c r="BJ199" s="98">
        <f>ROUND((I199/5/365*31),2)</f>
        <v>4.03</v>
      </c>
      <c r="BK199" s="98">
        <f>ROUND((I199/5/365*30),2)</f>
        <v>3.9</v>
      </c>
      <c r="BL199" s="98">
        <f>ROUND((I199/5/365*31),2)</f>
        <v>4.03</v>
      </c>
      <c r="BM199" s="98">
        <f>ROUND((I199/5/365*30),2)</f>
        <v>3.9</v>
      </c>
      <c r="BN199" s="98">
        <f>ROUND((I199/5/365*31),2)</f>
        <v>4.03</v>
      </c>
      <c r="BO199" s="98">
        <f t="shared" si="302"/>
        <v>47.45</v>
      </c>
      <c r="BP199" s="98">
        <f t="shared" si="303"/>
        <v>4366.3599999999997</v>
      </c>
      <c r="BQ199" s="98">
        <f>ROUND((I199/5/365*31),2)</f>
        <v>4.03</v>
      </c>
      <c r="BR199" s="98">
        <f>ROUND((I199/5/365*28),2)</f>
        <v>3.64</v>
      </c>
      <c r="BS199" s="98">
        <f>ROUND((I199/5/365*31),2)</f>
        <v>4.03</v>
      </c>
      <c r="BT199" s="98">
        <f>ROUND((I199/5/365*30),2)</f>
        <v>3.9</v>
      </c>
      <c r="BU199" s="98">
        <f>ROUND((I199/5/365*31),2)</f>
        <v>4.03</v>
      </c>
      <c r="BV199" s="98">
        <f>ROUND((I199/5/365*30),2)</f>
        <v>3.9</v>
      </c>
      <c r="BW199" s="98">
        <f>ROUND((I199/5/365*31),2)</f>
        <v>4.03</v>
      </c>
      <c r="BX199" s="98">
        <f>ROUND((I199/5/365*31),2)</f>
        <v>4.03</v>
      </c>
      <c r="BY199" s="98">
        <f>ROUND((I199/5/365*30),2)</f>
        <v>3.9</v>
      </c>
      <c r="BZ199" s="98">
        <f>ROUND((I199/5/365*31),2)</f>
        <v>4.03</v>
      </c>
      <c r="CA199" s="98">
        <f>ROUND((I199/5/365*30),2)</f>
        <v>3.9</v>
      </c>
      <c r="CB199" s="98">
        <f>ROUND((I199/5/365*31),2)</f>
        <v>4.03</v>
      </c>
      <c r="CC199" s="98">
        <f t="shared" si="304"/>
        <v>47.45</v>
      </c>
      <c r="CD199" s="98">
        <f t="shared" si="305"/>
        <v>4413.8100000000004</v>
      </c>
      <c r="CE199" s="98">
        <f>ROUND((I199/5/365*31),2)</f>
        <v>4.03</v>
      </c>
      <c r="CF199" s="98">
        <f>ROUND((I199/5/365*29),2)</f>
        <v>3.77</v>
      </c>
      <c r="CG199" s="98">
        <f>ROUND((I199/5/365*31),2)</f>
        <v>4.03</v>
      </c>
      <c r="CH199" s="98">
        <f>ROUND((I199/5/365*30),2)</f>
        <v>3.9</v>
      </c>
      <c r="CI199" s="98">
        <f>ROUND((I199/5/365*31),2)</f>
        <v>4.03</v>
      </c>
      <c r="CJ199" s="98">
        <f>ROUND((I199/5/365*30),2)</f>
        <v>3.9</v>
      </c>
      <c r="CK199" s="98">
        <f>ROUND((I199/5/365*31),2)</f>
        <v>4.03</v>
      </c>
      <c r="CL199" s="98">
        <f>ROUND((I199/5/365*31),2)</f>
        <v>4.03</v>
      </c>
      <c r="CM199" s="98">
        <f>ROUND((I199/5/365*30),2)</f>
        <v>3.9</v>
      </c>
      <c r="CN199" s="98">
        <f>ROUND((I199/5/365*31),2)</f>
        <v>4.03</v>
      </c>
      <c r="CO199" s="98">
        <f>ROUND((I199/5/365*30),2)</f>
        <v>3.9</v>
      </c>
      <c r="CP199" s="98">
        <f>ROUND((I199/5/365*31),2)</f>
        <v>4.03</v>
      </c>
      <c r="CQ199" s="98">
        <f t="shared" si="306"/>
        <v>47.580000000000005</v>
      </c>
      <c r="CR199" s="99">
        <f t="shared" si="307"/>
        <v>4461.3900000000003</v>
      </c>
      <c r="CS199" s="98">
        <f>ROUND((I199/5/365*31),2)</f>
        <v>4.03</v>
      </c>
      <c r="CT199" s="98">
        <f>ROUND((I199/5/365*28),2)</f>
        <v>3.64</v>
      </c>
      <c r="CU199" s="98">
        <f>ROUND((I199/5/365*31),2)</f>
        <v>4.03</v>
      </c>
      <c r="CV199" s="98">
        <f>ROUND((I199/5/365*30),2)</f>
        <v>3.9</v>
      </c>
      <c r="CW199" s="100">
        <f>ROUND((I199/5/365*31),2)</f>
        <v>4.03</v>
      </c>
      <c r="CX199" s="98">
        <f>ROUND((I199/5/365*30),2)</f>
        <v>3.9</v>
      </c>
      <c r="CY199" s="98">
        <f>ROUND((I199/5/365*31),2)</f>
        <v>4.03</v>
      </c>
      <c r="CZ199" s="98">
        <f>ROUND((I199/5/365*31),2)</f>
        <v>4.03</v>
      </c>
      <c r="DA199" s="98">
        <v>23.48</v>
      </c>
      <c r="DB199" s="98"/>
      <c r="DC199" s="98"/>
      <c r="DD199" s="98"/>
      <c r="DE199" s="101">
        <f t="shared" si="308"/>
        <v>55.07</v>
      </c>
      <c r="DF199" s="98">
        <f t="shared" si="310"/>
        <v>4516.46</v>
      </c>
      <c r="DG199" s="98" t="e">
        <f>SUM(G199-DF199)</f>
        <v>#VALUE!</v>
      </c>
    </row>
    <row r="200" spans="3:126" s="102" customFormat="1" ht="33" x14ac:dyDescent="0.2">
      <c r="C200" s="418">
        <v>41261</v>
      </c>
      <c r="D200" s="413" t="s">
        <v>490</v>
      </c>
      <c r="E200" s="413" t="s">
        <v>510</v>
      </c>
      <c r="F200" s="417" t="s">
        <v>183</v>
      </c>
      <c r="G200" s="413" t="s">
        <v>511</v>
      </c>
      <c r="H200" s="416">
        <v>1155</v>
      </c>
      <c r="I200" s="416">
        <f t="shared" si="217"/>
        <v>115.5</v>
      </c>
      <c r="J200" s="416">
        <f t="shared" si="215"/>
        <v>1039.5</v>
      </c>
      <c r="K200" s="416"/>
      <c r="L200" s="416"/>
      <c r="M200" s="416"/>
      <c r="N200" s="416"/>
      <c r="O200" s="416"/>
      <c r="P200" s="416"/>
      <c r="Q200" s="416"/>
      <c r="R200" s="416"/>
      <c r="S200" s="416"/>
      <c r="T200" s="416"/>
      <c r="U200" s="416"/>
      <c r="V200" s="416"/>
      <c r="W200" s="416"/>
      <c r="X200" s="416">
        <f t="shared" ref="X200:X206" si="312">P200+Q200+R200+S200+T200+U200+V200+W200</f>
        <v>0</v>
      </c>
      <c r="Y200" s="416"/>
      <c r="Z200" s="416"/>
      <c r="AA200" s="416"/>
      <c r="AB200" s="416"/>
      <c r="AC200" s="416"/>
      <c r="AD200" s="416"/>
      <c r="AE200" s="416"/>
      <c r="AF200" s="416"/>
      <c r="AG200" s="416"/>
      <c r="AH200" s="416"/>
      <c r="AI200" s="416"/>
      <c r="AJ200" s="416">
        <f t="shared" ref="AJ200:AJ205" si="313">ROUND((J200/5/365*13),2)</f>
        <v>7.4</v>
      </c>
      <c r="AK200" s="416">
        <f t="shared" ref="AK200:AK206" si="314">SUM(Y200:AJ200)</f>
        <v>7.4</v>
      </c>
      <c r="AL200" s="416">
        <v>1039.5</v>
      </c>
      <c r="AM200" s="416">
        <v>1039.5</v>
      </c>
      <c r="AN200" s="416">
        <v>1039.5</v>
      </c>
      <c r="AO200" s="416">
        <v>1039.5</v>
      </c>
      <c r="AP200" s="416">
        <v>1039.5</v>
      </c>
      <c r="AQ200" s="87">
        <f t="shared" ref="AQ200:AQ206" si="315">ROUND((J200/5/365*28),2)</f>
        <v>15.95</v>
      </c>
      <c r="AR200" s="13">
        <f t="shared" ref="AR200:AR206" si="316">ROUND((J200/5/365*31),2)</f>
        <v>17.66</v>
      </c>
      <c r="AS200" s="13">
        <f t="shared" ref="AS200:AS206" si="317">ROUND((J200/5/365*30),2)</f>
        <v>17.09</v>
      </c>
      <c r="AT200" s="13">
        <f t="shared" ref="AT200:AT206" si="318">ROUND((J200/5/365*31),2)</f>
        <v>17.66</v>
      </c>
      <c r="AU200" s="13">
        <f t="shared" ref="AU200:AU206" si="319">ROUND((J200/5/365*30),2)</f>
        <v>17.09</v>
      </c>
      <c r="AV200" s="13">
        <f t="shared" ref="AV200:AV206" si="320">ROUND((J200/5/365*31),2)</f>
        <v>17.66</v>
      </c>
      <c r="AW200" s="13">
        <f t="shared" ref="AW200:AW212" si="321">ROUND((J200/5/365*31),2)</f>
        <v>17.66</v>
      </c>
      <c r="AX200" s="13">
        <f t="shared" ref="AX200:AX212" si="322">ROUND((J200/5/365*30),2)</f>
        <v>17.09</v>
      </c>
      <c r="AY200" s="13">
        <f t="shared" ref="AY200:AY212" si="323">ROUND((J200/5/365*31),2)</f>
        <v>17.66</v>
      </c>
      <c r="AZ200" s="13">
        <f t="shared" ref="AZ200:AZ206" si="324">ROUND((J200/5/365*30),2)</f>
        <v>17.09</v>
      </c>
      <c r="BA200" s="13">
        <f t="shared" ref="BA200:BA206" si="325">ROUND((J200/5/365*31),2)</f>
        <v>17.66</v>
      </c>
      <c r="BB200" s="13">
        <f t="shared" ref="BB200:BB206" si="326">SUM(AP200:BA200)</f>
        <v>1229.7700000000002</v>
      </c>
      <c r="BC200" s="13">
        <f t="shared" ref="BC200:BC206" si="327">ROUND((AL200+AP200+AQ200+AR200+AS200+AT200+AU200+AV200+AW200+AX200+AY200+AZ200+BA200),2)</f>
        <v>2269.27</v>
      </c>
      <c r="BD200" s="13">
        <f t="shared" ref="BD200:BD212" si="328">ROUND((J200/5/365*31),2)</f>
        <v>17.66</v>
      </c>
      <c r="BE200" s="13">
        <f t="shared" ref="BE200:BE206" si="329">ROUND((J200/5/365*28),2)</f>
        <v>15.95</v>
      </c>
      <c r="BF200" s="13">
        <f t="shared" ref="BF200:BF212" si="330">ROUND((J200/5/365*31),2)</f>
        <v>17.66</v>
      </c>
      <c r="BG200" s="13">
        <f t="shared" ref="BG200:BG212" si="331">ROUND((J200/5/365*30),2)</f>
        <v>17.09</v>
      </c>
      <c r="BH200" s="13">
        <f t="shared" ref="BH200:BH219" si="332">ROUND((J200/5/365*31),2)</f>
        <v>17.66</v>
      </c>
      <c r="BI200" s="13">
        <f t="shared" ref="BI200:BI206" si="333">ROUND((J200/5/365*30),2)</f>
        <v>17.09</v>
      </c>
      <c r="BJ200" s="13">
        <f t="shared" ref="BJ200:BJ206" si="334">ROUND((J200/5/365*31),2)</f>
        <v>17.66</v>
      </c>
      <c r="BK200" s="13">
        <f t="shared" ref="BK200:BK212" si="335">ROUND((J200/5/365*31),2)</f>
        <v>17.66</v>
      </c>
      <c r="BL200" s="13">
        <f t="shared" ref="BL200:BL212" si="336">ROUND((J200/5/365*30),2)</f>
        <v>17.09</v>
      </c>
      <c r="BM200" s="13">
        <f t="shared" ref="BM200:BM212" si="337">ROUND((J200/5/365*31),2)</f>
        <v>17.66</v>
      </c>
      <c r="BN200" s="13">
        <f t="shared" ref="BN200:BN206" si="338">ROUND((J200/5/365*30),2)</f>
        <v>17.09</v>
      </c>
      <c r="BO200" s="13">
        <f t="shared" ref="BO200:BO206" si="339">ROUND((J200/5/365*31),2)</f>
        <v>17.66</v>
      </c>
      <c r="BP200" s="13">
        <f t="shared" ref="BP200:BP206" si="340">SUM(BD200:BO200)</f>
        <v>207.93</v>
      </c>
      <c r="BQ200" s="13">
        <f t="shared" ref="BQ200:BQ206" si="341">ROUND((BC200+BP200),2)</f>
        <v>2477.1999999999998</v>
      </c>
      <c r="BR200" s="13">
        <f t="shared" ref="BR200:BR212" si="342">ROUND((J200/5/365*31),2)</f>
        <v>17.66</v>
      </c>
      <c r="BS200" s="13">
        <f t="shared" ref="BS200:BS206" si="343">ROUND((J200/5/365*28),2)</f>
        <v>15.95</v>
      </c>
      <c r="BT200" s="13">
        <f t="shared" ref="BT200:BT212" si="344">ROUND((J200/5/365*31),2)</f>
        <v>17.66</v>
      </c>
      <c r="BU200" s="13">
        <f t="shared" ref="BU200:BU212" si="345">ROUND((J200/5/365*30),2)</f>
        <v>17.09</v>
      </c>
      <c r="BV200" s="13">
        <f t="shared" ref="BV200:BV219" si="346">ROUND((J200/5/365*31),2)</f>
        <v>17.66</v>
      </c>
      <c r="BW200" s="13">
        <f t="shared" ref="BW200:BW206" si="347">ROUND((J200/5/365*30),2)</f>
        <v>17.09</v>
      </c>
      <c r="BX200" s="13">
        <f t="shared" ref="BX200:BX206" si="348">ROUND((J200/5/365*31),2)</f>
        <v>17.66</v>
      </c>
      <c r="BY200" s="13">
        <f t="shared" ref="BY200:BY212" si="349">ROUND((J200/5/365*31),2)</f>
        <v>17.66</v>
      </c>
      <c r="BZ200" s="13">
        <f t="shared" ref="BZ200:BZ212" si="350">ROUND((J200/5/365*30),2)</f>
        <v>17.09</v>
      </c>
      <c r="CA200" s="13">
        <f t="shared" ref="CA200:CA212" si="351">ROUND((J200/5/365*31),2)</f>
        <v>17.66</v>
      </c>
      <c r="CB200" s="13">
        <f t="shared" ref="CB200:CB206" si="352">ROUND((J200/5/365*30),2)</f>
        <v>17.09</v>
      </c>
      <c r="CC200" s="13">
        <f t="shared" ref="CC200:CC206" si="353">ROUND((J200/5/365*31),2)</f>
        <v>17.66</v>
      </c>
      <c r="CD200" s="13">
        <f t="shared" ref="CD200:CD206" si="354">SUM(BR200:CC200)</f>
        <v>207.93</v>
      </c>
      <c r="CE200" s="13">
        <f t="shared" ref="CE200:CE206" si="355">ROUND((BQ200+CD200),2)</f>
        <v>2685.13</v>
      </c>
      <c r="CF200" s="13">
        <f t="shared" ref="CF200:CF212" si="356">ROUND((J200/5/365*31),2)</f>
        <v>17.66</v>
      </c>
      <c r="CG200" s="13">
        <f t="shared" ref="CG200:CG206" si="357">ROUND((J200/5/365*29),2)</f>
        <v>16.52</v>
      </c>
      <c r="CH200" s="13">
        <f t="shared" ref="CH200:CH212" si="358">ROUND((J200/5/365*31),2)</f>
        <v>17.66</v>
      </c>
      <c r="CI200" s="13">
        <f t="shared" ref="CI200:CI212" si="359">ROUND((J200/5/365*30),2)</f>
        <v>17.09</v>
      </c>
      <c r="CJ200" s="13">
        <f t="shared" ref="CJ200:CJ219" si="360">ROUND((J200/5/365*31),2)</f>
        <v>17.66</v>
      </c>
      <c r="CK200" s="13">
        <f t="shared" ref="CK200:CK206" si="361">ROUND((J200/5/365*30),2)</f>
        <v>17.09</v>
      </c>
      <c r="CL200" s="13">
        <f t="shared" ref="CL200:CL206" si="362">ROUND((J200/5/365*31),2)</f>
        <v>17.66</v>
      </c>
      <c r="CM200" s="13">
        <f t="shared" ref="CM200:CM212" si="363">ROUND((J200/5/365*31),2)</f>
        <v>17.66</v>
      </c>
      <c r="CN200" s="13">
        <f t="shared" ref="CN200:CN212" si="364">ROUND((J200/5/365*30),2)</f>
        <v>17.09</v>
      </c>
      <c r="CO200" s="13">
        <f t="shared" ref="CO200:CO212" si="365">ROUND((J200/5/365*31),2)</f>
        <v>17.66</v>
      </c>
      <c r="CP200" s="13">
        <f t="shared" ref="CP200:CP206" si="366">ROUND((J200/5/365*30),2)</f>
        <v>17.09</v>
      </c>
      <c r="CQ200" s="13">
        <f t="shared" ref="CQ200:CQ206" si="367">ROUND((J200/5/365*31),2)</f>
        <v>17.66</v>
      </c>
      <c r="CR200" s="13">
        <f t="shared" ref="CR200:CR206" si="368">SUM(CF200:CQ200)</f>
        <v>208.5</v>
      </c>
      <c r="CS200" s="14">
        <f t="shared" ref="CS200:CS206" si="369">ROUND((CE200+CR200),2)</f>
        <v>2893.63</v>
      </c>
      <c r="CT200" s="13">
        <f t="shared" ref="CT200:CT212" si="370">ROUND((J200/5/365*31),2)</f>
        <v>17.66</v>
      </c>
      <c r="CU200" s="13">
        <f t="shared" ref="CU200:CU206" si="371">ROUND((J200/5/365*28),2)</f>
        <v>15.95</v>
      </c>
      <c r="CV200" s="13">
        <f t="shared" ref="CV200:CV212" si="372">ROUND((J200/5/365*31),2)</f>
        <v>17.66</v>
      </c>
      <c r="CW200" s="13">
        <f t="shared" ref="CW200:CW212" si="373">ROUND((J200/5/365*30),2)</f>
        <v>17.09</v>
      </c>
      <c r="CX200" s="15">
        <f t="shared" ref="CX200:CX219" si="374">ROUND((J200/5/365*31),2)</f>
        <v>17.66</v>
      </c>
      <c r="CY200" s="13">
        <f t="shared" ref="CY200:CY206" si="375">ROUND((J200/5/365*30),2)</f>
        <v>17.09</v>
      </c>
      <c r="CZ200" s="13">
        <f t="shared" ref="CZ200:CZ206" si="376">ROUND((J200/5/365*31),2)</f>
        <v>17.66</v>
      </c>
      <c r="DA200" s="13">
        <f t="shared" ref="DA200:DA212" si="377">ROUND((J200/5/365*31),2)</f>
        <v>17.66</v>
      </c>
      <c r="DB200" s="13">
        <f t="shared" ref="DB200:DB212" si="378">ROUND((J200/5/365*30),2)</f>
        <v>17.09</v>
      </c>
      <c r="DC200" s="13">
        <f t="shared" ref="DC200:DC212" si="379">ROUND((J200/5/365*31),2)</f>
        <v>17.66</v>
      </c>
      <c r="DD200" s="13">
        <f t="shared" ref="DD200:DD206" si="380">ROUND((J200/5/365*30),2)</f>
        <v>17.09</v>
      </c>
      <c r="DE200" s="13">
        <v>9.5399999999999991</v>
      </c>
      <c r="DF200" s="14">
        <f t="shared" ref="DF200:DF206" si="381">SUM(CT200:DE200)</f>
        <v>199.81</v>
      </c>
      <c r="DG200" s="14">
        <f t="shared" ref="DG200:DG206" si="382">ROUND((CS200+DF200),2)</f>
        <v>3093.44</v>
      </c>
      <c r="DH200" s="13"/>
      <c r="DI200" s="14"/>
      <c r="DJ200" s="14"/>
      <c r="DK200" s="14"/>
      <c r="DL200" s="14"/>
      <c r="DM200" s="14"/>
      <c r="DN200" s="14"/>
      <c r="DO200" s="14"/>
      <c r="DP200" s="14"/>
      <c r="DQ200" s="14"/>
      <c r="DR200" s="14"/>
      <c r="DS200" s="14"/>
      <c r="DT200" s="14">
        <f t="shared" ref="DT200:DT206" si="383">SUM(DH200:DS200)</f>
        <v>0</v>
      </c>
      <c r="DU200" s="13">
        <f t="shared" ref="DU200:DU206" si="384">ROUND((CS200+CT200+CU200+CV200+CW200+CX200+CY200+CZ200+DA200+DB200+DC200+DD200+DE200),2)</f>
        <v>3093.44</v>
      </c>
      <c r="DV200" s="13">
        <f t="shared" ref="DV200:DV206" si="385">SUM(H200-DU200)</f>
        <v>-1938.44</v>
      </c>
    </row>
    <row r="201" spans="3:126" s="102" customFormat="1" ht="33" x14ac:dyDescent="0.2">
      <c r="C201" s="418">
        <v>41261</v>
      </c>
      <c r="D201" s="413" t="s">
        <v>490</v>
      </c>
      <c r="E201" s="413" t="s">
        <v>512</v>
      </c>
      <c r="F201" s="417" t="s">
        <v>159</v>
      </c>
      <c r="G201" s="413" t="s">
        <v>513</v>
      </c>
      <c r="H201" s="416">
        <v>1155</v>
      </c>
      <c r="I201" s="416">
        <f t="shared" si="217"/>
        <v>115.5</v>
      </c>
      <c r="J201" s="416">
        <f t="shared" si="215"/>
        <v>1039.5</v>
      </c>
      <c r="K201" s="416"/>
      <c r="L201" s="416"/>
      <c r="M201" s="416"/>
      <c r="N201" s="416"/>
      <c r="O201" s="416"/>
      <c r="P201" s="416"/>
      <c r="Q201" s="416"/>
      <c r="R201" s="416"/>
      <c r="S201" s="416"/>
      <c r="T201" s="416"/>
      <c r="U201" s="416"/>
      <c r="V201" s="416"/>
      <c r="W201" s="416"/>
      <c r="X201" s="416">
        <f t="shared" si="312"/>
        <v>0</v>
      </c>
      <c r="Y201" s="416"/>
      <c r="Z201" s="416"/>
      <c r="AA201" s="416"/>
      <c r="AB201" s="416"/>
      <c r="AC201" s="416"/>
      <c r="AD201" s="416"/>
      <c r="AE201" s="416"/>
      <c r="AF201" s="416"/>
      <c r="AG201" s="416"/>
      <c r="AH201" s="416"/>
      <c r="AI201" s="416"/>
      <c r="AJ201" s="416">
        <f t="shared" si="313"/>
        <v>7.4</v>
      </c>
      <c r="AK201" s="416">
        <f t="shared" si="314"/>
        <v>7.4</v>
      </c>
      <c r="AL201" s="416">
        <v>1039.5</v>
      </c>
      <c r="AM201" s="416">
        <v>1039.5</v>
      </c>
      <c r="AN201" s="416">
        <v>1039.5</v>
      </c>
      <c r="AO201" s="416">
        <v>1039.5</v>
      </c>
      <c r="AP201" s="416">
        <v>1039.5</v>
      </c>
      <c r="AQ201" s="87">
        <f t="shared" si="315"/>
        <v>15.95</v>
      </c>
      <c r="AR201" s="13">
        <f t="shared" si="316"/>
        <v>17.66</v>
      </c>
      <c r="AS201" s="13">
        <f t="shared" si="317"/>
        <v>17.09</v>
      </c>
      <c r="AT201" s="13">
        <f t="shared" si="318"/>
        <v>17.66</v>
      </c>
      <c r="AU201" s="13">
        <f t="shared" si="319"/>
        <v>17.09</v>
      </c>
      <c r="AV201" s="13">
        <f t="shared" si="320"/>
        <v>17.66</v>
      </c>
      <c r="AW201" s="13">
        <f t="shared" si="321"/>
        <v>17.66</v>
      </c>
      <c r="AX201" s="13">
        <f t="shared" si="322"/>
        <v>17.09</v>
      </c>
      <c r="AY201" s="13">
        <f t="shared" si="323"/>
        <v>17.66</v>
      </c>
      <c r="AZ201" s="13">
        <f t="shared" si="324"/>
        <v>17.09</v>
      </c>
      <c r="BA201" s="13">
        <f t="shared" si="325"/>
        <v>17.66</v>
      </c>
      <c r="BB201" s="13">
        <f t="shared" si="326"/>
        <v>1229.7700000000002</v>
      </c>
      <c r="BC201" s="13">
        <f t="shared" si="327"/>
        <v>2269.27</v>
      </c>
      <c r="BD201" s="13">
        <f t="shared" si="328"/>
        <v>17.66</v>
      </c>
      <c r="BE201" s="13">
        <f t="shared" si="329"/>
        <v>15.95</v>
      </c>
      <c r="BF201" s="13">
        <f t="shared" si="330"/>
        <v>17.66</v>
      </c>
      <c r="BG201" s="13">
        <f t="shared" si="331"/>
        <v>17.09</v>
      </c>
      <c r="BH201" s="13">
        <f t="shared" si="332"/>
        <v>17.66</v>
      </c>
      <c r="BI201" s="13">
        <f t="shared" si="333"/>
        <v>17.09</v>
      </c>
      <c r="BJ201" s="13">
        <f t="shared" si="334"/>
        <v>17.66</v>
      </c>
      <c r="BK201" s="13">
        <f t="shared" si="335"/>
        <v>17.66</v>
      </c>
      <c r="BL201" s="13">
        <f t="shared" si="336"/>
        <v>17.09</v>
      </c>
      <c r="BM201" s="13">
        <f t="shared" si="337"/>
        <v>17.66</v>
      </c>
      <c r="BN201" s="13">
        <f t="shared" si="338"/>
        <v>17.09</v>
      </c>
      <c r="BO201" s="13">
        <f t="shared" si="339"/>
        <v>17.66</v>
      </c>
      <c r="BP201" s="13">
        <f t="shared" si="340"/>
        <v>207.93</v>
      </c>
      <c r="BQ201" s="13">
        <f t="shared" si="341"/>
        <v>2477.1999999999998</v>
      </c>
      <c r="BR201" s="13">
        <f t="shared" si="342"/>
        <v>17.66</v>
      </c>
      <c r="BS201" s="13">
        <f t="shared" si="343"/>
        <v>15.95</v>
      </c>
      <c r="BT201" s="13">
        <f t="shared" si="344"/>
        <v>17.66</v>
      </c>
      <c r="BU201" s="13">
        <f t="shared" si="345"/>
        <v>17.09</v>
      </c>
      <c r="BV201" s="13">
        <f t="shared" si="346"/>
        <v>17.66</v>
      </c>
      <c r="BW201" s="13">
        <f t="shared" si="347"/>
        <v>17.09</v>
      </c>
      <c r="BX201" s="13">
        <f t="shared" si="348"/>
        <v>17.66</v>
      </c>
      <c r="BY201" s="13">
        <f t="shared" si="349"/>
        <v>17.66</v>
      </c>
      <c r="BZ201" s="13">
        <f t="shared" si="350"/>
        <v>17.09</v>
      </c>
      <c r="CA201" s="13">
        <f t="shared" si="351"/>
        <v>17.66</v>
      </c>
      <c r="CB201" s="13">
        <f t="shared" si="352"/>
        <v>17.09</v>
      </c>
      <c r="CC201" s="13">
        <f t="shared" si="353"/>
        <v>17.66</v>
      </c>
      <c r="CD201" s="13">
        <f t="shared" si="354"/>
        <v>207.93</v>
      </c>
      <c r="CE201" s="13">
        <f t="shared" si="355"/>
        <v>2685.13</v>
      </c>
      <c r="CF201" s="13">
        <f t="shared" si="356"/>
        <v>17.66</v>
      </c>
      <c r="CG201" s="13">
        <f t="shared" si="357"/>
        <v>16.52</v>
      </c>
      <c r="CH201" s="13">
        <f t="shared" si="358"/>
        <v>17.66</v>
      </c>
      <c r="CI201" s="13">
        <f t="shared" si="359"/>
        <v>17.09</v>
      </c>
      <c r="CJ201" s="13">
        <f t="shared" si="360"/>
        <v>17.66</v>
      </c>
      <c r="CK201" s="13">
        <f t="shared" si="361"/>
        <v>17.09</v>
      </c>
      <c r="CL201" s="13">
        <f t="shared" si="362"/>
        <v>17.66</v>
      </c>
      <c r="CM201" s="13">
        <f t="shared" si="363"/>
        <v>17.66</v>
      </c>
      <c r="CN201" s="13">
        <f t="shared" si="364"/>
        <v>17.09</v>
      </c>
      <c r="CO201" s="13">
        <f t="shared" si="365"/>
        <v>17.66</v>
      </c>
      <c r="CP201" s="13">
        <f t="shared" si="366"/>
        <v>17.09</v>
      </c>
      <c r="CQ201" s="13">
        <f t="shared" si="367"/>
        <v>17.66</v>
      </c>
      <c r="CR201" s="13">
        <f t="shared" si="368"/>
        <v>208.5</v>
      </c>
      <c r="CS201" s="14">
        <f t="shared" si="369"/>
        <v>2893.63</v>
      </c>
      <c r="CT201" s="13">
        <f t="shared" si="370"/>
        <v>17.66</v>
      </c>
      <c r="CU201" s="13">
        <f t="shared" si="371"/>
        <v>15.95</v>
      </c>
      <c r="CV201" s="13">
        <f t="shared" si="372"/>
        <v>17.66</v>
      </c>
      <c r="CW201" s="13">
        <f t="shared" si="373"/>
        <v>17.09</v>
      </c>
      <c r="CX201" s="15">
        <f t="shared" si="374"/>
        <v>17.66</v>
      </c>
      <c r="CY201" s="13">
        <f t="shared" si="375"/>
        <v>17.09</v>
      </c>
      <c r="CZ201" s="13">
        <f t="shared" si="376"/>
        <v>17.66</v>
      </c>
      <c r="DA201" s="13">
        <f t="shared" si="377"/>
        <v>17.66</v>
      </c>
      <c r="DB201" s="13">
        <f t="shared" si="378"/>
        <v>17.09</v>
      </c>
      <c r="DC201" s="13">
        <f t="shared" si="379"/>
        <v>17.66</v>
      </c>
      <c r="DD201" s="13">
        <f t="shared" si="380"/>
        <v>17.09</v>
      </c>
      <c r="DE201" s="13">
        <v>9.5399999999999991</v>
      </c>
      <c r="DF201" s="14">
        <f t="shared" si="381"/>
        <v>199.81</v>
      </c>
      <c r="DG201" s="14">
        <f t="shared" si="382"/>
        <v>3093.44</v>
      </c>
      <c r="DH201" s="13"/>
      <c r="DI201" s="14"/>
      <c r="DJ201" s="14"/>
      <c r="DK201" s="14"/>
      <c r="DL201" s="14"/>
      <c r="DM201" s="14"/>
      <c r="DN201" s="14"/>
      <c r="DO201" s="14"/>
      <c r="DP201" s="14"/>
      <c r="DQ201" s="14"/>
      <c r="DR201" s="14"/>
      <c r="DS201" s="14"/>
      <c r="DT201" s="14">
        <f t="shared" si="383"/>
        <v>0</v>
      </c>
      <c r="DU201" s="13">
        <f t="shared" si="384"/>
        <v>3093.44</v>
      </c>
      <c r="DV201" s="13">
        <f t="shared" si="385"/>
        <v>-1938.44</v>
      </c>
    </row>
    <row r="202" spans="3:126" s="102" customFormat="1" ht="33" x14ac:dyDescent="0.2">
      <c r="C202" s="418">
        <v>41261</v>
      </c>
      <c r="D202" s="413" t="s">
        <v>490</v>
      </c>
      <c r="E202" s="413" t="s">
        <v>514</v>
      </c>
      <c r="F202" s="417" t="s">
        <v>178</v>
      </c>
      <c r="G202" s="413" t="s">
        <v>515</v>
      </c>
      <c r="H202" s="416">
        <v>1155</v>
      </c>
      <c r="I202" s="416">
        <f t="shared" si="217"/>
        <v>115.5</v>
      </c>
      <c r="J202" s="416">
        <f t="shared" si="215"/>
        <v>1039.5</v>
      </c>
      <c r="K202" s="416"/>
      <c r="L202" s="416"/>
      <c r="M202" s="416"/>
      <c r="N202" s="416"/>
      <c r="O202" s="416"/>
      <c r="P202" s="416"/>
      <c r="Q202" s="416"/>
      <c r="R202" s="416"/>
      <c r="S202" s="416"/>
      <c r="T202" s="416"/>
      <c r="U202" s="416"/>
      <c r="V202" s="416"/>
      <c r="W202" s="416"/>
      <c r="X202" s="416">
        <f t="shared" si="312"/>
        <v>0</v>
      </c>
      <c r="Y202" s="416"/>
      <c r="Z202" s="416"/>
      <c r="AA202" s="416"/>
      <c r="AB202" s="416"/>
      <c r="AC202" s="416"/>
      <c r="AD202" s="416"/>
      <c r="AE202" s="416"/>
      <c r="AF202" s="416"/>
      <c r="AG202" s="416"/>
      <c r="AH202" s="416"/>
      <c r="AI202" s="416"/>
      <c r="AJ202" s="416">
        <f t="shared" si="313"/>
        <v>7.4</v>
      </c>
      <c r="AK202" s="416">
        <f t="shared" si="314"/>
        <v>7.4</v>
      </c>
      <c r="AL202" s="416">
        <v>1039.5</v>
      </c>
      <c r="AM202" s="416">
        <v>1039.5</v>
      </c>
      <c r="AN202" s="416">
        <v>1039.5</v>
      </c>
      <c r="AO202" s="416">
        <v>1039.5</v>
      </c>
      <c r="AP202" s="416">
        <v>1039.5</v>
      </c>
      <c r="AQ202" s="87">
        <f t="shared" si="315"/>
        <v>15.95</v>
      </c>
      <c r="AR202" s="13">
        <f t="shared" si="316"/>
        <v>17.66</v>
      </c>
      <c r="AS202" s="13">
        <f t="shared" si="317"/>
        <v>17.09</v>
      </c>
      <c r="AT202" s="13">
        <f t="shared" si="318"/>
        <v>17.66</v>
      </c>
      <c r="AU202" s="13">
        <f t="shared" si="319"/>
        <v>17.09</v>
      </c>
      <c r="AV202" s="13">
        <f t="shared" si="320"/>
        <v>17.66</v>
      </c>
      <c r="AW202" s="13">
        <f t="shared" si="321"/>
        <v>17.66</v>
      </c>
      <c r="AX202" s="13">
        <f t="shared" si="322"/>
        <v>17.09</v>
      </c>
      <c r="AY202" s="13">
        <f t="shared" si="323"/>
        <v>17.66</v>
      </c>
      <c r="AZ202" s="13">
        <f t="shared" si="324"/>
        <v>17.09</v>
      </c>
      <c r="BA202" s="13">
        <f t="shared" si="325"/>
        <v>17.66</v>
      </c>
      <c r="BB202" s="13">
        <f t="shared" si="326"/>
        <v>1229.7700000000002</v>
      </c>
      <c r="BC202" s="13">
        <f t="shared" si="327"/>
        <v>2269.27</v>
      </c>
      <c r="BD202" s="13">
        <f t="shared" si="328"/>
        <v>17.66</v>
      </c>
      <c r="BE202" s="13">
        <f t="shared" si="329"/>
        <v>15.95</v>
      </c>
      <c r="BF202" s="13">
        <f t="shared" si="330"/>
        <v>17.66</v>
      </c>
      <c r="BG202" s="13">
        <f t="shared" si="331"/>
        <v>17.09</v>
      </c>
      <c r="BH202" s="13">
        <f t="shared" si="332"/>
        <v>17.66</v>
      </c>
      <c r="BI202" s="13">
        <f t="shared" si="333"/>
        <v>17.09</v>
      </c>
      <c r="BJ202" s="13">
        <f t="shared" si="334"/>
        <v>17.66</v>
      </c>
      <c r="BK202" s="13">
        <f t="shared" si="335"/>
        <v>17.66</v>
      </c>
      <c r="BL202" s="13">
        <f t="shared" si="336"/>
        <v>17.09</v>
      </c>
      <c r="BM202" s="13">
        <f t="shared" si="337"/>
        <v>17.66</v>
      </c>
      <c r="BN202" s="13">
        <f t="shared" si="338"/>
        <v>17.09</v>
      </c>
      <c r="BO202" s="13">
        <f t="shared" si="339"/>
        <v>17.66</v>
      </c>
      <c r="BP202" s="13">
        <f t="shared" si="340"/>
        <v>207.93</v>
      </c>
      <c r="BQ202" s="13">
        <f t="shared" si="341"/>
        <v>2477.1999999999998</v>
      </c>
      <c r="BR202" s="13">
        <f t="shared" si="342"/>
        <v>17.66</v>
      </c>
      <c r="BS202" s="13">
        <f t="shared" si="343"/>
        <v>15.95</v>
      </c>
      <c r="BT202" s="13">
        <f t="shared" si="344"/>
        <v>17.66</v>
      </c>
      <c r="BU202" s="13">
        <f t="shared" si="345"/>
        <v>17.09</v>
      </c>
      <c r="BV202" s="13">
        <f t="shared" si="346"/>
        <v>17.66</v>
      </c>
      <c r="BW202" s="13">
        <f t="shared" si="347"/>
        <v>17.09</v>
      </c>
      <c r="BX202" s="13">
        <f t="shared" si="348"/>
        <v>17.66</v>
      </c>
      <c r="BY202" s="13">
        <f t="shared" si="349"/>
        <v>17.66</v>
      </c>
      <c r="BZ202" s="13">
        <f t="shared" si="350"/>
        <v>17.09</v>
      </c>
      <c r="CA202" s="13">
        <f t="shared" si="351"/>
        <v>17.66</v>
      </c>
      <c r="CB202" s="13">
        <f t="shared" si="352"/>
        <v>17.09</v>
      </c>
      <c r="CC202" s="13">
        <f t="shared" si="353"/>
        <v>17.66</v>
      </c>
      <c r="CD202" s="13">
        <f t="shared" si="354"/>
        <v>207.93</v>
      </c>
      <c r="CE202" s="13">
        <f t="shared" si="355"/>
        <v>2685.13</v>
      </c>
      <c r="CF202" s="13">
        <f t="shared" si="356"/>
        <v>17.66</v>
      </c>
      <c r="CG202" s="13">
        <f t="shared" si="357"/>
        <v>16.52</v>
      </c>
      <c r="CH202" s="13">
        <f t="shared" si="358"/>
        <v>17.66</v>
      </c>
      <c r="CI202" s="13">
        <f t="shared" si="359"/>
        <v>17.09</v>
      </c>
      <c r="CJ202" s="13">
        <f t="shared" si="360"/>
        <v>17.66</v>
      </c>
      <c r="CK202" s="13">
        <f t="shared" si="361"/>
        <v>17.09</v>
      </c>
      <c r="CL202" s="13">
        <f t="shared" si="362"/>
        <v>17.66</v>
      </c>
      <c r="CM202" s="13">
        <f t="shared" si="363"/>
        <v>17.66</v>
      </c>
      <c r="CN202" s="13">
        <f t="shared" si="364"/>
        <v>17.09</v>
      </c>
      <c r="CO202" s="13">
        <f t="shared" si="365"/>
        <v>17.66</v>
      </c>
      <c r="CP202" s="13">
        <f t="shared" si="366"/>
        <v>17.09</v>
      </c>
      <c r="CQ202" s="13">
        <f t="shared" si="367"/>
        <v>17.66</v>
      </c>
      <c r="CR202" s="13">
        <f t="shared" si="368"/>
        <v>208.5</v>
      </c>
      <c r="CS202" s="14">
        <f t="shared" si="369"/>
        <v>2893.63</v>
      </c>
      <c r="CT202" s="13">
        <f t="shared" si="370"/>
        <v>17.66</v>
      </c>
      <c r="CU202" s="13">
        <f t="shared" si="371"/>
        <v>15.95</v>
      </c>
      <c r="CV202" s="13">
        <f t="shared" si="372"/>
        <v>17.66</v>
      </c>
      <c r="CW202" s="13">
        <f t="shared" si="373"/>
        <v>17.09</v>
      </c>
      <c r="CX202" s="15">
        <f t="shared" si="374"/>
        <v>17.66</v>
      </c>
      <c r="CY202" s="13">
        <f t="shared" si="375"/>
        <v>17.09</v>
      </c>
      <c r="CZ202" s="13">
        <f t="shared" si="376"/>
        <v>17.66</v>
      </c>
      <c r="DA202" s="13">
        <f t="shared" si="377"/>
        <v>17.66</v>
      </c>
      <c r="DB202" s="13">
        <f t="shared" si="378"/>
        <v>17.09</v>
      </c>
      <c r="DC202" s="13">
        <f t="shared" si="379"/>
        <v>17.66</v>
      </c>
      <c r="DD202" s="13">
        <f t="shared" si="380"/>
        <v>17.09</v>
      </c>
      <c r="DE202" s="13">
        <v>9.5399999999999991</v>
      </c>
      <c r="DF202" s="14">
        <f t="shared" si="381"/>
        <v>199.81</v>
      </c>
      <c r="DG202" s="14">
        <f t="shared" si="382"/>
        <v>3093.44</v>
      </c>
      <c r="DH202" s="13"/>
      <c r="DI202" s="14"/>
      <c r="DJ202" s="14"/>
      <c r="DK202" s="14"/>
      <c r="DL202" s="14"/>
      <c r="DM202" s="14"/>
      <c r="DN202" s="14"/>
      <c r="DO202" s="14"/>
      <c r="DP202" s="14"/>
      <c r="DQ202" s="14"/>
      <c r="DR202" s="14"/>
      <c r="DS202" s="14"/>
      <c r="DT202" s="14">
        <f t="shared" si="383"/>
        <v>0</v>
      </c>
      <c r="DU202" s="13">
        <f t="shared" si="384"/>
        <v>3093.44</v>
      </c>
      <c r="DV202" s="13">
        <f t="shared" si="385"/>
        <v>-1938.44</v>
      </c>
    </row>
    <row r="203" spans="3:126" s="102" customFormat="1" ht="33" x14ac:dyDescent="0.2">
      <c r="C203" s="418">
        <v>41261</v>
      </c>
      <c r="D203" s="413" t="s">
        <v>490</v>
      </c>
      <c r="E203" s="413" t="s">
        <v>516</v>
      </c>
      <c r="F203" s="417" t="s">
        <v>169</v>
      </c>
      <c r="G203" s="413" t="s">
        <v>517</v>
      </c>
      <c r="H203" s="416">
        <v>1155</v>
      </c>
      <c r="I203" s="416">
        <f t="shared" si="217"/>
        <v>115.5</v>
      </c>
      <c r="J203" s="416">
        <f t="shared" si="215"/>
        <v>1039.5</v>
      </c>
      <c r="K203" s="416"/>
      <c r="L203" s="416"/>
      <c r="M203" s="416"/>
      <c r="N203" s="416"/>
      <c r="O203" s="416"/>
      <c r="P203" s="416"/>
      <c r="Q203" s="416"/>
      <c r="R203" s="416"/>
      <c r="S203" s="416"/>
      <c r="T203" s="416"/>
      <c r="U203" s="416"/>
      <c r="V203" s="416"/>
      <c r="W203" s="416"/>
      <c r="X203" s="416">
        <f t="shared" si="312"/>
        <v>0</v>
      </c>
      <c r="Y203" s="416"/>
      <c r="Z203" s="416"/>
      <c r="AA203" s="416"/>
      <c r="AB203" s="416"/>
      <c r="AC203" s="416"/>
      <c r="AD203" s="416"/>
      <c r="AE203" s="416"/>
      <c r="AF203" s="416"/>
      <c r="AG203" s="416"/>
      <c r="AH203" s="416"/>
      <c r="AI203" s="416"/>
      <c r="AJ203" s="416">
        <f t="shared" si="313"/>
        <v>7.4</v>
      </c>
      <c r="AK203" s="416">
        <f t="shared" si="314"/>
        <v>7.4</v>
      </c>
      <c r="AL203" s="416">
        <v>1039.5</v>
      </c>
      <c r="AM203" s="416">
        <v>1039.5</v>
      </c>
      <c r="AN203" s="416">
        <v>1039.5</v>
      </c>
      <c r="AO203" s="416">
        <v>1039.5</v>
      </c>
      <c r="AP203" s="416">
        <v>1039.5</v>
      </c>
      <c r="AQ203" s="87">
        <f t="shared" si="315"/>
        <v>15.95</v>
      </c>
      <c r="AR203" s="13">
        <f t="shared" si="316"/>
        <v>17.66</v>
      </c>
      <c r="AS203" s="13">
        <f t="shared" si="317"/>
        <v>17.09</v>
      </c>
      <c r="AT203" s="13">
        <f t="shared" si="318"/>
        <v>17.66</v>
      </c>
      <c r="AU203" s="13">
        <f t="shared" si="319"/>
        <v>17.09</v>
      </c>
      <c r="AV203" s="13">
        <f t="shared" si="320"/>
        <v>17.66</v>
      </c>
      <c r="AW203" s="13">
        <f t="shared" si="321"/>
        <v>17.66</v>
      </c>
      <c r="AX203" s="13">
        <f t="shared" si="322"/>
        <v>17.09</v>
      </c>
      <c r="AY203" s="13">
        <f t="shared" si="323"/>
        <v>17.66</v>
      </c>
      <c r="AZ203" s="13">
        <f t="shared" si="324"/>
        <v>17.09</v>
      </c>
      <c r="BA203" s="13">
        <f t="shared" si="325"/>
        <v>17.66</v>
      </c>
      <c r="BB203" s="13">
        <f t="shared" si="326"/>
        <v>1229.7700000000002</v>
      </c>
      <c r="BC203" s="13">
        <f t="shared" si="327"/>
        <v>2269.27</v>
      </c>
      <c r="BD203" s="13">
        <f t="shared" si="328"/>
        <v>17.66</v>
      </c>
      <c r="BE203" s="13">
        <f t="shared" si="329"/>
        <v>15.95</v>
      </c>
      <c r="BF203" s="13">
        <f t="shared" si="330"/>
        <v>17.66</v>
      </c>
      <c r="BG203" s="13">
        <f t="shared" si="331"/>
        <v>17.09</v>
      </c>
      <c r="BH203" s="13">
        <f t="shared" si="332"/>
        <v>17.66</v>
      </c>
      <c r="BI203" s="13">
        <f t="shared" si="333"/>
        <v>17.09</v>
      </c>
      <c r="BJ203" s="13">
        <f t="shared" si="334"/>
        <v>17.66</v>
      </c>
      <c r="BK203" s="13">
        <f t="shared" si="335"/>
        <v>17.66</v>
      </c>
      <c r="BL203" s="13">
        <f t="shared" si="336"/>
        <v>17.09</v>
      </c>
      <c r="BM203" s="13">
        <f t="shared" si="337"/>
        <v>17.66</v>
      </c>
      <c r="BN203" s="13">
        <f t="shared" si="338"/>
        <v>17.09</v>
      </c>
      <c r="BO203" s="13">
        <f t="shared" si="339"/>
        <v>17.66</v>
      </c>
      <c r="BP203" s="13">
        <f t="shared" si="340"/>
        <v>207.93</v>
      </c>
      <c r="BQ203" s="13">
        <f t="shared" si="341"/>
        <v>2477.1999999999998</v>
      </c>
      <c r="BR203" s="13">
        <f t="shared" si="342"/>
        <v>17.66</v>
      </c>
      <c r="BS203" s="13">
        <f t="shared" si="343"/>
        <v>15.95</v>
      </c>
      <c r="BT203" s="13">
        <f t="shared" si="344"/>
        <v>17.66</v>
      </c>
      <c r="BU203" s="13">
        <f t="shared" si="345"/>
        <v>17.09</v>
      </c>
      <c r="BV203" s="13">
        <f t="shared" si="346"/>
        <v>17.66</v>
      </c>
      <c r="BW203" s="13">
        <f t="shared" si="347"/>
        <v>17.09</v>
      </c>
      <c r="BX203" s="13">
        <f t="shared" si="348"/>
        <v>17.66</v>
      </c>
      <c r="BY203" s="13">
        <f t="shared" si="349"/>
        <v>17.66</v>
      </c>
      <c r="BZ203" s="13">
        <f t="shared" si="350"/>
        <v>17.09</v>
      </c>
      <c r="CA203" s="13">
        <f t="shared" si="351"/>
        <v>17.66</v>
      </c>
      <c r="CB203" s="13">
        <f t="shared" si="352"/>
        <v>17.09</v>
      </c>
      <c r="CC203" s="13">
        <f t="shared" si="353"/>
        <v>17.66</v>
      </c>
      <c r="CD203" s="13">
        <f t="shared" si="354"/>
        <v>207.93</v>
      </c>
      <c r="CE203" s="13">
        <f t="shared" si="355"/>
        <v>2685.13</v>
      </c>
      <c r="CF203" s="13">
        <f t="shared" si="356"/>
        <v>17.66</v>
      </c>
      <c r="CG203" s="13">
        <f t="shared" si="357"/>
        <v>16.52</v>
      </c>
      <c r="CH203" s="13">
        <f t="shared" si="358"/>
        <v>17.66</v>
      </c>
      <c r="CI203" s="13">
        <f t="shared" si="359"/>
        <v>17.09</v>
      </c>
      <c r="CJ203" s="13">
        <f t="shared" si="360"/>
        <v>17.66</v>
      </c>
      <c r="CK203" s="13">
        <f t="shared" si="361"/>
        <v>17.09</v>
      </c>
      <c r="CL203" s="13">
        <f t="shared" si="362"/>
        <v>17.66</v>
      </c>
      <c r="CM203" s="13">
        <f t="shared" si="363"/>
        <v>17.66</v>
      </c>
      <c r="CN203" s="13">
        <f t="shared" si="364"/>
        <v>17.09</v>
      </c>
      <c r="CO203" s="13">
        <f t="shared" si="365"/>
        <v>17.66</v>
      </c>
      <c r="CP203" s="13">
        <f t="shared" si="366"/>
        <v>17.09</v>
      </c>
      <c r="CQ203" s="13">
        <f t="shared" si="367"/>
        <v>17.66</v>
      </c>
      <c r="CR203" s="13">
        <f t="shared" si="368"/>
        <v>208.5</v>
      </c>
      <c r="CS203" s="14">
        <f t="shared" si="369"/>
        <v>2893.63</v>
      </c>
      <c r="CT203" s="13">
        <f t="shared" si="370"/>
        <v>17.66</v>
      </c>
      <c r="CU203" s="13">
        <f t="shared" si="371"/>
        <v>15.95</v>
      </c>
      <c r="CV203" s="13">
        <f t="shared" si="372"/>
        <v>17.66</v>
      </c>
      <c r="CW203" s="13">
        <f t="shared" si="373"/>
        <v>17.09</v>
      </c>
      <c r="CX203" s="15">
        <f t="shared" si="374"/>
        <v>17.66</v>
      </c>
      <c r="CY203" s="13">
        <f t="shared" si="375"/>
        <v>17.09</v>
      </c>
      <c r="CZ203" s="13">
        <f t="shared" si="376"/>
        <v>17.66</v>
      </c>
      <c r="DA203" s="13">
        <f t="shared" si="377"/>
        <v>17.66</v>
      </c>
      <c r="DB203" s="13">
        <f t="shared" si="378"/>
        <v>17.09</v>
      </c>
      <c r="DC203" s="13">
        <f t="shared" si="379"/>
        <v>17.66</v>
      </c>
      <c r="DD203" s="13">
        <f t="shared" si="380"/>
        <v>17.09</v>
      </c>
      <c r="DE203" s="13">
        <v>9.5399999999999991</v>
      </c>
      <c r="DF203" s="14">
        <f t="shared" si="381"/>
        <v>199.81</v>
      </c>
      <c r="DG203" s="14">
        <f t="shared" si="382"/>
        <v>3093.44</v>
      </c>
      <c r="DH203" s="13"/>
      <c r="DI203" s="14"/>
      <c r="DJ203" s="14"/>
      <c r="DK203" s="14"/>
      <c r="DL203" s="14"/>
      <c r="DM203" s="14"/>
      <c r="DN203" s="14"/>
      <c r="DO203" s="14"/>
      <c r="DP203" s="14"/>
      <c r="DQ203" s="14"/>
      <c r="DR203" s="14"/>
      <c r="DS203" s="14"/>
      <c r="DT203" s="14">
        <f t="shared" si="383"/>
        <v>0</v>
      </c>
      <c r="DU203" s="13">
        <f t="shared" si="384"/>
        <v>3093.44</v>
      </c>
      <c r="DV203" s="13">
        <f t="shared" si="385"/>
        <v>-1938.44</v>
      </c>
    </row>
    <row r="204" spans="3:126" s="102" customFormat="1" ht="33" x14ac:dyDescent="0.2">
      <c r="C204" s="418">
        <v>41261</v>
      </c>
      <c r="D204" s="413" t="s">
        <v>490</v>
      </c>
      <c r="E204" s="413" t="s">
        <v>518</v>
      </c>
      <c r="F204" s="417" t="s">
        <v>155</v>
      </c>
      <c r="G204" s="413" t="s">
        <v>519</v>
      </c>
      <c r="H204" s="416">
        <v>1155</v>
      </c>
      <c r="I204" s="416">
        <f t="shared" si="217"/>
        <v>115.5</v>
      </c>
      <c r="J204" s="416">
        <f t="shared" si="215"/>
        <v>1039.5</v>
      </c>
      <c r="K204" s="416"/>
      <c r="L204" s="416"/>
      <c r="M204" s="416"/>
      <c r="N204" s="416"/>
      <c r="O204" s="416"/>
      <c r="P204" s="416"/>
      <c r="Q204" s="416"/>
      <c r="R204" s="416"/>
      <c r="S204" s="416"/>
      <c r="T204" s="416"/>
      <c r="U204" s="416"/>
      <c r="V204" s="416"/>
      <c r="W204" s="416"/>
      <c r="X204" s="416">
        <f t="shared" si="312"/>
        <v>0</v>
      </c>
      <c r="Y204" s="416"/>
      <c r="Z204" s="416"/>
      <c r="AA204" s="416"/>
      <c r="AB204" s="416"/>
      <c r="AC204" s="416"/>
      <c r="AD204" s="416"/>
      <c r="AE204" s="416"/>
      <c r="AF204" s="416"/>
      <c r="AG204" s="416"/>
      <c r="AH204" s="416"/>
      <c r="AI204" s="416"/>
      <c r="AJ204" s="416">
        <f t="shared" si="313"/>
        <v>7.4</v>
      </c>
      <c r="AK204" s="416">
        <f t="shared" si="314"/>
        <v>7.4</v>
      </c>
      <c r="AL204" s="416">
        <v>1039.5</v>
      </c>
      <c r="AM204" s="416">
        <v>1039.5</v>
      </c>
      <c r="AN204" s="416">
        <v>1039.5</v>
      </c>
      <c r="AO204" s="416">
        <v>1039.5</v>
      </c>
      <c r="AP204" s="416">
        <v>1039.5</v>
      </c>
      <c r="AQ204" s="87">
        <f t="shared" si="315"/>
        <v>15.95</v>
      </c>
      <c r="AR204" s="13">
        <f t="shared" si="316"/>
        <v>17.66</v>
      </c>
      <c r="AS204" s="13">
        <f t="shared" si="317"/>
        <v>17.09</v>
      </c>
      <c r="AT204" s="13">
        <f t="shared" si="318"/>
        <v>17.66</v>
      </c>
      <c r="AU204" s="13">
        <f t="shared" si="319"/>
        <v>17.09</v>
      </c>
      <c r="AV204" s="13">
        <f t="shared" si="320"/>
        <v>17.66</v>
      </c>
      <c r="AW204" s="13">
        <f t="shared" si="321"/>
        <v>17.66</v>
      </c>
      <c r="AX204" s="13">
        <f t="shared" si="322"/>
        <v>17.09</v>
      </c>
      <c r="AY204" s="13">
        <f t="shared" si="323"/>
        <v>17.66</v>
      </c>
      <c r="AZ204" s="13">
        <f t="shared" si="324"/>
        <v>17.09</v>
      </c>
      <c r="BA204" s="13">
        <f t="shared" si="325"/>
        <v>17.66</v>
      </c>
      <c r="BB204" s="13">
        <f t="shared" si="326"/>
        <v>1229.7700000000002</v>
      </c>
      <c r="BC204" s="13">
        <f t="shared" si="327"/>
        <v>2269.27</v>
      </c>
      <c r="BD204" s="13">
        <f t="shared" si="328"/>
        <v>17.66</v>
      </c>
      <c r="BE204" s="13">
        <f t="shared" si="329"/>
        <v>15.95</v>
      </c>
      <c r="BF204" s="13">
        <f t="shared" si="330"/>
        <v>17.66</v>
      </c>
      <c r="BG204" s="13">
        <f t="shared" si="331"/>
        <v>17.09</v>
      </c>
      <c r="BH204" s="13">
        <f t="shared" si="332"/>
        <v>17.66</v>
      </c>
      <c r="BI204" s="13">
        <f t="shared" si="333"/>
        <v>17.09</v>
      </c>
      <c r="BJ204" s="13">
        <f t="shared" si="334"/>
        <v>17.66</v>
      </c>
      <c r="BK204" s="13">
        <f t="shared" si="335"/>
        <v>17.66</v>
      </c>
      <c r="BL204" s="13">
        <f t="shared" si="336"/>
        <v>17.09</v>
      </c>
      <c r="BM204" s="13">
        <f t="shared" si="337"/>
        <v>17.66</v>
      </c>
      <c r="BN204" s="13">
        <f t="shared" si="338"/>
        <v>17.09</v>
      </c>
      <c r="BO204" s="13">
        <f t="shared" si="339"/>
        <v>17.66</v>
      </c>
      <c r="BP204" s="13">
        <f t="shared" si="340"/>
        <v>207.93</v>
      </c>
      <c r="BQ204" s="13">
        <f t="shared" si="341"/>
        <v>2477.1999999999998</v>
      </c>
      <c r="BR204" s="13">
        <f t="shared" si="342"/>
        <v>17.66</v>
      </c>
      <c r="BS204" s="13">
        <f t="shared" si="343"/>
        <v>15.95</v>
      </c>
      <c r="BT204" s="13">
        <f t="shared" si="344"/>
        <v>17.66</v>
      </c>
      <c r="BU204" s="13">
        <f t="shared" si="345"/>
        <v>17.09</v>
      </c>
      <c r="BV204" s="13">
        <f t="shared" si="346"/>
        <v>17.66</v>
      </c>
      <c r="BW204" s="13">
        <f t="shared" si="347"/>
        <v>17.09</v>
      </c>
      <c r="BX204" s="13">
        <f t="shared" si="348"/>
        <v>17.66</v>
      </c>
      <c r="BY204" s="13">
        <f t="shared" si="349"/>
        <v>17.66</v>
      </c>
      <c r="BZ204" s="13">
        <f t="shared" si="350"/>
        <v>17.09</v>
      </c>
      <c r="CA204" s="13">
        <f t="shared" si="351"/>
        <v>17.66</v>
      </c>
      <c r="CB204" s="13">
        <f t="shared" si="352"/>
        <v>17.09</v>
      </c>
      <c r="CC204" s="13">
        <f t="shared" si="353"/>
        <v>17.66</v>
      </c>
      <c r="CD204" s="13">
        <f t="shared" si="354"/>
        <v>207.93</v>
      </c>
      <c r="CE204" s="13">
        <f t="shared" si="355"/>
        <v>2685.13</v>
      </c>
      <c r="CF204" s="13">
        <f t="shared" si="356"/>
        <v>17.66</v>
      </c>
      <c r="CG204" s="13">
        <f t="shared" si="357"/>
        <v>16.52</v>
      </c>
      <c r="CH204" s="13">
        <f t="shared" si="358"/>
        <v>17.66</v>
      </c>
      <c r="CI204" s="13">
        <f t="shared" si="359"/>
        <v>17.09</v>
      </c>
      <c r="CJ204" s="13">
        <f t="shared" si="360"/>
        <v>17.66</v>
      </c>
      <c r="CK204" s="13">
        <f t="shared" si="361"/>
        <v>17.09</v>
      </c>
      <c r="CL204" s="13">
        <f t="shared" si="362"/>
        <v>17.66</v>
      </c>
      <c r="CM204" s="13">
        <f t="shared" si="363"/>
        <v>17.66</v>
      </c>
      <c r="CN204" s="13">
        <f t="shared" si="364"/>
        <v>17.09</v>
      </c>
      <c r="CO204" s="13">
        <f t="shared" si="365"/>
        <v>17.66</v>
      </c>
      <c r="CP204" s="13">
        <f t="shared" si="366"/>
        <v>17.09</v>
      </c>
      <c r="CQ204" s="13">
        <f t="shared" si="367"/>
        <v>17.66</v>
      </c>
      <c r="CR204" s="13">
        <f t="shared" si="368"/>
        <v>208.5</v>
      </c>
      <c r="CS204" s="14">
        <f t="shared" si="369"/>
        <v>2893.63</v>
      </c>
      <c r="CT204" s="13">
        <f t="shared" si="370"/>
        <v>17.66</v>
      </c>
      <c r="CU204" s="13">
        <f t="shared" si="371"/>
        <v>15.95</v>
      </c>
      <c r="CV204" s="13">
        <f t="shared" si="372"/>
        <v>17.66</v>
      </c>
      <c r="CW204" s="13">
        <f t="shared" si="373"/>
        <v>17.09</v>
      </c>
      <c r="CX204" s="15">
        <f t="shared" si="374"/>
        <v>17.66</v>
      </c>
      <c r="CY204" s="13">
        <f t="shared" si="375"/>
        <v>17.09</v>
      </c>
      <c r="CZ204" s="13">
        <f t="shared" si="376"/>
        <v>17.66</v>
      </c>
      <c r="DA204" s="13">
        <f t="shared" si="377"/>
        <v>17.66</v>
      </c>
      <c r="DB204" s="13">
        <f t="shared" si="378"/>
        <v>17.09</v>
      </c>
      <c r="DC204" s="13">
        <f t="shared" si="379"/>
        <v>17.66</v>
      </c>
      <c r="DD204" s="13">
        <f t="shared" si="380"/>
        <v>17.09</v>
      </c>
      <c r="DE204" s="13">
        <v>9.5399999999999991</v>
      </c>
      <c r="DF204" s="14">
        <f t="shared" si="381"/>
        <v>199.81</v>
      </c>
      <c r="DG204" s="14">
        <f t="shared" si="382"/>
        <v>3093.44</v>
      </c>
      <c r="DH204" s="13"/>
      <c r="DI204" s="14"/>
      <c r="DJ204" s="14"/>
      <c r="DK204" s="14"/>
      <c r="DL204" s="14"/>
      <c r="DM204" s="14"/>
      <c r="DN204" s="14"/>
      <c r="DO204" s="14"/>
      <c r="DP204" s="14"/>
      <c r="DQ204" s="14"/>
      <c r="DR204" s="14"/>
      <c r="DS204" s="14"/>
      <c r="DT204" s="14">
        <f t="shared" si="383"/>
        <v>0</v>
      </c>
      <c r="DU204" s="13">
        <f t="shared" si="384"/>
        <v>3093.44</v>
      </c>
      <c r="DV204" s="13">
        <f t="shared" si="385"/>
        <v>-1938.44</v>
      </c>
    </row>
    <row r="205" spans="3:126" s="102" customFormat="1" ht="11.25" x14ac:dyDescent="0.2">
      <c r="C205" s="418">
        <v>41261</v>
      </c>
      <c r="D205" s="413" t="s">
        <v>520</v>
      </c>
      <c r="E205" s="417" t="s">
        <v>521</v>
      </c>
      <c r="F205" s="417" t="s">
        <v>74</v>
      </c>
      <c r="G205" s="417" t="s">
        <v>522</v>
      </c>
      <c r="H205" s="416">
        <v>642</v>
      </c>
      <c r="I205" s="416">
        <f t="shared" si="217"/>
        <v>64.2</v>
      </c>
      <c r="J205" s="416">
        <f t="shared" si="215"/>
        <v>577.80000000000007</v>
      </c>
      <c r="K205" s="416"/>
      <c r="L205" s="416"/>
      <c r="M205" s="416"/>
      <c r="N205" s="416"/>
      <c r="O205" s="416"/>
      <c r="P205" s="416"/>
      <c r="Q205" s="416"/>
      <c r="R205" s="416"/>
      <c r="S205" s="416"/>
      <c r="T205" s="416"/>
      <c r="U205" s="416"/>
      <c r="V205" s="416"/>
      <c r="W205" s="416"/>
      <c r="X205" s="416">
        <f t="shared" si="312"/>
        <v>0</v>
      </c>
      <c r="Y205" s="416"/>
      <c r="Z205" s="416"/>
      <c r="AA205" s="416"/>
      <c r="AB205" s="416"/>
      <c r="AC205" s="416"/>
      <c r="AD205" s="416"/>
      <c r="AE205" s="416"/>
      <c r="AF205" s="416"/>
      <c r="AG205" s="416"/>
      <c r="AH205" s="416"/>
      <c r="AI205" s="416"/>
      <c r="AJ205" s="416">
        <f t="shared" si="313"/>
        <v>4.12</v>
      </c>
      <c r="AK205" s="416">
        <f t="shared" si="314"/>
        <v>4.12</v>
      </c>
      <c r="AL205" s="416">
        <v>577.79999999999995</v>
      </c>
      <c r="AM205" s="416">
        <v>577.79999999999995</v>
      </c>
      <c r="AN205" s="416">
        <v>577.79999999999995</v>
      </c>
      <c r="AO205" s="416">
        <v>577.79999999999995</v>
      </c>
      <c r="AP205" s="416">
        <v>577.79999999999995</v>
      </c>
      <c r="AQ205" s="87">
        <f t="shared" si="315"/>
        <v>8.86</v>
      </c>
      <c r="AR205" s="13">
        <f t="shared" si="316"/>
        <v>9.81</v>
      </c>
      <c r="AS205" s="13">
        <f t="shared" si="317"/>
        <v>9.5</v>
      </c>
      <c r="AT205" s="13">
        <f t="shared" si="318"/>
        <v>9.81</v>
      </c>
      <c r="AU205" s="13">
        <f t="shared" si="319"/>
        <v>9.5</v>
      </c>
      <c r="AV205" s="13">
        <f t="shared" si="320"/>
        <v>9.81</v>
      </c>
      <c r="AW205" s="13">
        <f t="shared" si="321"/>
        <v>9.81</v>
      </c>
      <c r="AX205" s="13">
        <f t="shared" si="322"/>
        <v>9.5</v>
      </c>
      <c r="AY205" s="13">
        <f t="shared" si="323"/>
        <v>9.81</v>
      </c>
      <c r="AZ205" s="13">
        <f t="shared" si="324"/>
        <v>9.5</v>
      </c>
      <c r="BA205" s="13">
        <f t="shared" si="325"/>
        <v>9.81</v>
      </c>
      <c r="BB205" s="13">
        <f t="shared" si="326"/>
        <v>683.51999999999964</v>
      </c>
      <c r="BC205" s="13">
        <f t="shared" si="327"/>
        <v>1261.32</v>
      </c>
      <c r="BD205" s="13">
        <f t="shared" si="328"/>
        <v>9.81</v>
      </c>
      <c r="BE205" s="13">
        <f t="shared" si="329"/>
        <v>8.86</v>
      </c>
      <c r="BF205" s="13">
        <f t="shared" si="330"/>
        <v>9.81</v>
      </c>
      <c r="BG205" s="13">
        <f t="shared" si="331"/>
        <v>9.5</v>
      </c>
      <c r="BH205" s="13">
        <f t="shared" si="332"/>
        <v>9.81</v>
      </c>
      <c r="BI205" s="13">
        <f t="shared" si="333"/>
        <v>9.5</v>
      </c>
      <c r="BJ205" s="13">
        <f t="shared" si="334"/>
        <v>9.81</v>
      </c>
      <c r="BK205" s="13">
        <f t="shared" si="335"/>
        <v>9.81</v>
      </c>
      <c r="BL205" s="13">
        <f t="shared" si="336"/>
        <v>9.5</v>
      </c>
      <c r="BM205" s="13">
        <f t="shared" si="337"/>
        <v>9.81</v>
      </c>
      <c r="BN205" s="13">
        <f t="shared" si="338"/>
        <v>9.5</v>
      </c>
      <c r="BO205" s="13">
        <f t="shared" si="339"/>
        <v>9.81</v>
      </c>
      <c r="BP205" s="13">
        <f t="shared" si="340"/>
        <v>115.53000000000002</v>
      </c>
      <c r="BQ205" s="13">
        <f t="shared" si="341"/>
        <v>1376.85</v>
      </c>
      <c r="BR205" s="13">
        <f t="shared" si="342"/>
        <v>9.81</v>
      </c>
      <c r="BS205" s="13">
        <f t="shared" si="343"/>
        <v>8.86</v>
      </c>
      <c r="BT205" s="13">
        <f t="shared" si="344"/>
        <v>9.81</v>
      </c>
      <c r="BU205" s="13">
        <f t="shared" si="345"/>
        <v>9.5</v>
      </c>
      <c r="BV205" s="13">
        <f t="shared" si="346"/>
        <v>9.81</v>
      </c>
      <c r="BW205" s="13">
        <f t="shared" si="347"/>
        <v>9.5</v>
      </c>
      <c r="BX205" s="13">
        <f t="shared" si="348"/>
        <v>9.81</v>
      </c>
      <c r="BY205" s="13">
        <f t="shared" si="349"/>
        <v>9.81</v>
      </c>
      <c r="BZ205" s="13">
        <f t="shared" si="350"/>
        <v>9.5</v>
      </c>
      <c r="CA205" s="13">
        <f t="shared" si="351"/>
        <v>9.81</v>
      </c>
      <c r="CB205" s="13">
        <f t="shared" si="352"/>
        <v>9.5</v>
      </c>
      <c r="CC205" s="13">
        <f t="shared" si="353"/>
        <v>9.81</v>
      </c>
      <c r="CD205" s="13">
        <f t="shared" si="354"/>
        <v>115.53000000000002</v>
      </c>
      <c r="CE205" s="13">
        <f t="shared" si="355"/>
        <v>1492.38</v>
      </c>
      <c r="CF205" s="13">
        <f t="shared" si="356"/>
        <v>9.81</v>
      </c>
      <c r="CG205" s="13">
        <f t="shared" si="357"/>
        <v>9.18</v>
      </c>
      <c r="CH205" s="13">
        <f t="shared" si="358"/>
        <v>9.81</v>
      </c>
      <c r="CI205" s="13">
        <f t="shared" si="359"/>
        <v>9.5</v>
      </c>
      <c r="CJ205" s="13">
        <f t="shared" si="360"/>
        <v>9.81</v>
      </c>
      <c r="CK205" s="13">
        <f t="shared" si="361"/>
        <v>9.5</v>
      </c>
      <c r="CL205" s="13">
        <f t="shared" si="362"/>
        <v>9.81</v>
      </c>
      <c r="CM205" s="13">
        <f t="shared" si="363"/>
        <v>9.81</v>
      </c>
      <c r="CN205" s="13">
        <f t="shared" si="364"/>
        <v>9.5</v>
      </c>
      <c r="CO205" s="13">
        <f t="shared" si="365"/>
        <v>9.81</v>
      </c>
      <c r="CP205" s="13">
        <f t="shared" si="366"/>
        <v>9.5</v>
      </c>
      <c r="CQ205" s="13">
        <f t="shared" si="367"/>
        <v>9.81</v>
      </c>
      <c r="CR205" s="13">
        <f t="shared" si="368"/>
        <v>115.85000000000001</v>
      </c>
      <c r="CS205" s="14">
        <f t="shared" si="369"/>
        <v>1608.23</v>
      </c>
      <c r="CT205" s="13">
        <f t="shared" si="370"/>
        <v>9.81</v>
      </c>
      <c r="CU205" s="13">
        <f t="shared" si="371"/>
        <v>8.86</v>
      </c>
      <c r="CV205" s="13">
        <f t="shared" si="372"/>
        <v>9.81</v>
      </c>
      <c r="CW205" s="13">
        <f t="shared" si="373"/>
        <v>9.5</v>
      </c>
      <c r="CX205" s="15">
        <f t="shared" si="374"/>
        <v>9.81</v>
      </c>
      <c r="CY205" s="13">
        <f t="shared" si="375"/>
        <v>9.5</v>
      </c>
      <c r="CZ205" s="13">
        <f t="shared" si="376"/>
        <v>9.81</v>
      </c>
      <c r="DA205" s="13">
        <f t="shared" si="377"/>
        <v>9.81</v>
      </c>
      <c r="DB205" s="13">
        <f t="shared" si="378"/>
        <v>9.5</v>
      </c>
      <c r="DC205" s="13">
        <f t="shared" si="379"/>
        <v>9.81</v>
      </c>
      <c r="DD205" s="13">
        <f t="shared" si="380"/>
        <v>9.5</v>
      </c>
      <c r="DE205" s="13">
        <v>5.52</v>
      </c>
      <c r="DF205" s="14">
        <f t="shared" si="381"/>
        <v>111.24000000000001</v>
      </c>
      <c r="DG205" s="14">
        <f t="shared" si="382"/>
        <v>1719.47</v>
      </c>
      <c r="DH205" s="13"/>
      <c r="DI205" s="14"/>
      <c r="DJ205" s="14"/>
      <c r="DK205" s="14"/>
      <c r="DL205" s="14"/>
      <c r="DM205" s="14"/>
      <c r="DN205" s="14"/>
      <c r="DO205" s="14"/>
      <c r="DP205" s="14"/>
      <c r="DQ205" s="14"/>
      <c r="DR205" s="14"/>
      <c r="DS205" s="14"/>
      <c r="DT205" s="14">
        <f t="shared" si="383"/>
        <v>0</v>
      </c>
      <c r="DU205" s="13">
        <f t="shared" si="384"/>
        <v>1719.47</v>
      </c>
      <c r="DV205" s="13">
        <f t="shared" si="385"/>
        <v>-1077.47</v>
      </c>
    </row>
    <row r="206" spans="3:126" s="102" customFormat="1" ht="11.25" x14ac:dyDescent="0.2">
      <c r="C206" s="418">
        <v>41264</v>
      </c>
      <c r="D206" s="417" t="s">
        <v>523</v>
      </c>
      <c r="E206" s="417" t="s">
        <v>524</v>
      </c>
      <c r="F206" s="417" t="s">
        <v>155</v>
      </c>
      <c r="G206" s="413" t="s">
        <v>525</v>
      </c>
      <c r="H206" s="416">
        <v>10900</v>
      </c>
      <c r="I206" s="416">
        <f t="shared" si="217"/>
        <v>1090</v>
      </c>
      <c r="J206" s="416">
        <f t="shared" si="215"/>
        <v>9810</v>
      </c>
      <c r="K206" s="416"/>
      <c r="L206" s="416"/>
      <c r="M206" s="416"/>
      <c r="N206" s="416"/>
      <c r="O206" s="416"/>
      <c r="P206" s="416"/>
      <c r="Q206" s="416"/>
      <c r="R206" s="416"/>
      <c r="S206" s="416"/>
      <c r="T206" s="416"/>
      <c r="U206" s="416"/>
      <c r="V206" s="416"/>
      <c r="W206" s="416"/>
      <c r="X206" s="416">
        <f t="shared" si="312"/>
        <v>0</v>
      </c>
      <c r="Y206" s="416"/>
      <c r="Z206" s="416"/>
      <c r="AA206" s="416"/>
      <c r="AB206" s="416"/>
      <c r="AC206" s="416"/>
      <c r="AD206" s="416"/>
      <c r="AE206" s="416"/>
      <c r="AF206" s="416"/>
      <c r="AG206" s="416"/>
      <c r="AH206" s="416"/>
      <c r="AI206" s="416"/>
      <c r="AJ206" s="416">
        <f>ROUND((J206/5/365*10),2)</f>
        <v>53.75</v>
      </c>
      <c r="AK206" s="416">
        <f t="shared" si="314"/>
        <v>53.75</v>
      </c>
      <c r="AL206" s="416">
        <v>9810</v>
      </c>
      <c r="AM206" s="416">
        <v>9810</v>
      </c>
      <c r="AN206" s="416">
        <v>9810</v>
      </c>
      <c r="AO206" s="416">
        <v>9810</v>
      </c>
      <c r="AP206" s="416">
        <v>9810</v>
      </c>
      <c r="AQ206" s="87">
        <f t="shared" si="315"/>
        <v>150.51</v>
      </c>
      <c r="AR206" s="13">
        <f t="shared" si="316"/>
        <v>166.64</v>
      </c>
      <c r="AS206" s="13">
        <f t="shared" si="317"/>
        <v>161.26</v>
      </c>
      <c r="AT206" s="13">
        <f t="shared" si="318"/>
        <v>166.64</v>
      </c>
      <c r="AU206" s="13">
        <f t="shared" si="319"/>
        <v>161.26</v>
      </c>
      <c r="AV206" s="13">
        <f t="shared" si="320"/>
        <v>166.64</v>
      </c>
      <c r="AW206" s="13">
        <f t="shared" si="321"/>
        <v>166.64</v>
      </c>
      <c r="AX206" s="13">
        <f t="shared" si="322"/>
        <v>161.26</v>
      </c>
      <c r="AY206" s="13">
        <f t="shared" si="323"/>
        <v>166.64</v>
      </c>
      <c r="AZ206" s="13">
        <f t="shared" si="324"/>
        <v>161.26</v>
      </c>
      <c r="BA206" s="13">
        <f t="shared" si="325"/>
        <v>166.64</v>
      </c>
      <c r="BB206" s="13">
        <f t="shared" si="326"/>
        <v>11605.389999999998</v>
      </c>
      <c r="BC206" s="13">
        <f t="shared" si="327"/>
        <v>21415.39</v>
      </c>
      <c r="BD206" s="13">
        <f t="shared" si="328"/>
        <v>166.64</v>
      </c>
      <c r="BE206" s="13">
        <f t="shared" si="329"/>
        <v>150.51</v>
      </c>
      <c r="BF206" s="13">
        <f t="shared" si="330"/>
        <v>166.64</v>
      </c>
      <c r="BG206" s="13">
        <f t="shared" si="331"/>
        <v>161.26</v>
      </c>
      <c r="BH206" s="13">
        <f t="shared" si="332"/>
        <v>166.64</v>
      </c>
      <c r="BI206" s="13">
        <f t="shared" si="333"/>
        <v>161.26</v>
      </c>
      <c r="BJ206" s="13">
        <f t="shared" si="334"/>
        <v>166.64</v>
      </c>
      <c r="BK206" s="13">
        <f t="shared" si="335"/>
        <v>166.64</v>
      </c>
      <c r="BL206" s="13">
        <f t="shared" si="336"/>
        <v>161.26</v>
      </c>
      <c r="BM206" s="13">
        <f t="shared" si="337"/>
        <v>166.64</v>
      </c>
      <c r="BN206" s="13">
        <f t="shared" si="338"/>
        <v>161.26</v>
      </c>
      <c r="BO206" s="13">
        <f t="shared" si="339"/>
        <v>166.64</v>
      </c>
      <c r="BP206" s="13">
        <f t="shared" si="340"/>
        <v>1962.0300000000002</v>
      </c>
      <c r="BQ206" s="13">
        <f t="shared" si="341"/>
        <v>23377.42</v>
      </c>
      <c r="BR206" s="13">
        <f t="shared" si="342"/>
        <v>166.64</v>
      </c>
      <c r="BS206" s="13">
        <f t="shared" si="343"/>
        <v>150.51</v>
      </c>
      <c r="BT206" s="13">
        <f t="shared" si="344"/>
        <v>166.64</v>
      </c>
      <c r="BU206" s="13">
        <f t="shared" si="345"/>
        <v>161.26</v>
      </c>
      <c r="BV206" s="13">
        <f t="shared" si="346"/>
        <v>166.64</v>
      </c>
      <c r="BW206" s="13">
        <f t="shared" si="347"/>
        <v>161.26</v>
      </c>
      <c r="BX206" s="13">
        <f t="shared" si="348"/>
        <v>166.64</v>
      </c>
      <c r="BY206" s="13">
        <f t="shared" si="349"/>
        <v>166.64</v>
      </c>
      <c r="BZ206" s="13">
        <f t="shared" si="350"/>
        <v>161.26</v>
      </c>
      <c r="CA206" s="13">
        <f t="shared" si="351"/>
        <v>166.64</v>
      </c>
      <c r="CB206" s="13">
        <f t="shared" si="352"/>
        <v>161.26</v>
      </c>
      <c r="CC206" s="13">
        <f t="shared" si="353"/>
        <v>166.64</v>
      </c>
      <c r="CD206" s="13">
        <f t="shared" si="354"/>
        <v>1962.0300000000002</v>
      </c>
      <c r="CE206" s="13">
        <f t="shared" si="355"/>
        <v>25339.45</v>
      </c>
      <c r="CF206" s="13">
        <f t="shared" si="356"/>
        <v>166.64</v>
      </c>
      <c r="CG206" s="13">
        <f t="shared" si="357"/>
        <v>155.88</v>
      </c>
      <c r="CH206" s="13">
        <f t="shared" si="358"/>
        <v>166.64</v>
      </c>
      <c r="CI206" s="13">
        <f t="shared" si="359"/>
        <v>161.26</v>
      </c>
      <c r="CJ206" s="13">
        <f t="shared" si="360"/>
        <v>166.64</v>
      </c>
      <c r="CK206" s="13">
        <f t="shared" si="361"/>
        <v>161.26</v>
      </c>
      <c r="CL206" s="13">
        <f t="shared" si="362"/>
        <v>166.64</v>
      </c>
      <c r="CM206" s="13">
        <f t="shared" si="363"/>
        <v>166.64</v>
      </c>
      <c r="CN206" s="13">
        <f t="shared" si="364"/>
        <v>161.26</v>
      </c>
      <c r="CO206" s="13">
        <f t="shared" si="365"/>
        <v>166.64</v>
      </c>
      <c r="CP206" s="13">
        <f t="shared" si="366"/>
        <v>161.26</v>
      </c>
      <c r="CQ206" s="13">
        <f t="shared" si="367"/>
        <v>166.64</v>
      </c>
      <c r="CR206" s="13">
        <f t="shared" si="368"/>
        <v>1967.4</v>
      </c>
      <c r="CS206" s="14">
        <f t="shared" si="369"/>
        <v>27306.85</v>
      </c>
      <c r="CT206" s="13">
        <f t="shared" si="370"/>
        <v>166.64</v>
      </c>
      <c r="CU206" s="13">
        <f t="shared" si="371"/>
        <v>150.51</v>
      </c>
      <c r="CV206" s="13">
        <f t="shared" si="372"/>
        <v>166.64</v>
      </c>
      <c r="CW206" s="13">
        <f t="shared" si="373"/>
        <v>161.26</v>
      </c>
      <c r="CX206" s="15">
        <f t="shared" si="374"/>
        <v>166.64</v>
      </c>
      <c r="CY206" s="13">
        <f t="shared" si="375"/>
        <v>161.26</v>
      </c>
      <c r="CZ206" s="13">
        <f t="shared" si="376"/>
        <v>166.64</v>
      </c>
      <c r="DA206" s="13">
        <f t="shared" si="377"/>
        <v>166.64</v>
      </c>
      <c r="DB206" s="13">
        <f t="shared" si="378"/>
        <v>161.26</v>
      </c>
      <c r="DC206" s="13">
        <f t="shared" si="379"/>
        <v>166.64</v>
      </c>
      <c r="DD206" s="13">
        <f t="shared" si="380"/>
        <v>161.26</v>
      </c>
      <c r="DE206" s="13">
        <v>107.37</v>
      </c>
      <c r="DF206" s="14">
        <f t="shared" si="381"/>
        <v>1902.7600000000002</v>
      </c>
      <c r="DG206" s="14">
        <f t="shared" si="382"/>
        <v>29209.61</v>
      </c>
      <c r="DH206" s="13"/>
      <c r="DI206" s="14"/>
      <c r="DJ206" s="14"/>
      <c r="DK206" s="14"/>
      <c r="DL206" s="14"/>
      <c r="DM206" s="14"/>
      <c r="DN206" s="14"/>
      <c r="DO206" s="14"/>
      <c r="DP206" s="14"/>
      <c r="DQ206" s="14"/>
      <c r="DR206" s="14"/>
      <c r="DS206" s="14"/>
      <c r="DT206" s="14">
        <f t="shared" si="383"/>
        <v>0</v>
      </c>
      <c r="DU206" s="13">
        <f t="shared" si="384"/>
        <v>29209.61</v>
      </c>
      <c r="DV206" s="13">
        <f t="shared" si="385"/>
        <v>-18309.61</v>
      </c>
    </row>
    <row r="207" spans="3:126" s="102" customFormat="1" ht="11.25" x14ac:dyDescent="0.2">
      <c r="C207" s="419">
        <v>41534</v>
      </c>
      <c r="D207" s="413" t="s">
        <v>526</v>
      </c>
      <c r="E207" s="417" t="s">
        <v>527</v>
      </c>
      <c r="F207" s="417" t="s">
        <v>155</v>
      </c>
      <c r="G207" s="413" t="s">
        <v>528</v>
      </c>
      <c r="H207" s="420">
        <v>1132.69</v>
      </c>
      <c r="I207" s="420">
        <f t="shared" si="217"/>
        <v>113.26900000000001</v>
      </c>
      <c r="J207" s="420">
        <f t="shared" si="215"/>
        <v>1019.421</v>
      </c>
      <c r="K207" s="420"/>
      <c r="L207" s="420"/>
      <c r="M207" s="420"/>
      <c r="N207" s="420"/>
      <c r="O207" s="420"/>
      <c r="P207" s="420"/>
      <c r="Q207" s="420"/>
      <c r="R207" s="420"/>
      <c r="S207" s="420"/>
      <c r="T207" s="420"/>
      <c r="U207" s="420"/>
      <c r="V207" s="420"/>
      <c r="W207" s="420"/>
      <c r="X207" s="420"/>
      <c r="Y207" s="420"/>
      <c r="Z207" s="420"/>
      <c r="AA207" s="420"/>
      <c r="AB207" s="420"/>
      <c r="AC207" s="420"/>
      <c r="AD207" s="420"/>
      <c r="AE207" s="420"/>
      <c r="AF207" s="420"/>
      <c r="AG207" s="420"/>
      <c r="AH207" s="420"/>
      <c r="AI207" s="420"/>
      <c r="AJ207" s="420"/>
      <c r="AK207" s="420">
        <f t="shared" ref="AK207:AK212" si="386">SUM(Y207:AJ207)</f>
        <v>0</v>
      </c>
      <c r="AL207" s="420">
        <v>0</v>
      </c>
      <c r="AM207" s="420"/>
      <c r="AN207" s="420">
        <v>1019.42</v>
      </c>
      <c r="AO207" s="420">
        <v>1019.42</v>
      </c>
      <c r="AP207" s="420">
        <v>1019.42</v>
      </c>
      <c r="AQ207" s="87"/>
      <c r="AR207" s="13"/>
      <c r="AS207" s="13"/>
      <c r="AT207" s="13"/>
      <c r="AU207" s="13"/>
      <c r="AV207" s="13">
        <f>ROUND((J207/5/365*13),2)</f>
        <v>7.26</v>
      </c>
      <c r="AW207" s="13">
        <f t="shared" si="321"/>
        <v>17.32</v>
      </c>
      <c r="AX207" s="13">
        <f t="shared" si="322"/>
        <v>16.760000000000002</v>
      </c>
      <c r="AY207" s="13">
        <f t="shared" si="323"/>
        <v>17.32</v>
      </c>
      <c r="AZ207" s="13">
        <f t="shared" ref="AZ207:AZ212" si="387">SUM(AM207:AY207)</f>
        <v>3116.9200000000005</v>
      </c>
      <c r="BA207" s="13">
        <f t="shared" ref="BA207:BA212" si="388">ROUND((AL207+AM207+AN207+AP207+AQ207+AR207+AS207+AT207+AU207+AV207+AW207+AX207+AY207),2)</f>
        <v>2097.5</v>
      </c>
      <c r="BB207" s="13">
        <f t="shared" ref="BB207:BB212" si="389">ROUND((J207/5/365*31),2)</f>
        <v>17.32</v>
      </c>
      <c r="BC207" s="13">
        <f t="shared" ref="BC207:BC212" si="390">ROUND((J207/5/365*28),2)</f>
        <v>15.64</v>
      </c>
      <c r="BD207" s="13">
        <f t="shared" si="328"/>
        <v>17.32</v>
      </c>
      <c r="BE207" s="13">
        <f t="shared" ref="BE207:BE212" si="391">ROUND((J207/5/365*30),2)</f>
        <v>16.760000000000002</v>
      </c>
      <c r="BF207" s="13">
        <f t="shared" si="330"/>
        <v>17.32</v>
      </c>
      <c r="BG207" s="13">
        <f t="shared" si="331"/>
        <v>16.760000000000002</v>
      </c>
      <c r="BH207" s="13">
        <f t="shared" si="332"/>
        <v>17.32</v>
      </c>
      <c r="BI207" s="13">
        <f t="shared" ref="BI207:BI212" si="392">ROUND((J207/5/365*31),2)</f>
        <v>17.32</v>
      </c>
      <c r="BJ207" s="13">
        <f t="shared" ref="BJ207:BJ212" si="393">ROUND((J207/5/365*30),2)</f>
        <v>16.760000000000002</v>
      </c>
      <c r="BK207" s="13">
        <f t="shared" si="335"/>
        <v>17.32</v>
      </c>
      <c r="BL207" s="13">
        <f t="shared" si="336"/>
        <v>16.760000000000002</v>
      </c>
      <c r="BM207" s="13">
        <f t="shared" si="337"/>
        <v>17.32</v>
      </c>
      <c r="BN207" s="13">
        <f t="shared" ref="BN207:BN212" si="394">SUM(BB207:BM207)</f>
        <v>203.92</v>
      </c>
      <c r="BO207" s="13">
        <f t="shared" ref="BO207:BO212" si="395">ROUND((BA207+BN207),2)</f>
        <v>2301.42</v>
      </c>
      <c r="BP207" s="13">
        <f t="shared" ref="BP207:BP212" si="396">ROUND((J207/5/365*31),2)</f>
        <v>17.32</v>
      </c>
      <c r="BQ207" s="13">
        <f t="shared" ref="BQ207:BQ212" si="397">ROUND((J207/5/365*28),2)</f>
        <v>15.64</v>
      </c>
      <c r="BR207" s="13">
        <f t="shared" si="342"/>
        <v>17.32</v>
      </c>
      <c r="BS207" s="13">
        <f t="shared" ref="BS207:BS212" si="398">ROUND((J207/5/365*30),2)</f>
        <v>16.760000000000002</v>
      </c>
      <c r="BT207" s="13">
        <f t="shared" si="344"/>
        <v>17.32</v>
      </c>
      <c r="BU207" s="13">
        <f t="shared" si="345"/>
        <v>16.760000000000002</v>
      </c>
      <c r="BV207" s="13">
        <f t="shared" si="346"/>
        <v>17.32</v>
      </c>
      <c r="BW207" s="13">
        <f t="shared" ref="BW207:BW212" si="399">ROUND((J207/5/365*31),2)</f>
        <v>17.32</v>
      </c>
      <c r="BX207" s="13">
        <f t="shared" ref="BX207:BX212" si="400">ROUND((J207/5/365*30),2)</f>
        <v>16.760000000000002</v>
      </c>
      <c r="BY207" s="13">
        <f t="shared" si="349"/>
        <v>17.32</v>
      </c>
      <c r="BZ207" s="13">
        <f t="shared" si="350"/>
        <v>16.760000000000002</v>
      </c>
      <c r="CA207" s="13">
        <f t="shared" si="351"/>
        <v>17.32</v>
      </c>
      <c r="CB207" s="13">
        <f t="shared" ref="CB207:CB212" si="401">SUM(BP207:CA207)</f>
        <v>203.92</v>
      </c>
      <c r="CC207" s="13">
        <f t="shared" ref="CC207:CC212" si="402">ROUND((BO207+CB207),2)</f>
        <v>2505.34</v>
      </c>
      <c r="CD207" s="13">
        <f t="shared" ref="CD207:CD212" si="403">ROUND((J207/5/365*31),2)</f>
        <v>17.32</v>
      </c>
      <c r="CE207" s="13">
        <f t="shared" ref="CE207:CE212" si="404">ROUND((J207/5/365*29),2)</f>
        <v>16.2</v>
      </c>
      <c r="CF207" s="13">
        <f t="shared" si="356"/>
        <v>17.32</v>
      </c>
      <c r="CG207" s="13">
        <f t="shared" ref="CG207:CG212" si="405">ROUND((J207/5/365*30),2)</f>
        <v>16.760000000000002</v>
      </c>
      <c r="CH207" s="13">
        <f t="shared" si="358"/>
        <v>17.32</v>
      </c>
      <c r="CI207" s="13">
        <f t="shared" si="359"/>
        <v>16.760000000000002</v>
      </c>
      <c r="CJ207" s="13">
        <f t="shared" si="360"/>
        <v>17.32</v>
      </c>
      <c r="CK207" s="13">
        <f t="shared" ref="CK207:CK212" si="406">ROUND((J207/5/365*31),2)</f>
        <v>17.32</v>
      </c>
      <c r="CL207" s="13">
        <f t="shared" ref="CL207:CL212" si="407">ROUND((J207/5/365*30),2)</f>
        <v>16.760000000000002</v>
      </c>
      <c r="CM207" s="13">
        <f t="shared" si="363"/>
        <v>17.32</v>
      </c>
      <c r="CN207" s="13">
        <f t="shared" si="364"/>
        <v>16.760000000000002</v>
      </c>
      <c r="CO207" s="13">
        <f t="shared" si="365"/>
        <v>17.32</v>
      </c>
      <c r="CP207" s="13">
        <f t="shared" ref="CP207:CP212" si="408">SUM(CD207:CO207)</f>
        <v>204.47999999999996</v>
      </c>
      <c r="CQ207" s="14">
        <f t="shared" ref="CQ207:CQ212" si="409">ROUND((CC207+CP207),2)</f>
        <v>2709.82</v>
      </c>
      <c r="CR207" s="13">
        <f t="shared" ref="CR207:CR212" si="410">ROUND((J207/5/365*31),2)</f>
        <v>17.32</v>
      </c>
      <c r="CS207" s="13">
        <f t="shared" ref="CS207:CS212" si="411">ROUND((J207/5/365*28),2)</f>
        <v>15.64</v>
      </c>
      <c r="CT207" s="13">
        <f t="shared" si="370"/>
        <v>17.32</v>
      </c>
      <c r="CU207" s="13">
        <f t="shared" ref="CU207:CU212" si="412">ROUND((J207/5/365*30),2)</f>
        <v>16.760000000000002</v>
      </c>
      <c r="CV207" s="15">
        <f t="shared" si="372"/>
        <v>17.32</v>
      </c>
      <c r="CW207" s="13">
        <f t="shared" si="373"/>
        <v>16.760000000000002</v>
      </c>
      <c r="CX207" s="13">
        <f t="shared" si="374"/>
        <v>17.32</v>
      </c>
      <c r="CY207" s="13">
        <f t="shared" ref="CY207:CY212" si="413">ROUND((J207/5/365*31),2)</f>
        <v>17.32</v>
      </c>
      <c r="CZ207" s="13">
        <f t="shared" ref="CZ207:CZ212" si="414">ROUND((J207/5/365*30),2)</f>
        <v>16.760000000000002</v>
      </c>
      <c r="DA207" s="13">
        <f t="shared" si="377"/>
        <v>17.32</v>
      </c>
      <c r="DB207" s="13">
        <f t="shared" si="378"/>
        <v>16.760000000000002</v>
      </c>
      <c r="DC207" s="13">
        <f t="shared" si="379"/>
        <v>17.32</v>
      </c>
      <c r="DD207" s="14">
        <f t="shared" ref="DD207:DD212" si="415">SUM(CR207:DC207)</f>
        <v>203.92</v>
      </c>
      <c r="DE207" s="14">
        <f t="shared" ref="DE207:DE212" si="416">ROUND((CQ207+DD207),2)</f>
        <v>2913.74</v>
      </c>
      <c r="DF207" s="13">
        <f t="shared" ref="DF207:DF212" si="417">ROUND((J207/5/365*31),2)</f>
        <v>17.32</v>
      </c>
      <c r="DG207" s="13">
        <f t="shared" ref="DG207:DG212" si="418">ROUND((J207/5/365*28),2)</f>
        <v>15.64</v>
      </c>
      <c r="DH207" s="13">
        <f t="shared" ref="DH207:DH212" si="419">ROUND((J207/5/365*31),2)</f>
        <v>17.32</v>
      </c>
      <c r="DI207" s="13">
        <f t="shared" ref="DI207:DI212" si="420">ROUND((J207/5/365*30),2)</f>
        <v>16.760000000000002</v>
      </c>
      <c r="DJ207" s="13">
        <f t="shared" ref="DJ207:DJ212" si="421">ROUND((J207/5/365*31),2)</f>
        <v>17.32</v>
      </c>
      <c r="DK207" s="13">
        <f t="shared" ref="DK207:DK212" si="422">ROUND((J207/5/365*30),2)</f>
        <v>16.760000000000002</v>
      </c>
      <c r="DL207" s="13">
        <f t="shared" ref="DL207:DL219" si="423">ROUND((J207/5/365*31),2)</f>
        <v>17.32</v>
      </c>
      <c r="DM207" s="13">
        <f t="shared" ref="DM207:DM212" si="424">ROUND((J207/5/365*31),2)</f>
        <v>17.32</v>
      </c>
      <c r="DN207" s="103">
        <v>8.76</v>
      </c>
      <c r="DO207" s="104"/>
      <c r="DP207" s="14"/>
      <c r="DQ207" s="14"/>
      <c r="DR207" s="14">
        <f t="shared" ref="DR207:DR212" si="425">SUM(DF207:DQ207)</f>
        <v>144.52000000000001</v>
      </c>
      <c r="DS207" s="13">
        <f t="shared" ref="DS207:DS212" si="426">ROUND((DE207+DF207+DG207+DH207+DI207+DJ207+DK207+DL207+DM207+DN207+DO207+DP207+DQ207),2)</f>
        <v>3058.26</v>
      </c>
      <c r="DT207" s="105">
        <f t="shared" ref="DT207:DT212" si="427">SUM(H207-DS207)</f>
        <v>-1925.5700000000002</v>
      </c>
      <c r="DU207" s="88"/>
      <c r="DV207" s="88"/>
    </row>
    <row r="208" spans="3:126" s="102" customFormat="1" ht="11.25" x14ac:dyDescent="0.2">
      <c r="C208" s="419">
        <v>41534</v>
      </c>
      <c r="D208" s="413" t="s">
        <v>526</v>
      </c>
      <c r="E208" s="417" t="s">
        <v>529</v>
      </c>
      <c r="F208" s="417" t="s">
        <v>155</v>
      </c>
      <c r="G208" s="413" t="s">
        <v>530</v>
      </c>
      <c r="H208" s="420">
        <v>1132.69</v>
      </c>
      <c r="I208" s="420">
        <f t="shared" si="217"/>
        <v>113.26900000000001</v>
      </c>
      <c r="J208" s="420">
        <f t="shared" si="215"/>
        <v>1019.421</v>
      </c>
      <c r="K208" s="420"/>
      <c r="L208" s="420"/>
      <c r="M208" s="420"/>
      <c r="N208" s="420"/>
      <c r="O208" s="420"/>
      <c r="P208" s="420"/>
      <c r="Q208" s="420"/>
      <c r="R208" s="420"/>
      <c r="S208" s="420"/>
      <c r="T208" s="420"/>
      <c r="U208" s="420"/>
      <c r="V208" s="420"/>
      <c r="W208" s="420"/>
      <c r="X208" s="420"/>
      <c r="Y208" s="420"/>
      <c r="Z208" s="420"/>
      <c r="AA208" s="420"/>
      <c r="AB208" s="420"/>
      <c r="AC208" s="420"/>
      <c r="AD208" s="420"/>
      <c r="AE208" s="420"/>
      <c r="AF208" s="420"/>
      <c r="AG208" s="420"/>
      <c r="AH208" s="420"/>
      <c r="AI208" s="420"/>
      <c r="AJ208" s="420"/>
      <c r="AK208" s="420">
        <f t="shared" si="386"/>
        <v>0</v>
      </c>
      <c r="AL208" s="420">
        <v>0</v>
      </c>
      <c r="AM208" s="420"/>
      <c r="AN208" s="420">
        <v>1019.42</v>
      </c>
      <c r="AO208" s="420">
        <v>1019.42</v>
      </c>
      <c r="AP208" s="420">
        <v>1019.42</v>
      </c>
      <c r="AQ208" s="87"/>
      <c r="AR208" s="13"/>
      <c r="AS208" s="13"/>
      <c r="AT208" s="13"/>
      <c r="AU208" s="13"/>
      <c r="AV208" s="13">
        <f>ROUND((J208/5/365*13),2)</f>
        <v>7.26</v>
      </c>
      <c r="AW208" s="13">
        <f t="shared" si="321"/>
        <v>17.32</v>
      </c>
      <c r="AX208" s="13">
        <f t="shared" si="322"/>
        <v>16.760000000000002</v>
      </c>
      <c r="AY208" s="13">
        <f t="shared" si="323"/>
        <v>17.32</v>
      </c>
      <c r="AZ208" s="13">
        <f t="shared" si="387"/>
        <v>3116.9200000000005</v>
      </c>
      <c r="BA208" s="13">
        <f t="shared" si="388"/>
        <v>2097.5</v>
      </c>
      <c r="BB208" s="13">
        <f t="shared" si="389"/>
        <v>17.32</v>
      </c>
      <c r="BC208" s="13">
        <f t="shared" si="390"/>
        <v>15.64</v>
      </c>
      <c r="BD208" s="13">
        <f t="shared" si="328"/>
        <v>17.32</v>
      </c>
      <c r="BE208" s="13">
        <f t="shared" si="391"/>
        <v>16.760000000000002</v>
      </c>
      <c r="BF208" s="13">
        <f t="shared" si="330"/>
        <v>17.32</v>
      </c>
      <c r="BG208" s="13">
        <f t="shared" si="331"/>
        <v>16.760000000000002</v>
      </c>
      <c r="BH208" s="13">
        <f t="shared" si="332"/>
        <v>17.32</v>
      </c>
      <c r="BI208" s="13">
        <f t="shared" si="392"/>
        <v>17.32</v>
      </c>
      <c r="BJ208" s="13">
        <f t="shared" si="393"/>
        <v>16.760000000000002</v>
      </c>
      <c r="BK208" s="13">
        <f t="shared" si="335"/>
        <v>17.32</v>
      </c>
      <c r="BL208" s="13">
        <f t="shared" si="336"/>
        <v>16.760000000000002</v>
      </c>
      <c r="BM208" s="13">
        <f t="shared" si="337"/>
        <v>17.32</v>
      </c>
      <c r="BN208" s="13">
        <f t="shared" si="394"/>
        <v>203.92</v>
      </c>
      <c r="BO208" s="13">
        <f t="shared" si="395"/>
        <v>2301.42</v>
      </c>
      <c r="BP208" s="13">
        <f t="shared" si="396"/>
        <v>17.32</v>
      </c>
      <c r="BQ208" s="13">
        <f t="shared" si="397"/>
        <v>15.64</v>
      </c>
      <c r="BR208" s="13">
        <f t="shared" si="342"/>
        <v>17.32</v>
      </c>
      <c r="BS208" s="13">
        <f t="shared" si="398"/>
        <v>16.760000000000002</v>
      </c>
      <c r="BT208" s="13">
        <f t="shared" si="344"/>
        <v>17.32</v>
      </c>
      <c r="BU208" s="13">
        <f t="shared" si="345"/>
        <v>16.760000000000002</v>
      </c>
      <c r="BV208" s="13">
        <f t="shared" si="346"/>
        <v>17.32</v>
      </c>
      <c r="BW208" s="13">
        <f t="shared" si="399"/>
        <v>17.32</v>
      </c>
      <c r="BX208" s="13">
        <f t="shared" si="400"/>
        <v>16.760000000000002</v>
      </c>
      <c r="BY208" s="13">
        <f t="shared" si="349"/>
        <v>17.32</v>
      </c>
      <c r="BZ208" s="13">
        <f t="shared" si="350"/>
        <v>16.760000000000002</v>
      </c>
      <c r="CA208" s="13">
        <f t="shared" si="351"/>
        <v>17.32</v>
      </c>
      <c r="CB208" s="13">
        <f t="shared" si="401"/>
        <v>203.92</v>
      </c>
      <c r="CC208" s="13">
        <f t="shared" si="402"/>
        <v>2505.34</v>
      </c>
      <c r="CD208" s="13">
        <f t="shared" si="403"/>
        <v>17.32</v>
      </c>
      <c r="CE208" s="13">
        <f t="shared" si="404"/>
        <v>16.2</v>
      </c>
      <c r="CF208" s="13">
        <f t="shared" si="356"/>
        <v>17.32</v>
      </c>
      <c r="CG208" s="13">
        <f t="shared" si="405"/>
        <v>16.760000000000002</v>
      </c>
      <c r="CH208" s="13">
        <f t="shared" si="358"/>
        <v>17.32</v>
      </c>
      <c r="CI208" s="13">
        <f t="shared" si="359"/>
        <v>16.760000000000002</v>
      </c>
      <c r="CJ208" s="13">
        <f t="shared" si="360"/>
        <v>17.32</v>
      </c>
      <c r="CK208" s="13">
        <f t="shared" si="406"/>
        <v>17.32</v>
      </c>
      <c r="CL208" s="13">
        <f t="shared" si="407"/>
        <v>16.760000000000002</v>
      </c>
      <c r="CM208" s="13">
        <f t="shared" si="363"/>
        <v>17.32</v>
      </c>
      <c r="CN208" s="13">
        <f t="shared" si="364"/>
        <v>16.760000000000002</v>
      </c>
      <c r="CO208" s="13">
        <f t="shared" si="365"/>
        <v>17.32</v>
      </c>
      <c r="CP208" s="13">
        <f t="shared" si="408"/>
        <v>204.47999999999996</v>
      </c>
      <c r="CQ208" s="14">
        <f t="shared" si="409"/>
        <v>2709.82</v>
      </c>
      <c r="CR208" s="13">
        <f t="shared" si="410"/>
        <v>17.32</v>
      </c>
      <c r="CS208" s="13">
        <f t="shared" si="411"/>
        <v>15.64</v>
      </c>
      <c r="CT208" s="13">
        <f t="shared" si="370"/>
        <v>17.32</v>
      </c>
      <c r="CU208" s="13">
        <f t="shared" si="412"/>
        <v>16.760000000000002</v>
      </c>
      <c r="CV208" s="15">
        <f t="shared" si="372"/>
        <v>17.32</v>
      </c>
      <c r="CW208" s="13">
        <f t="shared" si="373"/>
        <v>16.760000000000002</v>
      </c>
      <c r="CX208" s="13">
        <f t="shared" si="374"/>
        <v>17.32</v>
      </c>
      <c r="CY208" s="13">
        <f t="shared" si="413"/>
        <v>17.32</v>
      </c>
      <c r="CZ208" s="13">
        <f t="shared" si="414"/>
        <v>16.760000000000002</v>
      </c>
      <c r="DA208" s="13">
        <f t="shared" si="377"/>
        <v>17.32</v>
      </c>
      <c r="DB208" s="13">
        <f t="shared" si="378"/>
        <v>16.760000000000002</v>
      </c>
      <c r="DC208" s="13">
        <f t="shared" si="379"/>
        <v>17.32</v>
      </c>
      <c r="DD208" s="14">
        <f t="shared" si="415"/>
        <v>203.92</v>
      </c>
      <c r="DE208" s="14">
        <f t="shared" si="416"/>
        <v>2913.74</v>
      </c>
      <c r="DF208" s="13">
        <f t="shared" si="417"/>
        <v>17.32</v>
      </c>
      <c r="DG208" s="13">
        <f t="shared" si="418"/>
        <v>15.64</v>
      </c>
      <c r="DH208" s="13">
        <f t="shared" si="419"/>
        <v>17.32</v>
      </c>
      <c r="DI208" s="13">
        <f t="shared" si="420"/>
        <v>16.760000000000002</v>
      </c>
      <c r="DJ208" s="13">
        <f t="shared" si="421"/>
        <v>17.32</v>
      </c>
      <c r="DK208" s="13">
        <f t="shared" si="422"/>
        <v>16.760000000000002</v>
      </c>
      <c r="DL208" s="13">
        <f t="shared" si="423"/>
        <v>17.32</v>
      </c>
      <c r="DM208" s="13">
        <f t="shared" si="424"/>
        <v>17.32</v>
      </c>
      <c r="DN208" s="103">
        <v>8.76</v>
      </c>
      <c r="DO208" s="104"/>
      <c r="DP208" s="14"/>
      <c r="DQ208" s="14"/>
      <c r="DR208" s="14">
        <f t="shared" si="425"/>
        <v>144.52000000000001</v>
      </c>
      <c r="DS208" s="13">
        <f t="shared" si="426"/>
        <v>3058.26</v>
      </c>
      <c r="DT208" s="105">
        <f t="shared" si="427"/>
        <v>-1925.5700000000002</v>
      </c>
      <c r="DU208" s="88"/>
      <c r="DV208" s="88"/>
    </row>
    <row r="209" spans="3:126" s="102" customFormat="1" ht="11.25" x14ac:dyDescent="0.2">
      <c r="C209" s="419">
        <v>41534</v>
      </c>
      <c r="D209" s="413" t="s">
        <v>526</v>
      </c>
      <c r="E209" s="417" t="s">
        <v>531</v>
      </c>
      <c r="F209" s="417" t="s">
        <v>155</v>
      </c>
      <c r="G209" s="413" t="s">
        <v>532</v>
      </c>
      <c r="H209" s="420">
        <v>1132.69</v>
      </c>
      <c r="I209" s="420">
        <f t="shared" si="217"/>
        <v>113.26900000000001</v>
      </c>
      <c r="J209" s="420">
        <f t="shared" si="215"/>
        <v>1019.421</v>
      </c>
      <c r="K209" s="420"/>
      <c r="L209" s="420"/>
      <c r="M209" s="420"/>
      <c r="N209" s="420"/>
      <c r="O209" s="420"/>
      <c r="P209" s="420"/>
      <c r="Q209" s="420"/>
      <c r="R209" s="420"/>
      <c r="S209" s="420"/>
      <c r="T209" s="420"/>
      <c r="U209" s="420"/>
      <c r="V209" s="420"/>
      <c r="W209" s="420"/>
      <c r="X209" s="420"/>
      <c r="Y209" s="420"/>
      <c r="Z209" s="420"/>
      <c r="AA209" s="420"/>
      <c r="AB209" s="420"/>
      <c r="AC209" s="420"/>
      <c r="AD209" s="420"/>
      <c r="AE209" s="420"/>
      <c r="AF209" s="420"/>
      <c r="AG209" s="420"/>
      <c r="AH209" s="420"/>
      <c r="AI209" s="420"/>
      <c r="AJ209" s="420"/>
      <c r="AK209" s="420">
        <f t="shared" si="386"/>
        <v>0</v>
      </c>
      <c r="AL209" s="420">
        <v>0</v>
      </c>
      <c r="AM209" s="420"/>
      <c r="AN209" s="420">
        <v>1019.42</v>
      </c>
      <c r="AO209" s="420">
        <v>1019.42</v>
      </c>
      <c r="AP209" s="420">
        <v>1019.42</v>
      </c>
      <c r="AQ209" s="87"/>
      <c r="AR209" s="13"/>
      <c r="AS209" s="13"/>
      <c r="AT209" s="13"/>
      <c r="AU209" s="13"/>
      <c r="AV209" s="13">
        <f>ROUND((J209/5/365*13),2)</f>
        <v>7.26</v>
      </c>
      <c r="AW209" s="13">
        <f t="shared" si="321"/>
        <v>17.32</v>
      </c>
      <c r="AX209" s="13">
        <f t="shared" si="322"/>
        <v>16.760000000000002</v>
      </c>
      <c r="AY209" s="13">
        <f t="shared" si="323"/>
        <v>17.32</v>
      </c>
      <c r="AZ209" s="13">
        <f t="shared" si="387"/>
        <v>3116.9200000000005</v>
      </c>
      <c r="BA209" s="13">
        <f t="shared" si="388"/>
        <v>2097.5</v>
      </c>
      <c r="BB209" s="13">
        <f t="shared" si="389"/>
        <v>17.32</v>
      </c>
      <c r="BC209" s="13">
        <f t="shared" si="390"/>
        <v>15.64</v>
      </c>
      <c r="BD209" s="13">
        <f t="shared" si="328"/>
        <v>17.32</v>
      </c>
      <c r="BE209" s="13">
        <f t="shared" si="391"/>
        <v>16.760000000000002</v>
      </c>
      <c r="BF209" s="13">
        <f t="shared" si="330"/>
        <v>17.32</v>
      </c>
      <c r="BG209" s="13">
        <f t="shared" si="331"/>
        <v>16.760000000000002</v>
      </c>
      <c r="BH209" s="13">
        <f t="shared" si="332"/>
        <v>17.32</v>
      </c>
      <c r="BI209" s="13">
        <f t="shared" si="392"/>
        <v>17.32</v>
      </c>
      <c r="BJ209" s="13">
        <f t="shared" si="393"/>
        <v>16.760000000000002</v>
      </c>
      <c r="BK209" s="13">
        <f t="shared" si="335"/>
        <v>17.32</v>
      </c>
      <c r="BL209" s="13">
        <f t="shared" si="336"/>
        <v>16.760000000000002</v>
      </c>
      <c r="BM209" s="13">
        <f t="shared" si="337"/>
        <v>17.32</v>
      </c>
      <c r="BN209" s="13">
        <f t="shared" si="394"/>
        <v>203.92</v>
      </c>
      <c r="BO209" s="13">
        <f t="shared" si="395"/>
        <v>2301.42</v>
      </c>
      <c r="BP209" s="13">
        <f t="shared" si="396"/>
        <v>17.32</v>
      </c>
      <c r="BQ209" s="13">
        <f t="shared" si="397"/>
        <v>15.64</v>
      </c>
      <c r="BR209" s="13">
        <f t="shared" si="342"/>
        <v>17.32</v>
      </c>
      <c r="BS209" s="13">
        <f t="shared" si="398"/>
        <v>16.760000000000002</v>
      </c>
      <c r="BT209" s="13">
        <f t="shared" si="344"/>
        <v>17.32</v>
      </c>
      <c r="BU209" s="13">
        <f t="shared" si="345"/>
        <v>16.760000000000002</v>
      </c>
      <c r="BV209" s="13">
        <f t="shared" si="346"/>
        <v>17.32</v>
      </c>
      <c r="BW209" s="13">
        <f t="shared" si="399"/>
        <v>17.32</v>
      </c>
      <c r="BX209" s="13">
        <f t="shared" si="400"/>
        <v>16.760000000000002</v>
      </c>
      <c r="BY209" s="13">
        <f t="shared" si="349"/>
        <v>17.32</v>
      </c>
      <c r="BZ209" s="13">
        <f t="shared" si="350"/>
        <v>16.760000000000002</v>
      </c>
      <c r="CA209" s="13">
        <f t="shared" si="351"/>
        <v>17.32</v>
      </c>
      <c r="CB209" s="13">
        <f t="shared" si="401"/>
        <v>203.92</v>
      </c>
      <c r="CC209" s="13">
        <f t="shared" si="402"/>
        <v>2505.34</v>
      </c>
      <c r="CD209" s="13">
        <f t="shared" si="403"/>
        <v>17.32</v>
      </c>
      <c r="CE209" s="13">
        <f t="shared" si="404"/>
        <v>16.2</v>
      </c>
      <c r="CF209" s="13">
        <f t="shared" si="356"/>
        <v>17.32</v>
      </c>
      <c r="CG209" s="13">
        <f t="shared" si="405"/>
        <v>16.760000000000002</v>
      </c>
      <c r="CH209" s="13">
        <f t="shared" si="358"/>
        <v>17.32</v>
      </c>
      <c r="CI209" s="13">
        <f t="shared" si="359"/>
        <v>16.760000000000002</v>
      </c>
      <c r="CJ209" s="13">
        <f t="shared" si="360"/>
        <v>17.32</v>
      </c>
      <c r="CK209" s="13">
        <f t="shared" si="406"/>
        <v>17.32</v>
      </c>
      <c r="CL209" s="13">
        <f t="shared" si="407"/>
        <v>16.760000000000002</v>
      </c>
      <c r="CM209" s="13">
        <f t="shared" si="363"/>
        <v>17.32</v>
      </c>
      <c r="CN209" s="13">
        <f t="shared" si="364"/>
        <v>16.760000000000002</v>
      </c>
      <c r="CO209" s="13">
        <f t="shared" si="365"/>
        <v>17.32</v>
      </c>
      <c r="CP209" s="13">
        <f t="shared" si="408"/>
        <v>204.47999999999996</v>
      </c>
      <c r="CQ209" s="14">
        <f t="shared" si="409"/>
        <v>2709.82</v>
      </c>
      <c r="CR209" s="13">
        <f t="shared" si="410"/>
        <v>17.32</v>
      </c>
      <c r="CS209" s="13">
        <f t="shared" si="411"/>
        <v>15.64</v>
      </c>
      <c r="CT209" s="13">
        <f t="shared" si="370"/>
        <v>17.32</v>
      </c>
      <c r="CU209" s="13">
        <f t="shared" si="412"/>
        <v>16.760000000000002</v>
      </c>
      <c r="CV209" s="15">
        <f t="shared" si="372"/>
        <v>17.32</v>
      </c>
      <c r="CW209" s="13">
        <f t="shared" si="373"/>
        <v>16.760000000000002</v>
      </c>
      <c r="CX209" s="13">
        <f t="shared" si="374"/>
        <v>17.32</v>
      </c>
      <c r="CY209" s="13">
        <f t="shared" si="413"/>
        <v>17.32</v>
      </c>
      <c r="CZ209" s="13">
        <f t="shared" si="414"/>
        <v>16.760000000000002</v>
      </c>
      <c r="DA209" s="13">
        <f t="shared" si="377"/>
        <v>17.32</v>
      </c>
      <c r="DB209" s="13">
        <f t="shared" si="378"/>
        <v>16.760000000000002</v>
      </c>
      <c r="DC209" s="13">
        <f t="shared" si="379"/>
        <v>17.32</v>
      </c>
      <c r="DD209" s="14">
        <f t="shared" si="415"/>
        <v>203.92</v>
      </c>
      <c r="DE209" s="14">
        <f t="shared" si="416"/>
        <v>2913.74</v>
      </c>
      <c r="DF209" s="13">
        <f t="shared" si="417"/>
        <v>17.32</v>
      </c>
      <c r="DG209" s="13">
        <f t="shared" si="418"/>
        <v>15.64</v>
      </c>
      <c r="DH209" s="13">
        <f t="shared" si="419"/>
        <v>17.32</v>
      </c>
      <c r="DI209" s="13">
        <f t="shared" si="420"/>
        <v>16.760000000000002</v>
      </c>
      <c r="DJ209" s="13">
        <f t="shared" si="421"/>
        <v>17.32</v>
      </c>
      <c r="DK209" s="13">
        <f t="shared" si="422"/>
        <v>16.760000000000002</v>
      </c>
      <c r="DL209" s="13">
        <f t="shared" si="423"/>
        <v>17.32</v>
      </c>
      <c r="DM209" s="13">
        <f t="shared" si="424"/>
        <v>17.32</v>
      </c>
      <c r="DN209" s="103">
        <v>8.76</v>
      </c>
      <c r="DO209" s="104"/>
      <c r="DP209" s="14"/>
      <c r="DQ209" s="14"/>
      <c r="DR209" s="14">
        <f t="shared" si="425"/>
        <v>144.52000000000001</v>
      </c>
      <c r="DS209" s="13">
        <f t="shared" si="426"/>
        <v>3058.26</v>
      </c>
      <c r="DT209" s="105">
        <f t="shared" si="427"/>
        <v>-1925.5700000000002</v>
      </c>
      <c r="DU209" s="88"/>
      <c r="DV209" s="88"/>
    </row>
    <row r="210" spans="3:126" s="102" customFormat="1" ht="16.5" x14ac:dyDescent="0.2">
      <c r="C210" s="419">
        <v>41534</v>
      </c>
      <c r="D210" s="413" t="s">
        <v>533</v>
      </c>
      <c r="E210" s="417" t="s">
        <v>534</v>
      </c>
      <c r="F210" s="417" t="s">
        <v>155</v>
      </c>
      <c r="G210" s="413" t="s">
        <v>535</v>
      </c>
      <c r="H210" s="420">
        <v>2558.08</v>
      </c>
      <c r="I210" s="420">
        <f t="shared" si="217"/>
        <v>255.80799999999999</v>
      </c>
      <c r="J210" s="420">
        <f t="shared" si="215"/>
        <v>2302.2719999999999</v>
      </c>
      <c r="K210" s="420"/>
      <c r="L210" s="420"/>
      <c r="M210" s="420"/>
      <c r="N210" s="420"/>
      <c r="O210" s="420"/>
      <c r="P210" s="420"/>
      <c r="Q210" s="420"/>
      <c r="R210" s="420"/>
      <c r="S210" s="420"/>
      <c r="T210" s="420"/>
      <c r="U210" s="420"/>
      <c r="V210" s="420"/>
      <c r="W210" s="420"/>
      <c r="X210" s="420"/>
      <c r="Y210" s="420"/>
      <c r="Z210" s="420"/>
      <c r="AA210" s="420"/>
      <c r="AB210" s="420"/>
      <c r="AC210" s="420"/>
      <c r="AD210" s="420"/>
      <c r="AE210" s="420"/>
      <c r="AF210" s="420"/>
      <c r="AG210" s="420"/>
      <c r="AH210" s="420"/>
      <c r="AI210" s="420"/>
      <c r="AJ210" s="420"/>
      <c r="AK210" s="420">
        <f t="shared" si="386"/>
        <v>0</v>
      </c>
      <c r="AL210" s="420">
        <v>0</v>
      </c>
      <c r="AM210" s="420"/>
      <c r="AN210" s="420">
        <v>2302.27</v>
      </c>
      <c r="AO210" s="420">
        <v>2302.27</v>
      </c>
      <c r="AP210" s="420">
        <v>2302.27</v>
      </c>
      <c r="AQ210" s="87"/>
      <c r="AR210" s="13"/>
      <c r="AS210" s="13"/>
      <c r="AT210" s="13"/>
      <c r="AU210" s="13"/>
      <c r="AV210" s="13">
        <f>ROUND((J210/5/365*13),2)</f>
        <v>16.399999999999999</v>
      </c>
      <c r="AW210" s="13">
        <f t="shared" si="321"/>
        <v>39.11</v>
      </c>
      <c r="AX210" s="13">
        <f t="shared" si="322"/>
        <v>37.85</v>
      </c>
      <c r="AY210" s="13">
        <f t="shared" si="323"/>
        <v>39.11</v>
      </c>
      <c r="AZ210" s="13">
        <f t="shared" si="387"/>
        <v>7039.2799999999988</v>
      </c>
      <c r="BA210" s="13">
        <f t="shared" si="388"/>
        <v>4737.01</v>
      </c>
      <c r="BB210" s="13">
        <f t="shared" si="389"/>
        <v>39.11</v>
      </c>
      <c r="BC210" s="13">
        <f t="shared" si="390"/>
        <v>35.32</v>
      </c>
      <c r="BD210" s="13">
        <f t="shared" si="328"/>
        <v>39.11</v>
      </c>
      <c r="BE210" s="13">
        <f t="shared" si="391"/>
        <v>37.85</v>
      </c>
      <c r="BF210" s="13">
        <f t="shared" si="330"/>
        <v>39.11</v>
      </c>
      <c r="BG210" s="13">
        <f t="shared" si="331"/>
        <v>37.85</v>
      </c>
      <c r="BH210" s="13">
        <f t="shared" si="332"/>
        <v>39.11</v>
      </c>
      <c r="BI210" s="13">
        <f t="shared" si="392"/>
        <v>39.11</v>
      </c>
      <c r="BJ210" s="13">
        <f t="shared" si="393"/>
        <v>37.85</v>
      </c>
      <c r="BK210" s="13">
        <f t="shared" si="335"/>
        <v>39.11</v>
      </c>
      <c r="BL210" s="13">
        <f t="shared" si="336"/>
        <v>37.85</v>
      </c>
      <c r="BM210" s="13">
        <f t="shared" si="337"/>
        <v>39.11</v>
      </c>
      <c r="BN210" s="13">
        <f t="shared" si="394"/>
        <v>460.49000000000007</v>
      </c>
      <c r="BO210" s="13">
        <f t="shared" si="395"/>
        <v>5197.5</v>
      </c>
      <c r="BP210" s="13">
        <f t="shared" si="396"/>
        <v>39.11</v>
      </c>
      <c r="BQ210" s="13">
        <f t="shared" si="397"/>
        <v>35.32</v>
      </c>
      <c r="BR210" s="13">
        <f t="shared" si="342"/>
        <v>39.11</v>
      </c>
      <c r="BS210" s="13">
        <f t="shared" si="398"/>
        <v>37.85</v>
      </c>
      <c r="BT210" s="13">
        <f t="shared" si="344"/>
        <v>39.11</v>
      </c>
      <c r="BU210" s="13">
        <f t="shared" si="345"/>
        <v>37.85</v>
      </c>
      <c r="BV210" s="13">
        <f t="shared" si="346"/>
        <v>39.11</v>
      </c>
      <c r="BW210" s="13">
        <f t="shared" si="399"/>
        <v>39.11</v>
      </c>
      <c r="BX210" s="13">
        <f t="shared" si="400"/>
        <v>37.85</v>
      </c>
      <c r="BY210" s="13">
        <f t="shared" si="349"/>
        <v>39.11</v>
      </c>
      <c r="BZ210" s="13">
        <f t="shared" si="350"/>
        <v>37.85</v>
      </c>
      <c r="CA210" s="13">
        <f t="shared" si="351"/>
        <v>39.11</v>
      </c>
      <c r="CB210" s="13">
        <f t="shared" si="401"/>
        <v>460.49000000000007</v>
      </c>
      <c r="CC210" s="13">
        <f t="shared" si="402"/>
        <v>5657.99</v>
      </c>
      <c r="CD210" s="13">
        <f t="shared" si="403"/>
        <v>39.11</v>
      </c>
      <c r="CE210" s="13">
        <f t="shared" si="404"/>
        <v>36.58</v>
      </c>
      <c r="CF210" s="13">
        <f t="shared" si="356"/>
        <v>39.11</v>
      </c>
      <c r="CG210" s="13">
        <f t="shared" si="405"/>
        <v>37.85</v>
      </c>
      <c r="CH210" s="13">
        <f t="shared" si="358"/>
        <v>39.11</v>
      </c>
      <c r="CI210" s="13">
        <f t="shared" si="359"/>
        <v>37.85</v>
      </c>
      <c r="CJ210" s="13">
        <f t="shared" si="360"/>
        <v>39.11</v>
      </c>
      <c r="CK210" s="13">
        <f t="shared" si="406"/>
        <v>39.11</v>
      </c>
      <c r="CL210" s="13">
        <f t="shared" si="407"/>
        <v>37.85</v>
      </c>
      <c r="CM210" s="13">
        <f t="shared" si="363"/>
        <v>39.11</v>
      </c>
      <c r="CN210" s="13">
        <f t="shared" si="364"/>
        <v>37.85</v>
      </c>
      <c r="CO210" s="13">
        <f t="shared" si="365"/>
        <v>39.11</v>
      </c>
      <c r="CP210" s="13">
        <f t="shared" si="408"/>
        <v>461.75000000000006</v>
      </c>
      <c r="CQ210" s="14">
        <f t="shared" si="409"/>
        <v>6119.74</v>
      </c>
      <c r="CR210" s="13">
        <f t="shared" si="410"/>
        <v>39.11</v>
      </c>
      <c r="CS210" s="13">
        <f t="shared" si="411"/>
        <v>35.32</v>
      </c>
      <c r="CT210" s="13">
        <f t="shared" si="370"/>
        <v>39.11</v>
      </c>
      <c r="CU210" s="13">
        <f t="shared" si="412"/>
        <v>37.85</v>
      </c>
      <c r="CV210" s="15">
        <f t="shared" si="372"/>
        <v>39.11</v>
      </c>
      <c r="CW210" s="13">
        <f t="shared" si="373"/>
        <v>37.85</v>
      </c>
      <c r="CX210" s="13">
        <f t="shared" si="374"/>
        <v>39.11</v>
      </c>
      <c r="CY210" s="13">
        <f t="shared" si="413"/>
        <v>39.11</v>
      </c>
      <c r="CZ210" s="13">
        <f t="shared" si="414"/>
        <v>37.85</v>
      </c>
      <c r="DA210" s="13">
        <f t="shared" si="377"/>
        <v>39.11</v>
      </c>
      <c r="DB210" s="13">
        <f t="shared" si="378"/>
        <v>37.85</v>
      </c>
      <c r="DC210" s="13">
        <f t="shared" si="379"/>
        <v>39.11</v>
      </c>
      <c r="DD210" s="14">
        <f t="shared" si="415"/>
        <v>460.49000000000007</v>
      </c>
      <c r="DE210" s="14">
        <f t="shared" si="416"/>
        <v>6580.23</v>
      </c>
      <c r="DF210" s="13">
        <f t="shared" si="417"/>
        <v>39.11</v>
      </c>
      <c r="DG210" s="13">
        <f t="shared" si="418"/>
        <v>35.32</v>
      </c>
      <c r="DH210" s="13">
        <f t="shared" si="419"/>
        <v>39.11</v>
      </c>
      <c r="DI210" s="13">
        <f t="shared" si="420"/>
        <v>37.85</v>
      </c>
      <c r="DJ210" s="13">
        <f t="shared" si="421"/>
        <v>39.11</v>
      </c>
      <c r="DK210" s="13">
        <f t="shared" si="422"/>
        <v>37.85</v>
      </c>
      <c r="DL210" s="13">
        <f t="shared" si="423"/>
        <v>39.11</v>
      </c>
      <c r="DM210" s="13">
        <f t="shared" si="424"/>
        <v>39.11</v>
      </c>
      <c r="DN210" s="103">
        <v>20.010000000000002</v>
      </c>
      <c r="DO210" s="104"/>
      <c r="DP210" s="14"/>
      <c r="DQ210" s="14"/>
      <c r="DR210" s="14">
        <f t="shared" si="425"/>
        <v>326.58</v>
      </c>
      <c r="DS210" s="13">
        <f t="shared" si="426"/>
        <v>6906.81</v>
      </c>
      <c r="DT210" s="105">
        <f t="shared" si="427"/>
        <v>-4348.7300000000005</v>
      </c>
      <c r="DU210" s="88"/>
      <c r="DV210" s="88"/>
    </row>
    <row r="211" spans="3:126" s="102" customFormat="1" ht="115.5" x14ac:dyDescent="0.2">
      <c r="C211" s="419">
        <v>41547</v>
      </c>
      <c r="D211" s="413" t="s">
        <v>490</v>
      </c>
      <c r="E211" s="417" t="s">
        <v>536</v>
      </c>
      <c r="F211" s="417" t="s">
        <v>98</v>
      </c>
      <c r="G211" s="413" t="s">
        <v>537</v>
      </c>
      <c r="H211" s="420">
        <v>1398</v>
      </c>
      <c r="I211" s="420">
        <f t="shared" si="217"/>
        <v>139.80000000000001</v>
      </c>
      <c r="J211" s="420">
        <f t="shared" si="215"/>
        <v>1258.2</v>
      </c>
      <c r="K211" s="420"/>
      <c r="L211" s="420"/>
      <c r="M211" s="420"/>
      <c r="N211" s="420"/>
      <c r="O211" s="420"/>
      <c r="P211" s="420"/>
      <c r="Q211" s="420"/>
      <c r="R211" s="420"/>
      <c r="S211" s="420"/>
      <c r="T211" s="420"/>
      <c r="U211" s="420"/>
      <c r="V211" s="420"/>
      <c r="W211" s="420"/>
      <c r="X211" s="420"/>
      <c r="Y211" s="420"/>
      <c r="Z211" s="420"/>
      <c r="AA211" s="420"/>
      <c r="AB211" s="420"/>
      <c r="AC211" s="420"/>
      <c r="AD211" s="420"/>
      <c r="AE211" s="420"/>
      <c r="AF211" s="420"/>
      <c r="AG211" s="420"/>
      <c r="AH211" s="420"/>
      <c r="AI211" s="420"/>
      <c r="AJ211" s="420"/>
      <c r="AK211" s="420">
        <f t="shared" si="386"/>
        <v>0</v>
      </c>
      <c r="AL211" s="420">
        <v>0</v>
      </c>
      <c r="AM211" s="420"/>
      <c r="AN211" s="420">
        <v>1258.2</v>
      </c>
      <c r="AO211" s="420">
        <v>1258.2</v>
      </c>
      <c r="AP211" s="420">
        <v>1258.2</v>
      </c>
      <c r="AQ211" s="87"/>
      <c r="AR211" s="13"/>
      <c r="AS211" s="13"/>
      <c r="AT211" s="13"/>
      <c r="AU211" s="13"/>
      <c r="AV211" s="13">
        <f>ROUND((J211/5/365*1),2)</f>
        <v>0.69</v>
      </c>
      <c r="AW211" s="13">
        <f t="shared" si="321"/>
        <v>21.37</v>
      </c>
      <c r="AX211" s="13">
        <f t="shared" si="322"/>
        <v>20.68</v>
      </c>
      <c r="AY211" s="13">
        <f t="shared" si="323"/>
        <v>21.37</v>
      </c>
      <c r="AZ211" s="13">
        <f t="shared" si="387"/>
        <v>3838.71</v>
      </c>
      <c r="BA211" s="13">
        <f t="shared" si="388"/>
        <v>2580.5100000000002</v>
      </c>
      <c r="BB211" s="13">
        <f t="shared" si="389"/>
        <v>21.37</v>
      </c>
      <c r="BC211" s="13">
        <f t="shared" si="390"/>
        <v>19.3</v>
      </c>
      <c r="BD211" s="13">
        <f t="shared" si="328"/>
        <v>21.37</v>
      </c>
      <c r="BE211" s="13">
        <f t="shared" si="391"/>
        <v>20.68</v>
      </c>
      <c r="BF211" s="13">
        <f t="shared" si="330"/>
        <v>21.37</v>
      </c>
      <c r="BG211" s="13">
        <f t="shared" si="331"/>
        <v>20.68</v>
      </c>
      <c r="BH211" s="13">
        <f t="shared" si="332"/>
        <v>21.37</v>
      </c>
      <c r="BI211" s="13">
        <f t="shared" si="392"/>
        <v>21.37</v>
      </c>
      <c r="BJ211" s="13">
        <f t="shared" si="393"/>
        <v>20.68</v>
      </c>
      <c r="BK211" s="13">
        <f t="shared" si="335"/>
        <v>21.37</v>
      </c>
      <c r="BL211" s="13">
        <f t="shared" si="336"/>
        <v>20.68</v>
      </c>
      <c r="BM211" s="13">
        <f t="shared" si="337"/>
        <v>21.37</v>
      </c>
      <c r="BN211" s="13">
        <f t="shared" si="394"/>
        <v>251.61000000000004</v>
      </c>
      <c r="BO211" s="13">
        <f t="shared" si="395"/>
        <v>2832.12</v>
      </c>
      <c r="BP211" s="13">
        <f t="shared" si="396"/>
        <v>21.37</v>
      </c>
      <c r="BQ211" s="13">
        <f t="shared" si="397"/>
        <v>19.3</v>
      </c>
      <c r="BR211" s="13">
        <f t="shared" si="342"/>
        <v>21.37</v>
      </c>
      <c r="BS211" s="13">
        <f t="shared" si="398"/>
        <v>20.68</v>
      </c>
      <c r="BT211" s="13">
        <f t="shared" si="344"/>
        <v>21.37</v>
      </c>
      <c r="BU211" s="13">
        <f t="shared" si="345"/>
        <v>20.68</v>
      </c>
      <c r="BV211" s="13">
        <f t="shared" si="346"/>
        <v>21.37</v>
      </c>
      <c r="BW211" s="13">
        <f t="shared" si="399"/>
        <v>21.37</v>
      </c>
      <c r="BX211" s="13">
        <f t="shared" si="400"/>
        <v>20.68</v>
      </c>
      <c r="BY211" s="13">
        <f t="shared" si="349"/>
        <v>21.37</v>
      </c>
      <c r="BZ211" s="13">
        <f t="shared" si="350"/>
        <v>20.68</v>
      </c>
      <c r="CA211" s="13">
        <f t="shared" si="351"/>
        <v>21.37</v>
      </c>
      <c r="CB211" s="13">
        <f t="shared" si="401"/>
        <v>251.61000000000004</v>
      </c>
      <c r="CC211" s="13">
        <f t="shared" si="402"/>
        <v>3083.73</v>
      </c>
      <c r="CD211" s="13">
        <f t="shared" si="403"/>
        <v>21.37</v>
      </c>
      <c r="CE211" s="13">
        <f t="shared" si="404"/>
        <v>19.989999999999998</v>
      </c>
      <c r="CF211" s="13">
        <f t="shared" si="356"/>
        <v>21.37</v>
      </c>
      <c r="CG211" s="13">
        <f t="shared" si="405"/>
        <v>20.68</v>
      </c>
      <c r="CH211" s="13">
        <f t="shared" si="358"/>
        <v>21.37</v>
      </c>
      <c r="CI211" s="13">
        <f t="shared" si="359"/>
        <v>20.68</v>
      </c>
      <c r="CJ211" s="13">
        <f t="shared" si="360"/>
        <v>21.37</v>
      </c>
      <c r="CK211" s="13">
        <f t="shared" si="406"/>
        <v>21.37</v>
      </c>
      <c r="CL211" s="13">
        <f t="shared" si="407"/>
        <v>20.68</v>
      </c>
      <c r="CM211" s="13">
        <f t="shared" si="363"/>
        <v>21.37</v>
      </c>
      <c r="CN211" s="13">
        <f t="shared" si="364"/>
        <v>20.68</v>
      </c>
      <c r="CO211" s="13">
        <f t="shared" si="365"/>
        <v>21.37</v>
      </c>
      <c r="CP211" s="13">
        <f t="shared" si="408"/>
        <v>252.30000000000004</v>
      </c>
      <c r="CQ211" s="14">
        <f t="shared" si="409"/>
        <v>3336.03</v>
      </c>
      <c r="CR211" s="13">
        <f t="shared" si="410"/>
        <v>21.37</v>
      </c>
      <c r="CS211" s="13">
        <f t="shared" si="411"/>
        <v>19.3</v>
      </c>
      <c r="CT211" s="13">
        <f t="shared" si="370"/>
        <v>21.37</v>
      </c>
      <c r="CU211" s="13">
        <f t="shared" si="412"/>
        <v>20.68</v>
      </c>
      <c r="CV211" s="15">
        <f t="shared" si="372"/>
        <v>21.37</v>
      </c>
      <c r="CW211" s="13">
        <f t="shared" si="373"/>
        <v>20.68</v>
      </c>
      <c r="CX211" s="13">
        <f t="shared" si="374"/>
        <v>21.37</v>
      </c>
      <c r="CY211" s="13">
        <f t="shared" si="413"/>
        <v>21.37</v>
      </c>
      <c r="CZ211" s="13">
        <f t="shared" si="414"/>
        <v>20.68</v>
      </c>
      <c r="DA211" s="13">
        <f t="shared" si="377"/>
        <v>21.37</v>
      </c>
      <c r="DB211" s="13">
        <f t="shared" si="378"/>
        <v>20.68</v>
      </c>
      <c r="DC211" s="13">
        <f t="shared" si="379"/>
        <v>21.37</v>
      </c>
      <c r="DD211" s="14">
        <f t="shared" si="415"/>
        <v>251.61000000000004</v>
      </c>
      <c r="DE211" s="14">
        <f t="shared" si="416"/>
        <v>3587.64</v>
      </c>
      <c r="DF211" s="13">
        <f t="shared" si="417"/>
        <v>21.37</v>
      </c>
      <c r="DG211" s="13">
        <f t="shared" si="418"/>
        <v>19.3</v>
      </c>
      <c r="DH211" s="13">
        <f t="shared" si="419"/>
        <v>21.37</v>
      </c>
      <c r="DI211" s="13">
        <f t="shared" si="420"/>
        <v>20.68</v>
      </c>
      <c r="DJ211" s="13">
        <f t="shared" si="421"/>
        <v>21.37</v>
      </c>
      <c r="DK211" s="13">
        <f t="shared" si="422"/>
        <v>20.68</v>
      </c>
      <c r="DL211" s="13">
        <f t="shared" si="423"/>
        <v>21.37</v>
      </c>
      <c r="DM211" s="13">
        <f t="shared" si="424"/>
        <v>21.37</v>
      </c>
      <c r="DN211" s="103">
        <v>19.45</v>
      </c>
      <c r="DO211" s="104"/>
      <c r="DP211" s="14"/>
      <c r="DQ211" s="14"/>
      <c r="DR211" s="14">
        <f t="shared" si="425"/>
        <v>186.96</v>
      </c>
      <c r="DS211" s="13">
        <f t="shared" si="426"/>
        <v>3774.6</v>
      </c>
      <c r="DT211" s="105">
        <f t="shared" si="427"/>
        <v>-2376.6</v>
      </c>
      <c r="DU211" s="88"/>
      <c r="DV211" s="88"/>
    </row>
    <row r="212" spans="3:126" s="102" customFormat="1" ht="115.5" x14ac:dyDescent="0.2">
      <c r="C212" s="383">
        <v>41547</v>
      </c>
      <c r="D212" s="421" t="s">
        <v>490</v>
      </c>
      <c r="E212" s="384" t="s">
        <v>538</v>
      </c>
      <c r="F212" s="384" t="s">
        <v>169</v>
      </c>
      <c r="G212" s="421" t="s">
        <v>539</v>
      </c>
      <c r="H212" s="386">
        <v>1398</v>
      </c>
      <c r="I212" s="386">
        <f t="shared" si="217"/>
        <v>139.80000000000001</v>
      </c>
      <c r="J212" s="386">
        <f t="shared" si="215"/>
        <v>1258.2</v>
      </c>
      <c r="K212" s="386"/>
      <c r="L212" s="386"/>
      <c r="M212" s="386"/>
      <c r="N212" s="386"/>
      <c r="O212" s="386"/>
      <c r="P212" s="386"/>
      <c r="Q212" s="386"/>
      <c r="R212" s="386"/>
      <c r="S212" s="386"/>
      <c r="T212" s="386"/>
      <c r="U212" s="386"/>
      <c r="V212" s="386"/>
      <c r="W212" s="386"/>
      <c r="X212" s="386"/>
      <c r="Y212" s="386"/>
      <c r="Z212" s="386"/>
      <c r="AA212" s="386"/>
      <c r="AB212" s="386"/>
      <c r="AC212" s="386"/>
      <c r="AD212" s="386"/>
      <c r="AE212" s="386"/>
      <c r="AF212" s="386"/>
      <c r="AG212" s="386"/>
      <c r="AH212" s="386"/>
      <c r="AI212" s="386"/>
      <c r="AJ212" s="386"/>
      <c r="AK212" s="386">
        <f t="shared" si="386"/>
        <v>0</v>
      </c>
      <c r="AL212" s="386">
        <v>0</v>
      </c>
      <c r="AM212" s="386"/>
      <c r="AN212" s="386">
        <v>1258.2</v>
      </c>
      <c r="AO212" s="386">
        <v>1258.2</v>
      </c>
      <c r="AP212" s="386">
        <v>1258.2</v>
      </c>
      <c r="AQ212" s="87"/>
      <c r="AR212" s="13"/>
      <c r="AS212" s="13"/>
      <c r="AT212" s="13"/>
      <c r="AU212" s="13"/>
      <c r="AV212" s="13">
        <f>ROUND((J212/5/365*1),2)</f>
        <v>0.69</v>
      </c>
      <c r="AW212" s="13">
        <f t="shared" si="321"/>
        <v>21.37</v>
      </c>
      <c r="AX212" s="13">
        <f t="shared" si="322"/>
        <v>20.68</v>
      </c>
      <c r="AY212" s="13">
        <f t="shared" si="323"/>
        <v>21.37</v>
      </c>
      <c r="AZ212" s="13">
        <f t="shared" si="387"/>
        <v>3838.71</v>
      </c>
      <c r="BA212" s="13">
        <f t="shared" si="388"/>
        <v>2580.5100000000002</v>
      </c>
      <c r="BB212" s="13">
        <f t="shared" si="389"/>
        <v>21.37</v>
      </c>
      <c r="BC212" s="13">
        <f t="shared" si="390"/>
        <v>19.3</v>
      </c>
      <c r="BD212" s="13">
        <f t="shared" si="328"/>
        <v>21.37</v>
      </c>
      <c r="BE212" s="13">
        <f t="shared" si="391"/>
        <v>20.68</v>
      </c>
      <c r="BF212" s="13">
        <f t="shared" si="330"/>
        <v>21.37</v>
      </c>
      <c r="BG212" s="13">
        <f t="shared" si="331"/>
        <v>20.68</v>
      </c>
      <c r="BH212" s="13">
        <f t="shared" si="332"/>
        <v>21.37</v>
      </c>
      <c r="BI212" s="13">
        <f t="shared" si="392"/>
        <v>21.37</v>
      </c>
      <c r="BJ212" s="13">
        <f t="shared" si="393"/>
        <v>20.68</v>
      </c>
      <c r="BK212" s="13">
        <f t="shared" si="335"/>
        <v>21.37</v>
      </c>
      <c r="BL212" s="13">
        <f t="shared" si="336"/>
        <v>20.68</v>
      </c>
      <c r="BM212" s="13">
        <f t="shared" si="337"/>
        <v>21.37</v>
      </c>
      <c r="BN212" s="13">
        <f t="shared" si="394"/>
        <v>251.61000000000004</v>
      </c>
      <c r="BO212" s="13">
        <f t="shared" si="395"/>
        <v>2832.12</v>
      </c>
      <c r="BP212" s="13">
        <f t="shared" si="396"/>
        <v>21.37</v>
      </c>
      <c r="BQ212" s="13">
        <f t="shared" si="397"/>
        <v>19.3</v>
      </c>
      <c r="BR212" s="13">
        <f t="shared" si="342"/>
        <v>21.37</v>
      </c>
      <c r="BS212" s="13">
        <f t="shared" si="398"/>
        <v>20.68</v>
      </c>
      <c r="BT212" s="13">
        <f t="shared" si="344"/>
        <v>21.37</v>
      </c>
      <c r="BU212" s="13">
        <f t="shared" si="345"/>
        <v>20.68</v>
      </c>
      <c r="BV212" s="13">
        <f t="shared" si="346"/>
        <v>21.37</v>
      </c>
      <c r="BW212" s="13">
        <f t="shared" si="399"/>
        <v>21.37</v>
      </c>
      <c r="BX212" s="13">
        <f t="shared" si="400"/>
        <v>20.68</v>
      </c>
      <c r="BY212" s="13">
        <f t="shared" si="349"/>
        <v>21.37</v>
      </c>
      <c r="BZ212" s="13">
        <f t="shared" si="350"/>
        <v>20.68</v>
      </c>
      <c r="CA212" s="13">
        <f t="shared" si="351"/>
        <v>21.37</v>
      </c>
      <c r="CB212" s="13">
        <f t="shared" si="401"/>
        <v>251.61000000000004</v>
      </c>
      <c r="CC212" s="13">
        <f t="shared" si="402"/>
        <v>3083.73</v>
      </c>
      <c r="CD212" s="13">
        <f t="shared" si="403"/>
        <v>21.37</v>
      </c>
      <c r="CE212" s="13">
        <f t="shared" si="404"/>
        <v>19.989999999999998</v>
      </c>
      <c r="CF212" s="13">
        <f t="shared" si="356"/>
        <v>21.37</v>
      </c>
      <c r="CG212" s="13">
        <f t="shared" si="405"/>
        <v>20.68</v>
      </c>
      <c r="CH212" s="13">
        <f t="shared" si="358"/>
        <v>21.37</v>
      </c>
      <c r="CI212" s="13">
        <f t="shared" si="359"/>
        <v>20.68</v>
      </c>
      <c r="CJ212" s="13">
        <f t="shared" si="360"/>
        <v>21.37</v>
      </c>
      <c r="CK212" s="13">
        <f t="shared" si="406"/>
        <v>21.37</v>
      </c>
      <c r="CL212" s="13">
        <f t="shared" si="407"/>
        <v>20.68</v>
      </c>
      <c r="CM212" s="13">
        <f t="shared" si="363"/>
        <v>21.37</v>
      </c>
      <c r="CN212" s="13">
        <f t="shared" si="364"/>
        <v>20.68</v>
      </c>
      <c r="CO212" s="13">
        <f t="shared" si="365"/>
        <v>21.37</v>
      </c>
      <c r="CP212" s="13">
        <f t="shared" si="408"/>
        <v>252.30000000000004</v>
      </c>
      <c r="CQ212" s="14">
        <f t="shared" si="409"/>
        <v>3336.03</v>
      </c>
      <c r="CR212" s="13">
        <f t="shared" si="410"/>
        <v>21.37</v>
      </c>
      <c r="CS212" s="13">
        <f t="shared" si="411"/>
        <v>19.3</v>
      </c>
      <c r="CT212" s="13">
        <f t="shared" si="370"/>
        <v>21.37</v>
      </c>
      <c r="CU212" s="13">
        <f t="shared" si="412"/>
        <v>20.68</v>
      </c>
      <c r="CV212" s="15">
        <f t="shared" si="372"/>
        <v>21.37</v>
      </c>
      <c r="CW212" s="13">
        <f t="shared" si="373"/>
        <v>20.68</v>
      </c>
      <c r="CX212" s="13">
        <f t="shared" si="374"/>
        <v>21.37</v>
      </c>
      <c r="CY212" s="13">
        <f t="shared" si="413"/>
        <v>21.37</v>
      </c>
      <c r="CZ212" s="13">
        <f t="shared" si="414"/>
        <v>20.68</v>
      </c>
      <c r="DA212" s="13">
        <f t="shared" si="377"/>
        <v>21.37</v>
      </c>
      <c r="DB212" s="13">
        <f t="shared" si="378"/>
        <v>20.68</v>
      </c>
      <c r="DC212" s="13">
        <f t="shared" si="379"/>
        <v>21.37</v>
      </c>
      <c r="DD212" s="14">
        <f t="shared" si="415"/>
        <v>251.61000000000004</v>
      </c>
      <c r="DE212" s="14">
        <f t="shared" si="416"/>
        <v>3587.64</v>
      </c>
      <c r="DF212" s="13">
        <f t="shared" si="417"/>
        <v>21.37</v>
      </c>
      <c r="DG212" s="13">
        <f t="shared" si="418"/>
        <v>19.3</v>
      </c>
      <c r="DH212" s="13">
        <f t="shared" si="419"/>
        <v>21.37</v>
      </c>
      <c r="DI212" s="13">
        <f t="shared" si="420"/>
        <v>20.68</v>
      </c>
      <c r="DJ212" s="13">
        <f t="shared" si="421"/>
        <v>21.37</v>
      </c>
      <c r="DK212" s="13">
        <f t="shared" si="422"/>
        <v>20.68</v>
      </c>
      <c r="DL212" s="13">
        <f t="shared" si="423"/>
        <v>21.37</v>
      </c>
      <c r="DM212" s="13">
        <f t="shared" si="424"/>
        <v>21.37</v>
      </c>
      <c r="DN212" s="103">
        <v>19.45</v>
      </c>
      <c r="DO212" s="104"/>
      <c r="DP212" s="14"/>
      <c r="DQ212" s="14"/>
      <c r="DR212" s="14">
        <f t="shared" si="425"/>
        <v>186.96</v>
      </c>
      <c r="DS212" s="13">
        <f t="shared" si="426"/>
        <v>3774.6</v>
      </c>
      <c r="DT212" s="105">
        <f t="shared" si="427"/>
        <v>-2376.6</v>
      </c>
      <c r="DU212" s="88"/>
      <c r="DV212" s="88"/>
    </row>
    <row r="213" spans="3:126" s="102" customFormat="1" ht="11.25" x14ac:dyDescent="0.2">
      <c r="C213" s="419">
        <v>41628</v>
      </c>
      <c r="D213" s="413" t="s">
        <v>540</v>
      </c>
      <c r="E213" s="417" t="s">
        <v>541</v>
      </c>
      <c r="F213" s="417" t="s">
        <v>155</v>
      </c>
      <c r="G213" s="413" t="s">
        <v>542</v>
      </c>
      <c r="H213" s="420">
        <v>37488</v>
      </c>
      <c r="I213" s="420">
        <f t="shared" si="217"/>
        <v>3748.8</v>
      </c>
      <c r="J213" s="420">
        <f t="shared" si="215"/>
        <v>33739.200000000004</v>
      </c>
      <c r="K213" s="420"/>
      <c r="L213" s="420"/>
      <c r="M213" s="420"/>
      <c r="N213" s="420"/>
      <c r="O213" s="420"/>
      <c r="P213" s="420"/>
      <c r="Q213" s="420"/>
      <c r="R213" s="420"/>
      <c r="S213" s="420"/>
      <c r="T213" s="420"/>
      <c r="U213" s="420"/>
      <c r="V213" s="420"/>
      <c r="W213" s="420"/>
      <c r="X213" s="420"/>
      <c r="Y213" s="420"/>
      <c r="Z213" s="420"/>
      <c r="AA213" s="420"/>
      <c r="AB213" s="420"/>
      <c r="AC213" s="420"/>
      <c r="AD213" s="420"/>
      <c r="AE213" s="420"/>
      <c r="AF213" s="420"/>
      <c r="AG213" s="420"/>
      <c r="AH213" s="420"/>
      <c r="AI213" s="420"/>
      <c r="AJ213" s="420"/>
      <c r="AK213" s="420"/>
      <c r="AL213" s="420">
        <v>0</v>
      </c>
      <c r="AM213" s="420"/>
      <c r="AN213" s="386">
        <v>33739.199999999997</v>
      </c>
      <c r="AO213" s="420">
        <v>33739.199999999997</v>
      </c>
      <c r="AP213" s="420">
        <v>33739.199999999997</v>
      </c>
      <c r="AQ213" s="13"/>
      <c r="AR213" s="13"/>
      <c r="AS213" s="13"/>
      <c r="AT213" s="13"/>
      <c r="AU213" s="13"/>
      <c r="AV213" s="13"/>
      <c r="AW213" s="13">
        <v>0</v>
      </c>
      <c r="AX213" s="13">
        <f t="shared" ref="AX213:AX219" si="428">ROUND((J213/5/365*11),2)</f>
        <v>203.36</v>
      </c>
      <c r="AY213" s="13">
        <f t="shared" ref="AY213:AY219" si="429">SUM(AM213:AX213)</f>
        <v>101420.95999999999</v>
      </c>
      <c r="AZ213" s="13" t="e">
        <f>ROUND((AL213+AM213+AN213+#REF!+#REF!+AQ213+AR213+AS213+AT213+AU213+AV213+AW213+AX213),2)</f>
        <v>#REF!</v>
      </c>
      <c r="BA213" s="13">
        <f t="shared" ref="BA213:BA219" si="430">ROUND((J213/5/365*31),2)</f>
        <v>573.1</v>
      </c>
      <c r="BB213" s="13">
        <f t="shared" ref="BB213:BB219" si="431">ROUND((J213/5/365*28),2)</f>
        <v>517.64</v>
      </c>
      <c r="BC213" s="13">
        <f t="shared" ref="BC213:BC219" si="432">ROUND((J213/5/365*31),2)</f>
        <v>573.1</v>
      </c>
      <c r="BD213" s="13">
        <f t="shared" ref="BD213:BD219" si="433">ROUND((J213/5/365*30),2)</f>
        <v>554.62</v>
      </c>
      <c r="BE213" s="13">
        <f t="shared" ref="BE213:BE219" si="434">ROUND((J213/5/365*31),2)</f>
        <v>573.1</v>
      </c>
      <c r="BF213" s="13">
        <f t="shared" ref="BF213:BF219" si="435">ROUND((J213/5/365*30),2)</f>
        <v>554.62</v>
      </c>
      <c r="BG213" s="13">
        <f t="shared" ref="BG213:BG219" si="436">ROUND((J213/5/365*31),2)</f>
        <v>573.1</v>
      </c>
      <c r="BH213" s="13">
        <f t="shared" si="332"/>
        <v>573.1</v>
      </c>
      <c r="BI213" s="13">
        <f t="shared" ref="BI213:BI219" si="437">ROUND((J213/5/365*30),2)</f>
        <v>554.62</v>
      </c>
      <c r="BJ213" s="13">
        <f t="shared" ref="BJ213:BJ219" si="438">ROUND((J213/5/365*31),2)</f>
        <v>573.1</v>
      </c>
      <c r="BK213" s="13">
        <f t="shared" ref="BK213:BK219" si="439">ROUND((J213/5/365*30),2)</f>
        <v>554.62</v>
      </c>
      <c r="BL213" s="13">
        <f t="shared" ref="BL213:BL219" si="440">ROUND((J213/5/365*31),2)</f>
        <v>573.1</v>
      </c>
      <c r="BM213" s="13">
        <f t="shared" ref="BM213:BM219" si="441">SUM(BA213:BL213)</f>
        <v>6747.8200000000006</v>
      </c>
      <c r="BN213" s="13" t="e">
        <f t="shared" ref="BN213:BN219" si="442">ROUND((AZ213+BM213),2)</f>
        <v>#REF!</v>
      </c>
      <c r="BO213" s="13">
        <f t="shared" ref="BO213:BO219" si="443">ROUND((J213/5/365*31),2)</f>
        <v>573.1</v>
      </c>
      <c r="BP213" s="13">
        <f t="shared" ref="BP213:BP219" si="444">ROUND((J213/5/365*28),2)</f>
        <v>517.64</v>
      </c>
      <c r="BQ213" s="13">
        <f t="shared" ref="BQ213:BQ219" si="445">ROUND((J213/5/365*31),2)</f>
        <v>573.1</v>
      </c>
      <c r="BR213" s="13">
        <f t="shared" ref="BR213:BR219" si="446">ROUND((J213/5/365*30),2)</f>
        <v>554.62</v>
      </c>
      <c r="BS213" s="13">
        <f t="shared" ref="BS213:BS219" si="447">ROUND((J213/5/365*31),2)</f>
        <v>573.1</v>
      </c>
      <c r="BT213" s="13">
        <f t="shared" ref="BT213:BT219" si="448">ROUND((J213/5/365*30),2)</f>
        <v>554.62</v>
      </c>
      <c r="BU213" s="13">
        <f t="shared" ref="BU213:BU219" si="449">ROUND((J213/5/365*31),2)</f>
        <v>573.1</v>
      </c>
      <c r="BV213" s="13">
        <f t="shared" si="346"/>
        <v>573.1</v>
      </c>
      <c r="BW213" s="13">
        <f t="shared" ref="BW213:BW219" si="450">ROUND((J213/5/365*30),2)</f>
        <v>554.62</v>
      </c>
      <c r="BX213" s="13">
        <f t="shared" ref="BX213:BX219" si="451">ROUND((J213/5/365*31),2)</f>
        <v>573.1</v>
      </c>
      <c r="BY213" s="13">
        <f t="shared" ref="BY213:BY219" si="452">ROUND((J213/5/365*30),2)</f>
        <v>554.62</v>
      </c>
      <c r="BZ213" s="13">
        <f t="shared" ref="BZ213:BZ219" si="453">ROUND((J213/5/365*31),2)</f>
        <v>573.1</v>
      </c>
      <c r="CA213" s="13">
        <f t="shared" ref="CA213:CA219" si="454">SUM(BO213:BZ213)</f>
        <v>6747.8200000000006</v>
      </c>
      <c r="CB213" s="13" t="e">
        <f t="shared" ref="CB213:CB219" si="455">ROUND((BN213+CA213),2)</f>
        <v>#REF!</v>
      </c>
      <c r="CC213" s="13">
        <f t="shared" ref="CC213:CC219" si="456">ROUND((J213/5/365*31),2)</f>
        <v>573.1</v>
      </c>
      <c r="CD213" s="13">
        <f t="shared" ref="CD213:CD219" si="457">ROUND((J213/5/365*29),2)</f>
        <v>536.13</v>
      </c>
      <c r="CE213" s="13">
        <f t="shared" ref="CE213:CE219" si="458">ROUND((J213/5/365*31),2)</f>
        <v>573.1</v>
      </c>
      <c r="CF213" s="13">
        <f t="shared" ref="CF213:CF219" si="459">ROUND((J213/5/365*30),2)</f>
        <v>554.62</v>
      </c>
      <c r="CG213" s="13">
        <f t="shared" ref="CG213:CG219" si="460">ROUND((J213/5/365*31),2)</f>
        <v>573.1</v>
      </c>
      <c r="CH213" s="13">
        <f t="shared" ref="CH213:CH219" si="461">ROUND((J213/5/365*30),2)</f>
        <v>554.62</v>
      </c>
      <c r="CI213" s="13">
        <f t="shared" ref="CI213:CI219" si="462">ROUND((J213/5/365*31),2)</f>
        <v>573.1</v>
      </c>
      <c r="CJ213" s="13">
        <f t="shared" si="360"/>
        <v>573.1</v>
      </c>
      <c r="CK213" s="13">
        <f t="shared" ref="CK213:CK219" si="463">ROUND((J213/5/365*30),2)</f>
        <v>554.62</v>
      </c>
      <c r="CL213" s="13">
        <f t="shared" ref="CL213:CL219" si="464">ROUND((J213/5/365*31),2)</f>
        <v>573.1</v>
      </c>
      <c r="CM213" s="13">
        <f t="shared" ref="CM213:CM219" si="465">ROUND((J213/5/365*30),2)</f>
        <v>554.62</v>
      </c>
      <c r="CN213" s="13">
        <f t="shared" ref="CN213:CN219" si="466">ROUND((J213/5/365*31),2)</f>
        <v>573.1</v>
      </c>
      <c r="CO213" s="13">
        <f t="shared" ref="CO213:CO219" si="467">SUM(CC213:CN213)</f>
        <v>6766.31</v>
      </c>
      <c r="CP213" s="14" t="e">
        <f t="shared" ref="CP213:CP219" si="468">ROUND((CB213+CO213),2)</f>
        <v>#REF!</v>
      </c>
      <c r="CQ213" s="13">
        <f t="shared" ref="CQ213:CQ219" si="469">ROUND((J213/5/365*31),2)</f>
        <v>573.1</v>
      </c>
      <c r="CR213" s="13">
        <f t="shared" ref="CR213:CR219" si="470">ROUND((J213/5/365*28),2)</f>
        <v>517.64</v>
      </c>
      <c r="CS213" s="13">
        <f t="shared" ref="CS213:CS219" si="471">ROUND((J213/5/365*31),2)</f>
        <v>573.1</v>
      </c>
      <c r="CT213" s="13">
        <f t="shared" ref="CT213:CT219" si="472">ROUND((J213/5/365*30),2)</f>
        <v>554.62</v>
      </c>
      <c r="CU213" s="15">
        <f t="shared" ref="CU213:CU219" si="473">ROUND((J213/5/365*31),2)</f>
        <v>573.1</v>
      </c>
      <c r="CV213" s="13">
        <f t="shared" ref="CV213:CV219" si="474">ROUND((J213/5/365*30),2)</f>
        <v>554.62</v>
      </c>
      <c r="CW213" s="13">
        <f t="shared" ref="CW213:CW219" si="475">ROUND((J213/5/365*31),2)</f>
        <v>573.1</v>
      </c>
      <c r="CX213" s="13">
        <f t="shared" si="374"/>
        <v>573.1</v>
      </c>
      <c r="CY213" s="13">
        <f t="shared" ref="CY213:CY219" si="476">ROUND((J213/5/365*30),2)</f>
        <v>554.62</v>
      </c>
      <c r="CZ213" s="13">
        <f t="shared" ref="CZ213:CZ219" si="477">ROUND((J213/5/365*31),2)</f>
        <v>573.1</v>
      </c>
      <c r="DA213" s="13">
        <f t="shared" ref="DA213:DA219" si="478">ROUND((J213/5/365*30),2)</f>
        <v>554.62</v>
      </c>
      <c r="DB213" s="13">
        <f t="shared" ref="DB213:DB219" si="479">ROUND((J213/5/365*31),2)</f>
        <v>573.1</v>
      </c>
      <c r="DC213" s="14">
        <f t="shared" ref="DC213:DC219" si="480">SUM(CQ213:DB213)</f>
        <v>6747.8200000000006</v>
      </c>
      <c r="DD213" s="14" t="e">
        <f t="shared" ref="DD213:DD219" si="481">ROUND((CP213+DC213),2)</f>
        <v>#REF!</v>
      </c>
      <c r="DE213" s="13">
        <f t="shared" ref="DE213:DE219" si="482">ROUND((J213/5/365*31),2)</f>
        <v>573.1</v>
      </c>
      <c r="DF213" s="13">
        <f t="shared" ref="DF213:DF219" si="483">ROUND((J213/5/365*28),2)</f>
        <v>517.64</v>
      </c>
      <c r="DG213" s="13">
        <f t="shared" ref="DG213:DG219" si="484">ROUND((J213/5/365*31),2)</f>
        <v>573.1</v>
      </c>
      <c r="DH213" s="13">
        <f t="shared" ref="DH213:DH219" si="485">ROUND((J213/5/365*30),2)</f>
        <v>554.62</v>
      </c>
      <c r="DI213" s="13">
        <f t="shared" ref="DI213:DI219" si="486">ROUND((J213/5/365*31),2)</f>
        <v>573.1</v>
      </c>
      <c r="DJ213" s="13">
        <f t="shared" ref="DJ213:DJ219" si="487">ROUND((J213/5/365*30),2)</f>
        <v>554.62</v>
      </c>
      <c r="DK213" s="13">
        <f t="shared" ref="DK213:DK219" si="488">ROUND((J213/5/365*31),2)</f>
        <v>573.1</v>
      </c>
      <c r="DL213" s="13">
        <f t="shared" si="423"/>
        <v>573.1</v>
      </c>
      <c r="DM213" s="13">
        <f t="shared" ref="DM213:DM219" si="489">ROUND((J213/5/365*30),2)</f>
        <v>554.62</v>
      </c>
      <c r="DN213" s="13">
        <f>ROUND((J213/5/365*31),2)</f>
        <v>573.1</v>
      </c>
      <c r="DO213" s="13">
        <f>ROUND((J213/5/365*30),2)</f>
        <v>554.62</v>
      </c>
      <c r="DP213" s="13">
        <v>351.35</v>
      </c>
      <c r="DQ213" s="16">
        <f t="shared" ref="DQ213:DQ219" si="490">SUM(DE213:DP213)</f>
        <v>6526.0700000000006</v>
      </c>
      <c r="DR213" s="14" t="e">
        <f t="shared" ref="DR213:DR219" si="491">ROUND((DD213+DQ213),2)</f>
        <v>#REF!</v>
      </c>
      <c r="DS213" s="14"/>
      <c r="DT213" s="14"/>
      <c r="DU213" s="14"/>
      <c r="DV213" s="14"/>
    </row>
    <row r="214" spans="3:126" s="102" customFormat="1" ht="11.25" x14ac:dyDescent="0.2">
      <c r="C214" s="419">
        <v>41628</v>
      </c>
      <c r="D214" s="413" t="s">
        <v>540</v>
      </c>
      <c r="E214" s="417" t="s">
        <v>543</v>
      </c>
      <c r="F214" s="417" t="s">
        <v>155</v>
      </c>
      <c r="G214" s="413" t="s">
        <v>544</v>
      </c>
      <c r="H214" s="420">
        <v>37488</v>
      </c>
      <c r="I214" s="420">
        <f t="shared" si="217"/>
        <v>3748.8</v>
      </c>
      <c r="J214" s="420">
        <f t="shared" si="215"/>
        <v>33739.200000000004</v>
      </c>
      <c r="K214" s="420"/>
      <c r="L214" s="420"/>
      <c r="M214" s="420"/>
      <c r="N214" s="420"/>
      <c r="O214" s="420"/>
      <c r="P214" s="420"/>
      <c r="Q214" s="420"/>
      <c r="R214" s="420"/>
      <c r="S214" s="420"/>
      <c r="T214" s="420"/>
      <c r="U214" s="420"/>
      <c r="V214" s="420"/>
      <c r="W214" s="420"/>
      <c r="X214" s="420"/>
      <c r="Y214" s="420"/>
      <c r="Z214" s="420"/>
      <c r="AA214" s="420"/>
      <c r="AB214" s="420"/>
      <c r="AC214" s="420"/>
      <c r="AD214" s="420"/>
      <c r="AE214" s="420"/>
      <c r="AF214" s="420"/>
      <c r="AG214" s="420"/>
      <c r="AH214" s="420"/>
      <c r="AI214" s="420"/>
      <c r="AJ214" s="420"/>
      <c r="AK214" s="420"/>
      <c r="AL214" s="420">
        <v>0</v>
      </c>
      <c r="AM214" s="420"/>
      <c r="AN214" s="386">
        <v>33739.199999999997</v>
      </c>
      <c r="AO214" s="420">
        <v>33739.199999999997</v>
      </c>
      <c r="AP214" s="420">
        <v>33739.199999999997</v>
      </c>
      <c r="AQ214" s="13"/>
      <c r="AR214" s="13"/>
      <c r="AS214" s="13"/>
      <c r="AT214" s="13"/>
      <c r="AU214" s="13"/>
      <c r="AV214" s="13"/>
      <c r="AW214" s="13">
        <v>0</v>
      </c>
      <c r="AX214" s="13">
        <f t="shared" si="428"/>
        <v>203.36</v>
      </c>
      <c r="AY214" s="13">
        <f t="shared" si="429"/>
        <v>101420.95999999999</v>
      </c>
      <c r="AZ214" s="13" t="e">
        <f>ROUND((AL214+AM214+AN214+#REF!+#REF!+AQ214+AR214+AS214+AT214+AU214+AV214+AW214+AX214),2)</f>
        <v>#REF!</v>
      </c>
      <c r="BA214" s="13">
        <f t="shared" si="430"/>
        <v>573.1</v>
      </c>
      <c r="BB214" s="13">
        <f t="shared" si="431"/>
        <v>517.64</v>
      </c>
      <c r="BC214" s="13">
        <f t="shared" si="432"/>
        <v>573.1</v>
      </c>
      <c r="BD214" s="13">
        <f t="shared" si="433"/>
        <v>554.62</v>
      </c>
      <c r="BE214" s="13">
        <f t="shared" si="434"/>
        <v>573.1</v>
      </c>
      <c r="BF214" s="13">
        <f t="shared" si="435"/>
        <v>554.62</v>
      </c>
      <c r="BG214" s="13">
        <f t="shared" si="436"/>
        <v>573.1</v>
      </c>
      <c r="BH214" s="13">
        <f t="shared" si="332"/>
        <v>573.1</v>
      </c>
      <c r="BI214" s="13">
        <f t="shared" si="437"/>
        <v>554.62</v>
      </c>
      <c r="BJ214" s="13">
        <f t="shared" si="438"/>
        <v>573.1</v>
      </c>
      <c r="BK214" s="13">
        <f t="shared" si="439"/>
        <v>554.62</v>
      </c>
      <c r="BL214" s="13">
        <f t="shared" si="440"/>
        <v>573.1</v>
      </c>
      <c r="BM214" s="13">
        <f t="shared" si="441"/>
        <v>6747.8200000000006</v>
      </c>
      <c r="BN214" s="13" t="e">
        <f t="shared" si="442"/>
        <v>#REF!</v>
      </c>
      <c r="BO214" s="13">
        <f t="shared" si="443"/>
        <v>573.1</v>
      </c>
      <c r="BP214" s="13">
        <f t="shared" si="444"/>
        <v>517.64</v>
      </c>
      <c r="BQ214" s="13">
        <f t="shared" si="445"/>
        <v>573.1</v>
      </c>
      <c r="BR214" s="13">
        <f t="shared" si="446"/>
        <v>554.62</v>
      </c>
      <c r="BS214" s="13">
        <f t="shared" si="447"/>
        <v>573.1</v>
      </c>
      <c r="BT214" s="13">
        <f t="shared" si="448"/>
        <v>554.62</v>
      </c>
      <c r="BU214" s="13">
        <f t="shared" si="449"/>
        <v>573.1</v>
      </c>
      <c r="BV214" s="13">
        <f t="shared" si="346"/>
        <v>573.1</v>
      </c>
      <c r="BW214" s="13">
        <f t="shared" si="450"/>
        <v>554.62</v>
      </c>
      <c r="BX214" s="13">
        <f t="shared" si="451"/>
        <v>573.1</v>
      </c>
      <c r="BY214" s="13">
        <f t="shared" si="452"/>
        <v>554.62</v>
      </c>
      <c r="BZ214" s="13">
        <f t="shared" si="453"/>
        <v>573.1</v>
      </c>
      <c r="CA214" s="13">
        <f t="shared" si="454"/>
        <v>6747.8200000000006</v>
      </c>
      <c r="CB214" s="13" t="e">
        <f t="shared" si="455"/>
        <v>#REF!</v>
      </c>
      <c r="CC214" s="13">
        <f t="shared" si="456"/>
        <v>573.1</v>
      </c>
      <c r="CD214" s="13">
        <f t="shared" si="457"/>
        <v>536.13</v>
      </c>
      <c r="CE214" s="13">
        <f t="shared" si="458"/>
        <v>573.1</v>
      </c>
      <c r="CF214" s="13">
        <f t="shared" si="459"/>
        <v>554.62</v>
      </c>
      <c r="CG214" s="13">
        <f t="shared" si="460"/>
        <v>573.1</v>
      </c>
      <c r="CH214" s="13">
        <f t="shared" si="461"/>
        <v>554.62</v>
      </c>
      <c r="CI214" s="13">
        <f t="shared" si="462"/>
        <v>573.1</v>
      </c>
      <c r="CJ214" s="13">
        <f t="shared" si="360"/>
        <v>573.1</v>
      </c>
      <c r="CK214" s="13">
        <f t="shared" si="463"/>
        <v>554.62</v>
      </c>
      <c r="CL214" s="13">
        <f t="shared" si="464"/>
        <v>573.1</v>
      </c>
      <c r="CM214" s="13">
        <f t="shared" si="465"/>
        <v>554.62</v>
      </c>
      <c r="CN214" s="13">
        <f t="shared" si="466"/>
        <v>573.1</v>
      </c>
      <c r="CO214" s="13">
        <f t="shared" si="467"/>
        <v>6766.31</v>
      </c>
      <c r="CP214" s="14" t="e">
        <f t="shared" si="468"/>
        <v>#REF!</v>
      </c>
      <c r="CQ214" s="13">
        <f t="shared" si="469"/>
        <v>573.1</v>
      </c>
      <c r="CR214" s="13">
        <f t="shared" si="470"/>
        <v>517.64</v>
      </c>
      <c r="CS214" s="13">
        <f t="shared" si="471"/>
        <v>573.1</v>
      </c>
      <c r="CT214" s="13">
        <f t="shared" si="472"/>
        <v>554.62</v>
      </c>
      <c r="CU214" s="15">
        <f t="shared" si="473"/>
        <v>573.1</v>
      </c>
      <c r="CV214" s="13">
        <f t="shared" si="474"/>
        <v>554.62</v>
      </c>
      <c r="CW214" s="13">
        <f t="shared" si="475"/>
        <v>573.1</v>
      </c>
      <c r="CX214" s="13">
        <f t="shared" si="374"/>
        <v>573.1</v>
      </c>
      <c r="CY214" s="13">
        <f t="shared" si="476"/>
        <v>554.62</v>
      </c>
      <c r="CZ214" s="13">
        <f t="shared" si="477"/>
        <v>573.1</v>
      </c>
      <c r="DA214" s="13">
        <f t="shared" si="478"/>
        <v>554.62</v>
      </c>
      <c r="DB214" s="13">
        <f t="shared" si="479"/>
        <v>573.1</v>
      </c>
      <c r="DC214" s="14">
        <f t="shared" si="480"/>
        <v>6747.8200000000006</v>
      </c>
      <c r="DD214" s="14" t="e">
        <f t="shared" si="481"/>
        <v>#REF!</v>
      </c>
      <c r="DE214" s="13">
        <f t="shared" si="482"/>
        <v>573.1</v>
      </c>
      <c r="DF214" s="13">
        <f t="shared" si="483"/>
        <v>517.64</v>
      </c>
      <c r="DG214" s="13">
        <f t="shared" si="484"/>
        <v>573.1</v>
      </c>
      <c r="DH214" s="13">
        <f t="shared" si="485"/>
        <v>554.62</v>
      </c>
      <c r="DI214" s="13">
        <f t="shared" si="486"/>
        <v>573.1</v>
      </c>
      <c r="DJ214" s="13">
        <f t="shared" si="487"/>
        <v>554.62</v>
      </c>
      <c r="DK214" s="13">
        <f t="shared" si="488"/>
        <v>573.1</v>
      </c>
      <c r="DL214" s="13">
        <f t="shared" si="423"/>
        <v>573.1</v>
      </c>
      <c r="DM214" s="13">
        <f t="shared" si="489"/>
        <v>554.62</v>
      </c>
      <c r="DN214" s="13">
        <f t="shared" ref="DN214:DN219" si="492">ROUND((J214/5/365*31),2)</f>
        <v>573.1</v>
      </c>
      <c r="DO214" s="13">
        <f t="shared" ref="DO214:DO219" si="493">ROUND((J214/5/365*30),2)</f>
        <v>554.62</v>
      </c>
      <c r="DP214" s="13">
        <v>351.35</v>
      </c>
      <c r="DQ214" s="16">
        <f t="shared" si="490"/>
        <v>6526.0700000000006</v>
      </c>
      <c r="DR214" s="14" t="e">
        <f t="shared" si="491"/>
        <v>#REF!</v>
      </c>
      <c r="DS214" s="14"/>
      <c r="DT214" s="14"/>
      <c r="DU214" s="14"/>
      <c r="DV214" s="14"/>
    </row>
    <row r="215" spans="3:126" s="102" customFormat="1" ht="16.5" x14ac:dyDescent="0.2">
      <c r="C215" s="419">
        <v>41628</v>
      </c>
      <c r="D215" s="413" t="s">
        <v>545</v>
      </c>
      <c r="E215" s="417" t="s">
        <v>546</v>
      </c>
      <c r="F215" s="417" t="s">
        <v>155</v>
      </c>
      <c r="G215" s="413" t="s">
        <v>547</v>
      </c>
      <c r="H215" s="420">
        <v>21715</v>
      </c>
      <c r="I215" s="420">
        <f t="shared" si="217"/>
        <v>2171.5</v>
      </c>
      <c r="J215" s="420">
        <f t="shared" si="215"/>
        <v>19543.5</v>
      </c>
      <c r="K215" s="420"/>
      <c r="L215" s="420"/>
      <c r="M215" s="420"/>
      <c r="N215" s="420"/>
      <c r="O215" s="420"/>
      <c r="P215" s="420"/>
      <c r="Q215" s="420"/>
      <c r="R215" s="420"/>
      <c r="S215" s="420"/>
      <c r="T215" s="420"/>
      <c r="U215" s="420"/>
      <c r="V215" s="420"/>
      <c r="W215" s="420"/>
      <c r="X215" s="420"/>
      <c r="Y215" s="420"/>
      <c r="Z215" s="420"/>
      <c r="AA215" s="420"/>
      <c r="AB215" s="420"/>
      <c r="AC215" s="420"/>
      <c r="AD215" s="420"/>
      <c r="AE215" s="420"/>
      <c r="AF215" s="420"/>
      <c r="AG215" s="420"/>
      <c r="AH215" s="420"/>
      <c r="AI215" s="420"/>
      <c r="AJ215" s="420"/>
      <c r="AK215" s="420"/>
      <c r="AL215" s="420">
        <v>0</v>
      </c>
      <c r="AM215" s="420"/>
      <c r="AN215" s="386">
        <v>19543.5</v>
      </c>
      <c r="AO215" s="420">
        <v>19543.5</v>
      </c>
      <c r="AP215" s="420">
        <v>19543.5</v>
      </c>
      <c r="AQ215" s="13"/>
      <c r="AR215" s="13"/>
      <c r="AS215" s="13"/>
      <c r="AT215" s="13"/>
      <c r="AU215" s="13"/>
      <c r="AV215" s="13"/>
      <c r="AW215" s="13">
        <v>0</v>
      </c>
      <c r="AX215" s="13">
        <f t="shared" si="428"/>
        <v>117.8</v>
      </c>
      <c r="AY215" s="13">
        <f t="shared" si="429"/>
        <v>58748.3</v>
      </c>
      <c r="AZ215" s="13" t="e">
        <f>ROUND((AL215+AM215+AN215+#REF!+#REF!+AQ215+AR215+AS215+AT215+AU215+AV215+AW215+AX215),2)</f>
        <v>#REF!</v>
      </c>
      <c r="BA215" s="13">
        <f t="shared" si="430"/>
        <v>331.97</v>
      </c>
      <c r="BB215" s="13">
        <f t="shared" si="431"/>
        <v>299.85000000000002</v>
      </c>
      <c r="BC215" s="13">
        <f t="shared" si="432"/>
        <v>331.97</v>
      </c>
      <c r="BD215" s="13">
        <f t="shared" si="433"/>
        <v>321.26</v>
      </c>
      <c r="BE215" s="13">
        <f t="shared" si="434"/>
        <v>331.97</v>
      </c>
      <c r="BF215" s="13">
        <f t="shared" si="435"/>
        <v>321.26</v>
      </c>
      <c r="BG215" s="13">
        <f t="shared" si="436"/>
        <v>331.97</v>
      </c>
      <c r="BH215" s="13">
        <f t="shared" si="332"/>
        <v>331.97</v>
      </c>
      <c r="BI215" s="13">
        <f t="shared" si="437"/>
        <v>321.26</v>
      </c>
      <c r="BJ215" s="13">
        <f t="shared" si="438"/>
        <v>331.97</v>
      </c>
      <c r="BK215" s="13">
        <f t="shared" si="439"/>
        <v>321.26</v>
      </c>
      <c r="BL215" s="13">
        <f t="shared" si="440"/>
        <v>331.97</v>
      </c>
      <c r="BM215" s="13">
        <f t="shared" si="441"/>
        <v>3908.6800000000012</v>
      </c>
      <c r="BN215" s="13" t="e">
        <f t="shared" si="442"/>
        <v>#REF!</v>
      </c>
      <c r="BO215" s="13">
        <f t="shared" si="443"/>
        <v>331.97</v>
      </c>
      <c r="BP215" s="13">
        <f t="shared" si="444"/>
        <v>299.85000000000002</v>
      </c>
      <c r="BQ215" s="13">
        <f t="shared" si="445"/>
        <v>331.97</v>
      </c>
      <c r="BR215" s="13">
        <f t="shared" si="446"/>
        <v>321.26</v>
      </c>
      <c r="BS215" s="13">
        <f t="shared" si="447"/>
        <v>331.97</v>
      </c>
      <c r="BT215" s="13">
        <f t="shared" si="448"/>
        <v>321.26</v>
      </c>
      <c r="BU215" s="13">
        <f t="shared" si="449"/>
        <v>331.97</v>
      </c>
      <c r="BV215" s="13">
        <f t="shared" si="346"/>
        <v>331.97</v>
      </c>
      <c r="BW215" s="13">
        <f t="shared" si="450"/>
        <v>321.26</v>
      </c>
      <c r="BX215" s="13">
        <f t="shared" si="451"/>
        <v>331.97</v>
      </c>
      <c r="BY215" s="13">
        <f t="shared" si="452"/>
        <v>321.26</v>
      </c>
      <c r="BZ215" s="13">
        <f t="shared" si="453"/>
        <v>331.97</v>
      </c>
      <c r="CA215" s="13">
        <f t="shared" si="454"/>
        <v>3908.6800000000012</v>
      </c>
      <c r="CB215" s="13" t="e">
        <f t="shared" si="455"/>
        <v>#REF!</v>
      </c>
      <c r="CC215" s="13">
        <f t="shared" si="456"/>
        <v>331.97</v>
      </c>
      <c r="CD215" s="13">
        <f t="shared" si="457"/>
        <v>310.55</v>
      </c>
      <c r="CE215" s="13">
        <f t="shared" si="458"/>
        <v>331.97</v>
      </c>
      <c r="CF215" s="13">
        <f t="shared" si="459"/>
        <v>321.26</v>
      </c>
      <c r="CG215" s="13">
        <f t="shared" si="460"/>
        <v>331.97</v>
      </c>
      <c r="CH215" s="13">
        <f t="shared" si="461"/>
        <v>321.26</v>
      </c>
      <c r="CI215" s="13">
        <f t="shared" si="462"/>
        <v>331.97</v>
      </c>
      <c r="CJ215" s="13">
        <f t="shared" si="360"/>
        <v>331.97</v>
      </c>
      <c r="CK215" s="13">
        <f t="shared" si="463"/>
        <v>321.26</v>
      </c>
      <c r="CL215" s="13">
        <f t="shared" si="464"/>
        <v>331.97</v>
      </c>
      <c r="CM215" s="13">
        <f t="shared" si="465"/>
        <v>321.26</v>
      </c>
      <c r="CN215" s="13">
        <f t="shared" si="466"/>
        <v>331.97</v>
      </c>
      <c r="CO215" s="13">
        <f t="shared" si="467"/>
        <v>3919.380000000001</v>
      </c>
      <c r="CP215" s="14" t="e">
        <f t="shared" si="468"/>
        <v>#REF!</v>
      </c>
      <c r="CQ215" s="13">
        <f t="shared" si="469"/>
        <v>331.97</v>
      </c>
      <c r="CR215" s="13">
        <f t="shared" si="470"/>
        <v>299.85000000000002</v>
      </c>
      <c r="CS215" s="13">
        <f t="shared" si="471"/>
        <v>331.97</v>
      </c>
      <c r="CT215" s="13">
        <f t="shared" si="472"/>
        <v>321.26</v>
      </c>
      <c r="CU215" s="15">
        <f t="shared" si="473"/>
        <v>331.97</v>
      </c>
      <c r="CV215" s="13">
        <f t="shared" si="474"/>
        <v>321.26</v>
      </c>
      <c r="CW215" s="13">
        <f t="shared" si="475"/>
        <v>331.97</v>
      </c>
      <c r="CX215" s="13">
        <f t="shared" si="374"/>
        <v>331.97</v>
      </c>
      <c r="CY215" s="13">
        <f t="shared" si="476"/>
        <v>321.26</v>
      </c>
      <c r="CZ215" s="13">
        <f t="shared" si="477"/>
        <v>331.97</v>
      </c>
      <c r="DA215" s="13">
        <f t="shared" si="478"/>
        <v>321.26</v>
      </c>
      <c r="DB215" s="13">
        <f t="shared" si="479"/>
        <v>331.97</v>
      </c>
      <c r="DC215" s="14">
        <f t="shared" si="480"/>
        <v>3908.6800000000012</v>
      </c>
      <c r="DD215" s="14" t="e">
        <f t="shared" si="481"/>
        <v>#REF!</v>
      </c>
      <c r="DE215" s="13">
        <f t="shared" si="482"/>
        <v>331.97</v>
      </c>
      <c r="DF215" s="13">
        <f t="shared" si="483"/>
        <v>299.85000000000002</v>
      </c>
      <c r="DG215" s="13">
        <f t="shared" si="484"/>
        <v>331.97</v>
      </c>
      <c r="DH215" s="13">
        <f t="shared" si="485"/>
        <v>321.26</v>
      </c>
      <c r="DI215" s="13">
        <f t="shared" si="486"/>
        <v>331.97</v>
      </c>
      <c r="DJ215" s="13">
        <f t="shared" si="487"/>
        <v>321.26</v>
      </c>
      <c r="DK215" s="13">
        <f t="shared" si="488"/>
        <v>331.97</v>
      </c>
      <c r="DL215" s="13">
        <f t="shared" si="423"/>
        <v>331.97</v>
      </c>
      <c r="DM215" s="13">
        <f t="shared" si="489"/>
        <v>321.26</v>
      </c>
      <c r="DN215" s="13">
        <f t="shared" si="492"/>
        <v>331.97</v>
      </c>
      <c r="DO215" s="13">
        <f t="shared" si="493"/>
        <v>321.26</v>
      </c>
      <c r="DP215" s="13">
        <v>203.57</v>
      </c>
      <c r="DQ215" s="16">
        <f t="shared" si="490"/>
        <v>3780.2800000000011</v>
      </c>
      <c r="DR215" s="14" t="e">
        <f t="shared" si="491"/>
        <v>#REF!</v>
      </c>
      <c r="DS215" s="14"/>
      <c r="DT215" s="14"/>
      <c r="DU215" s="14"/>
      <c r="DV215" s="14"/>
    </row>
    <row r="216" spans="3:126" s="102" customFormat="1" ht="11.25" x14ac:dyDescent="0.2">
      <c r="C216" s="419">
        <v>41628</v>
      </c>
      <c r="D216" s="413" t="s">
        <v>548</v>
      </c>
      <c r="E216" s="417" t="s">
        <v>548</v>
      </c>
      <c r="F216" s="417" t="s">
        <v>155</v>
      </c>
      <c r="G216" s="413" t="s">
        <v>549</v>
      </c>
      <c r="H216" s="420">
        <v>15354</v>
      </c>
      <c r="I216" s="420">
        <f t="shared" si="217"/>
        <v>1535.4</v>
      </c>
      <c r="J216" s="420">
        <f>(H216*0.9)</f>
        <v>13818.6</v>
      </c>
      <c r="K216" s="420"/>
      <c r="L216" s="420"/>
      <c r="M216" s="420"/>
      <c r="N216" s="420"/>
      <c r="O216" s="420"/>
      <c r="P216" s="420"/>
      <c r="Q216" s="420"/>
      <c r="R216" s="420"/>
      <c r="S216" s="420"/>
      <c r="T216" s="420"/>
      <c r="U216" s="420"/>
      <c r="V216" s="420"/>
      <c r="W216" s="420"/>
      <c r="X216" s="420"/>
      <c r="Y216" s="420"/>
      <c r="Z216" s="420"/>
      <c r="AA216" s="420"/>
      <c r="AB216" s="420"/>
      <c r="AC216" s="420"/>
      <c r="AD216" s="420"/>
      <c r="AE216" s="420"/>
      <c r="AF216" s="420"/>
      <c r="AG216" s="420"/>
      <c r="AH216" s="420"/>
      <c r="AI216" s="420"/>
      <c r="AJ216" s="420"/>
      <c r="AK216" s="420"/>
      <c r="AL216" s="420">
        <v>0</v>
      </c>
      <c r="AM216" s="420"/>
      <c r="AN216" s="386">
        <v>13818.6</v>
      </c>
      <c r="AO216" s="420">
        <v>13818.6</v>
      </c>
      <c r="AP216" s="420">
        <v>13818.6</v>
      </c>
      <c r="AQ216" s="13"/>
      <c r="AR216" s="13"/>
      <c r="AS216" s="13"/>
      <c r="AT216" s="13"/>
      <c r="AU216" s="13"/>
      <c r="AV216" s="13"/>
      <c r="AW216" s="13">
        <v>0</v>
      </c>
      <c r="AX216" s="13">
        <f t="shared" si="428"/>
        <v>83.29</v>
      </c>
      <c r="AY216" s="13">
        <f t="shared" si="429"/>
        <v>41539.090000000004</v>
      </c>
      <c r="AZ216" s="13" t="e">
        <f>ROUND((AL216+AM216+AN216+#REF!+#REF!+AQ216+AR216+AS216+AT216+AU216+AV216+AW216+AX216),2)</f>
        <v>#REF!</v>
      </c>
      <c r="BA216" s="13">
        <f t="shared" si="430"/>
        <v>234.73</v>
      </c>
      <c r="BB216" s="13">
        <f t="shared" si="431"/>
        <v>212.01</v>
      </c>
      <c r="BC216" s="13">
        <f t="shared" si="432"/>
        <v>234.73</v>
      </c>
      <c r="BD216" s="13">
        <f t="shared" si="433"/>
        <v>227.16</v>
      </c>
      <c r="BE216" s="13">
        <f t="shared" si="434"/>
        <v>234.73</v>
      </c>
      <c r="BF216" s="13">
        <f t="shared" si="435"/>
        <v>227.16</v>
      </c>
      <c r="BG216" s="13">
        <f t="shared" si="436"/>
        <v>234.73</v>
      </c>
      <c r="BH216" s="13">
        <f t="shared" si="332"/>
        <v>234.73</v>
      </c>
      <c r="BI216" s="13">
        <f t="shared" si="437"/>
        <v>227.16</v>
      </c>
      <c r="BJ216" s="13">
        <f t="shared" si="438"/>
        <v>234.73</v>
      </c>
      <c r="BK216" s="13">
        <f t="shared" si="439"/>
        <v>227.16</v>
      </c>
      <c r="BL216" s="13">
        <f t="shared" si="440"/>
        <v>234.73</v>
      </c>
      <c r="BM216" s="13">
        <f t="shared" si="441"/>
        <v>2763.7599999999998</v>
      </c>
      <c r="BN216" s="13" t="e">
        <f t="shared" si="442"/>
        <v>#REF!</v>
      </c>
      <c r="BO216" s="13">
        <f t="shared" si="443"/>
        <v>234.73</v>
      </c>
      <c r="BP216" s="13">
        <f t="shared" si="444"/>
        <v>212.01</v>
      </c>
      <c r="BQ216" s="13">
        <f t="shared" si="445"/>
        <v>234.73</v>
      </c>
      <c r="BR216" s="13">
        <f t="shared" si="446"/>
        <v>227.16</v>
      </c>
      <c r="BS216" s="13">
        <f t="shared" si="447"/>
        <v>234.73</v>
      </c>
      <c r="BT216" s="13">
        <f t="shared" si="448"/>
        <v>227.16</v>
      </c>
      <c r="BU216" s="13">
        <f t="shared" si="449"/>
        <v>234.73</v>
      </c>
      <c r="BV216" s="13">
        <f t="shared" si="346"/>
        <v>234.73</v>
      </c>
      <c r="BW216" s="13">
        <f t="shared" si="450"/>
        <v>227.16</v>
      </c>
      <c r="BX216" s="13">
        <f t="shared" si="451"/>
        <v>234.73</v>
      </c>
      <c r="BY216" s="13">
        <f t="shared" si="452"/>
        <v>227.16</v>
      </c>
      <c r="BZ216" s="13">
        <f t="shared" si="453"/>
        <v>234.73</v>
      </c>
      <c r="CA216" s="13">
        <f t="shared" si="454"/>
        <v>2763.7599999999998</v>
      </c>
      <c r="CB216" s="13" t="e">
        <f t="shared" si="455"/>
        <v>#REF!</v>
      </c>
      <c r="CC216" s="13">
        <f t="shared" si="456"/>
        <v>234.73</v>
      </c>
      <c r="CD216" s="13">
        <f t="shared" si="457"/>
        <v>219.58</v>
      </c>
      <c r="CE216" s="13">
        <f t="shared" si="458"/>
        <v>234.73</v>
      </c>
      <c r="CF216" s="13">
        <f t="shared" si="459"/>
        <v>227.16</v>
      </c>
      <c r="CG216" s="13">
        <f t="shared" si="460"/>
        <v>234.73</v>
      </c>
      <c r="CH216" s="13">
        <f t="shared" si="461"/>
        <v>227.16</v>
      </c>
      <c r="CI216" s="13">
        <f t="shared" si="462"/>
        <v>234.73</v>
      </c>
      <c r="CJ216" s="13">
        <f t="shared" si="360"/>
        <v>234.73</v>
      </c>
      <c r="CK216" s="13">
        <f t="shared" si="463"/>
        <v>227.16</v>
      </c>
      <c r="CL216" s="13">
        <f t="shared" si="464"/>
        <v>234.73</v>
      </c>
      <c r="CM216" s="13">
        <f t="shared" si="465"/>
        <v>227.16</v>
      </c>
      <c r="CN216" s="13">
        <f t="shared" si="466"/>
        <v>234.73</v>
      </c>
      <c r="CO216" s="13">
        <f t="shared" si="467"/>
        <v>2771.33</v>
      </c>
      <c r="CP216" s="14" t="e">
        <f t="shared" si="468"/>
        <v>#REF!</v>
      </c>
      <c r="CQ216" s="13">
        <f t="shared" si="469"/>
        <v>234.73</v>
      </c>
      <c r="CR216" s="13">
        <f t="shared" si="470"/>
        <v>212.01</v>
      </c>
      <c r="CS216" s="13">
        <f t="shared" si="471"/>
        <v>234.73</v>
      </c>
      <c r="CT216" s="13">
        <f t="shared" si="472"/>
        <v>227.16</v>
      </c>
      <c r="CU216" s="15">
        <f t="shared" si="473"/>
        <v>234.73</v>
      </c>
      <c r="CV216" s="13">
        <f t="shared" si="474"/>
        <v>227.16</v>
      </c>
      <c r="CW216" s="13">
        <f t="shared" si="475"/>
        <v>234.73</v>
      </c>
      <c r="CX216" s="13">
        <f t="shared" si="374"/>
        <v>234.73</v>
      </c>
      <c r="CY216" s="13">
        <f t="shared" si="476"/>
        <v>227.16</v>
      </c>
      <c r="CZ216" s="13">
        <f t="shared" si="477"/>
        <v>234.73</v>
      </c>
      <c r="DA216" s="13">
        <f t="shared" si="478"/>
        <v>227.16</v>
      </c>
      <c r="DB216" s="13">
        <f t="shared" si="479"/>
        <v>234.73</v>
      </c>
      <c r="DC216" s="14">
        <f t="shared" si="480"/>
        <v>2763.7599999999998</v>
      </c>
      <c r="DD216" s="14" t="e">
        <f t="shared" si="481"/>
        <v>#REF!</v>
      </c>
      <c r="DE216" s="13">
        <f t="shared" si="482"/>
        <v>234.73</v>
      </c>
      <c r="DF216" s="13">
        <f t="shared" si="483"/>
        <v>212.01</v>
      </c>
      <c r="DG216" s="13">
        <f t="shared" si="484"/>
        <v>234.73</v>
      </c>
      <c r="DH216" s="13">
        <f t="shared" si="485"/>
        <v>227.16</v>
      </c>
      <c r="DI216" s="13">
        <f t="shared" si="486"/>
        <v>234.73</v>
      </c>
      <c r="DJ216" s="13">
        <f t="shared" si="487"/>
        <v>227.16</v>
      </c>
      <c r="DK216" s="13">
        <f t="shared" si="488"/>
        <v>234.73</v>
      </c>
      <c r="DL216" s="13">
        <f t="shared" si="423"/>
        <v>234.73</v>
      </c>
      <c r="DM216" s="13">
        <f t="shared" si="489"/>
        <v>227.16</v>
      </c>
      <c r="DN216" s="13">
        <f t="shared" si="492"/>
        <v>234.73</v>
      </c>
      <c r="DO216" s="13">
        <f t="shared" si="493"/>
        <v>227.16</v>
      </c>
      <c r="DP216" s="13">
        <v>143.66999999999999</v>
      </c>
      <c r="DQ216" s="16">
        <f t="shared" si="490"/>
        <v>2672.7</v>
      </c>
      <c r="DR216" s="14" t="e">
        <f t="shared" si="491"/>
        <v>#REF!</v>
      </c>
      <c r="DS216" s="14"/>
      <c r="DT216" s="14"/>
      <c r="DU216" s="14"/>
      <c r="DV216" s="14"/>
    </row>
    <row r="217" spans="3:126" s="102" customFormat="1" ht="11.25" x14ac:dyDescent="0.2">
      <c r="C217" s="419">
        <v>41628</v>
      </c>
      <c r="D217" s="417" t="s">
        <v>550</v>
      </c>
      <c r="E217" s="417" t="s">
        <v>550</v>
      </c>
      <c r="F217" s="417" t="s">
        <v>155</v>
      </c>
      <c r="G217" s="413" t="s">
        <v>551</v>
      </c>
      <c r="H217" s="420">
        <v>1702</v>
      </c>
      <c r="I217" s="420">
        <f>(H217*0.1)</f>
        <v>170.20000000000002</v>
      </c>
      <c r="J217" s="420">
        <f t="shared" si="215"/>
        <v>1531.8</v>
      </c>
      <c r="K217" s="420"/>
      <c r="L217" s="420"/>
      <c r="M217" s="420"/>
      <c r="N217" s="420"/>
      <c r="O217" s="420"/>
      <c r="P217" s="420"/>
      <c r="Q217" s="420"/>
      <c r="R217" s="420"/>
      <c r="S217" s="420"/>
      <c r="T217" s="420"/>
      <c r="U217" s="420"/>
      <c r="V217" s="420"/>
      <c r="W217" s="420"/>
      <c r="X217" s="420"/>
      <c r="Y217" s="420"/>
      <c r="Z217" s="420"/>
      <c r="AA217" s="420"/>
      <c r="AB217" s="420"/>
      <c r="AC217" s="420"/>
      <c r="AD217" s="420"/>
      <c r="AE217" s="420"/>
      <c r="AF217" s="420"/>
      <c r="AG217" s="420"/>
      <c r="AH217" s="420"/>
      <c r="AI217" s="420"/>
      <c r="AJ217" s="420"/>
      <c r="AK217" s="420"/>
      <c r="AL217" s="420">
        <v>0</v>
      </c>
      <c r="AM217" s="420"/>
      <c r="AN217" s="386">
        <v>1531.78</v>
      </c>
      <c r="AO217" s="420">
        <v>1531.78</v>
      </c>
      <c r="AP217" s="420">
        <v>1531.78</v>
      </c>
      <c r="AQ217" s="13"/>
      <c r="AR217" s="13"/>
      <c r="AS217" s="13"/>
      <c r="AT217" s="13"/>
      <c r="AU217" s="13"/>
      <c r="AV217" s="13"/>
      <c r="AW217" s="13">
        <v>0</v>
      </c>
      <c r="AX217" s="13">
        <f t="shared" si="428"/>
        <v>9.23</v>
      </c>
      <c r="AY217" s="13">
        <f t="shared" si="429"/>
        <v>4604.57</v>
      </c>
      <c r="AZ217" s="13" t="e">
        <f>ROUND((AL217+AM217+AN217+#REF!+#REF!+AQ217+AR217+AS217+AT217+AU217+AV217+AW217+AX217),2)</f>
        <v>#REF!</v>
      </c>
      <c r="BA217" s="13">
        <f t="shared" si="430"/>
        <v>26.02</v>
      </c>
      <c r="BB217" s="13">
        <f t="shared" si="431"/>
        <v>23.5</v>
      </c>
      <c r="BC217" s="13">
        <f t="shared" si="432"/>
        <v>26.02</v>
      </c>
      <c r="BD217" s="13">
        <f t="shared" si="433"/>
        <v>25.18</v>
      </c>
      <c r="BE217" s="13">
        <f t="shared" si="434"/>
        <v>26.02</v>
      </c>
      <c r="BF217" s="13">
        <f t="shared" si="435"/>
        <v>25.18</v>
      </c>
      <c r="BG217" s="13">
        <f t="shared" si="436"/>
        <v>26.02</v>
      </c>
      <c r="BH217" s="13">
        <f t="shared" si="332"/>
        <v>26.02</v>
      </c>
      <c r="BI217" s="13">
        <f t="shared" si="437"/>
        <v>25.18</v>
      </c>
      <c r="BJ217" s="13">
        <f t="shared" si="438"/>
        <v>26.02</v>
      </c>
      <c r="BK217" s="13">
        <f t="shared" si="439"/>
        <v>25.18</v>
      </c>
      <c r="BL217" s="13">
        <f t="shared" si="440"/>
        <v>26.02</v>
      </c>
      <c r="BM217" s="13">
        <f t="shared" si="441"/>
        <v>306.36</v>
      </c>
      <c r="BN217" s="13" t="e">
        <f t="shared" si="442"/>
        <v>#REF!</v>
      </c>
      <c r="BO217" s="13">
        <f t="shared" si="443"/>
        <v>26.02</v>
      </c>
      <c r="BP217" s="13">
        <f t="shared" si="444"/>
        <v>23.5</v>
      </c>
      <c r="BQ217" s="13">
        <f t="shared" si="445"/>
        <v>26.02</v>
      </c>
      <c r="BR217" s="13">
        <f t="shared" si="446"/>
        <v>25.18</v>
      </c>
      <c r="BS217" s="13">
        <f t="shared" si="447"/>
        <v>26.02</v>
      </c>
      <c r="BT217" s="13">
        <f t="shared" si="448"/>
        <v>25.18</v>
      </c>
      <c r="BU217" s="13">
        <f t="shared" si="449"/>
        <v>26.02</v>
      </c>
      <c r="BV217" s="13">
        <f t="shared" si="346"/>
        <v>26.02</v>
      </c>
      <c r="BW217" s="13">
        <f t="shared" si="450"/>
        <v>25.18</v>
      </c>
      <c r="BX217" s="13">
        <f t="shared" si="451"/>
        <v>26.02</v>
      </c>
      <c r="BY217" s="13">
        <f t="shared" si="452"/>
        <v>25.18</v>
      </c>
      <c r="BZ217" s="13">
        <f t="shared" si="453"/>
        <v>26.02</v>
      </c>
      <c r="CA217" s="13">
        <f t="shared" si="454"/>
        <v>306.36</v>
      </c>
      <c r="CB217" s="13" t="e">
        <f t="shared" si="455"/>
        <v>#REF!</v>
      </c>
      <c r="CC217" s="13">
        <f t="shared" si="456"/>
        <v>26.02</v>
      </c>
      <c r="CD217" s="13">
        <f t="shared" si="457"/>
        <v>24.34</v>
      </c>
      <c r="CE217" s="13">
        <f t="shared" si="458"/>
        <v>26.02</v>
      </c>
      <c r="CF217" s="13">
        <f t="shared" si="459"/>
        <v>25.18</v>
      </c>
      <c r="CG217" s="13">
        <f t="shared" si="460"/>
        <v>26.02</v>
      </c>
      <c r="CH217" s="13">
        <f t="shared" si="461"/>
        <v>25.18</v>
      </c>
      <c r="CI217" s="13">
        <f t="shared" si="462"/>
        <v>26.02</v>
      </c>
      <c r="CJ217" s="13">
        <f t="shared" si="360"/>
        <v>26.02</v>
      </c>
      <c r="CK217" s="13">
        <f t="shared" si="463"/>
        <v>25.18</v>
      </c>
      <c r="CL217" s="13">
        <f t="shared" si="464"/>
        <v>26.02</v>
      </c>
      <c r="CM217" s="13">
        <f t="shared" si="465"/>
        <v>25.18</v>
      </c>
      <c r="CN217" s="13">
        <f t="shared" si="466"/>
        <v>26.02</v>
      </c>
      <c r="CO217" s="13">
        <f t="shared" si="467"/>
        <v>307.2</v>
      </c>
      <c r="CP217" s="14" t="e">
        <f t="shared" si="468"/>
        <v>#REF!</v>
      </c>
      <c r="CQ217" s="13">
        <f t="shared" si="469"/>
        <v>26.02</v>
      </c>
      <c r="CR217" s="13">
        <f t="shared" si="470"/>
        <v>23.5</v>
      </c>
      <c r="CS217" s="13">
        <f t="shared" si="471"/>
        <v>26.02</v>
      </c>
      <c r="CT217" s="13">
        <f t="shared" si="472"/>
        <v>25.18</v>
      </c>
      <c r="CU217" s="15">
        <f t="shared" si="473"/>
        <v>26.02</v>
      </c>
      <c r="CV217" s="13">
        <f t="shared" si="474"/>
        <v>25.18</v>
      </c>
      <c r="CW217" s="13">
        <f t="shared" si="475"/>
        <v>26.02</v>
      </c>
      <c r="CX217" s="13">
        <f t="shared" si="374"/>
        <v>26.02</v>
      </c>
      <c r="CY217" s="13">
        <f t="shared" si="476"/>
        <v>25.18</v>
      </c>
      <c r="CZ217" s="13">
        <f t="shared" si="477"/>
        <v>26.02</v>
      </c>
      <c r="DA217" s="13">
        <f t="shared" si="478"/>
        <v>25.18</v>
      </c>
      <c r="DB217" s="13">
        <f t="shared" si="479"/>
        <v>26.02</v>
      </c>
      <c r="DC217" s="14">
        <f t="shared" si="480"/>
        <v>306.36</v>
      </c>
      <c r="DD217" s="14" t="e">
        <f t="shared" si="481"/>
        <v>#REF!</v>
      </c>
      <c r="DE217" s="13">
        <f t="shared" si="482"/>
        <v>26.02</v>
      </c>
      <c r="DF217" s="13">
        <f t="shared" si="483"/>
        <v>23.5</v>
      </c>
      <c r="DG217" s="13">
        <f t="shared" si="484"/>
        <v>26.02</v>
      </c>
      <c r="DH217" s="13">
        <f t="shared" si="485"/>
        <v>25.18</v>
      </c>
      <c r="DI217" s="13">
        <f t="shared" si="486"/>
        <v>26.02</v>
      </c>
      <c r="DJ217" s="13">
        <f t="shared" si="487"/>
        <v>25.18</v>
      </c>
      <c r="DK217" s="13">
        <f t="shared" si="488"/>
        <v>26.02</v>
      </c>
      <c r="DL217" s="13">
        <f t="shared" si="423"/>
        <v>26.02</v>
      </c>
      <c r="DM217" s="13">
        <f t="shared" si="489"/>
        <v>25.18</v>
      </c>
      <c r="DN217" s="13">
        <f t="shared" si="492"/>
        <v>26.02</v>
      </c>
      <c r="DO217" s="13">
        <f t="shared" si="493"/>
        <v>25.18</v>
      </c>
      <c r="DP217" s="13">
        <v>15.95</v>
      </c>
      <c r="DQ217" s="16">
        <f t="shared" si="490"/>
        <v>296.29000000000002</v>
      </c>
      <c r="DR217" s="14" t="e">
        <f t="shared" si="491"/>
        <v>#REF!</v>
      </c>
      <c r="DS217" s="14"/>
      <c r="DT217" s="14"/>
      <c r="DU217" s="14"/>
      <c r="DV217" s="14"/>
    </row>
    <row r="218" spans="3:126" s="102" customFormat="1" ht="16.5" x14ac:dyDescent="0.2">
      <c r="C218" s="419">
        <v>41628</v>
      </c>
      <c r="D218" s="417" t="s">
        <v>552</v>
      </c>
      <c r="E218" s="417" t="s">
        <v>553</v>
      </c>
      <c r="F218" s="417" t="s">
        <v>98</v>
      </c>
      <c r="G218" s="413" t="s">
        <v>554</v>
      </c>
      <c r="H218" s="420">
        <v>6479.75</v>
      </c>
      <c r="I218" s="420">
        <f t="shared" si="217"/>
        <v>647.97500000000002</v>
      </c>
      <c r="J218" s="420">
        <f t="shared" si="215"/>
        <v>5831.7750000000005</v>
      </c>
      <c r="K218" s="420"/>
      <c r="L218" s="420"/>
      <c r="M218" s="420"/>
      <c r="N218" s="420"/>
      <c r="O218" s="420"/>
      <c r="P218" s="420"/>
      <c r="Q218" s="420"/>
      <c r="R218" s="420"/>
      <c r="S218" s="420"/>
      <c r="T218" s="420"/>
      <c r="U218" s="420"/>
      <c r="V218" s="420"/>
      <c r="W218" s="420"/>
      <c r="X218" s="420"/>
      <c r="Y218" s="420"/>
      <c r="Z218" s="420"/>
      <c r="AA218" s="420"/>
      <c r="AB218" s="420"/>
      <c r="AC218" s="420"/>
      <c r="AD218" s="420"/>
      <c r="AE218" s="420"/>
      <c r="AF218" s="420"/>
      <c r="AG218" s="420"/>
      <c r="AH218" s="420"/>
      <c r="AI218" s="420"/>
      <c r="AJ218" s="420"/>
      <c r="AK218" s="420"/>
      <c r="AL218" s="420">
        <v>0</v>
      </c>
      <c r="AM218" s="420"/>
      <c r="AN218" s="386">
        <v>5831.78</v>
      </c>
      <c r="AO218" s="420">
        <v>5831.78</v>
      </c>
      <c r="AP218" s="420">
        <v>5831.78</v>
      </c>
      <c r="AQ218" s="13"/>
      <c r="AR218" s="13"/>
      <c r="AS218" s="13"/>
      <c r="AT218" s="13"/>
      <c r="AU218" s="13"/>
      <c r="AV218" s="13"/>
      <c r="AW218" s="13">
        <v>0</v>
      </c>
      <c r="AX218" s="13">
        <f t="shared" si="428"/>
        <v>35.15</v>
      </c>
      <c r="AY218" s="13">
        <f t="shared" si="429"/>
        <v>17530.490000000002</v>
      </c>
      <c r="AZ218" s="13" t="e">
        <f>ROUND((AL218+AM218+AN218+#REF!+#REF!+AQ218+AR218+AS218+AT218+AU218+AV218+AW218+AX218),2)</f>
        <v>#REF!</v>
      </c>
      <c r="BA218" s="13">
        <f t="shared" si="430"/>
        <v>99.06</v>
      </c>
      <c r="BB218" s="13">
        <f t="shared" si="431"/>
        <v>89.47</v>
      </c>
      <c r="BC218" s="13">
        <f t="shared" si="432"/>
        <v>99.06</v>
      </c>
      <c r="BD218" s="13">
        <f t="shared" si="433"/>
        <v>95.86</v>
      </c>
      <c r="BE218" s="13">
        <f t="shared" si="434"/>
        <v>99.06</v>
      </c>
      <c r="BF218" s="13">
        <f t="shared" si="435"/>
        <v>95.86</v>
      </c>
      <c r="BG218" s="13">
        <f t="shared" si="436"/>
        <v>99.06</v>
      </c>
      <c r="BH218" s="13">
        <f t="shared" si="332"/>
        <v>99.06</v>
      </c>
      <c r="BI218" s="13">
        <f t="shared" si="437"/>
        <v>95.86</v>
      </c>
      <c r="BJ218" s="13">
        <f t="shared" si="438"/>
        <v>99.06</v>
      </c>
      <c r="BK218" s="13">
        <f t="shared" si="439"/>
        <v>95.86</v>
      </c>
      <c r="BL218" s="13">
        <f t="shared" si="440"/>
        <v>99.06</v>
      </c>
      <c r="BM218" s="13">
        <f t="shared" si="441"/>
        <v>1166.33</v>
      </c>
      <c r="BN218" s="13" t="e">
        <f t="shared" si="442"/>
        <v>#REF!</v>
      </c>
      <c r="BO218" s="13">
        <f t="shared" si="443"/>
        <v>99.06</v>
      </c>
      <c r="BP218" s="13">
        <f t="shared" si="444"/>
        <v>89.47</v>
      </c>
      <c r="BQ218" s="13">
        <f t="shared" si="445"/>
        <v>99.06</v>
      </c>
      <c r="BR218" s="13">
        <f t="shared" si="446"/>
        <v>95.86</v>
      </c>
      <c r="BS218" s="13">
        <f t="shared" si="447"/>
        <v>99.06</v>
      </c>
      <c r="BT218" s="13">
        <f t="shared" si="448"/>
        <v>95.86</v>
      </c>
      <c r="BU218" s="13">
        <f t="shared" si="449"/>
        <v>99.06</v>
      </c>
      <c r="BV218" s="13">
        <f t="shared" si="346"/>
        <v>99.06</v>
      </c>
      <c r="BW218" s="13">
        <f t="shared" si="450"/>
        <v>95.86</v>
      </c>
      <c r="BX218" s="13">
        <f t="shared" si="451"/>
        <v>99.06</v>
      </c>
      <c r="BY218" s="13">
        <f t="shared" si="452"/>
        <v>95.86</v>
      </c>
      <c r="BZ218" s="13">
        <f t="shared" si="453"/>
        <v>99.06</v>
      </c>
      <c r="CA218" s="13">
        <f t="shared" si="454"/>
        <v>1166.33</v>
      </c>
      <c r="CB218" s="13" t="e">
        <f t="shared" si="455"/>
        <v>#REF!</v>
      </c>
      <c r="CC218" s="13">
        <f t="shared" si="456"/>
        <v>99.06</v>
      </c>
      <c r="CD218" s="13">
        <f t="shared" si="457"/>
        <v>92.67</v>
      </c>
      <c r="CE218" s="13">
        <f t="shared" si="458"/>
        <v>99.06</v>
      </c>
      <c r="CF218" s="13">
        <f t="shared" si="459"/>
        <v>95.86</v>
      </c>
      <c r="CG218" s="13">
        <f t="shared" si="460"/>
        <v>99.06</v>
      </c>
      <c r="CH218" s="13">
        <f t="shared" si="461"/>
        <v>95.86</v>
      </c>
      <c r="CI218" s="13">
        <f t="shared" si="462"/>
        <v>99.06</v>
      </c>
      <c r="CJ218" s="13">
        <f t="shared" si="360"/>
        <v>99.06</v>
      </c>
      <c r="CK218" s="13">
        <f t="shared" si="463"/>
        <v>95.86</v>
      </c>
      <c r="CL218" s="13">
        <f t="shared" si="464"/>
        <v>99.06</v>
      </c>
      <c r="CM218" s="13">
        <f t="shared" si="465"/>
        <v>95.86</v>
      </c>
      <c r="CN218" s="13">
        <f t="shared" si="466"/>
        <v>99.06</v>
      </c>
      <c r="CO218" s="13">
        <f t="shared" si="467"/>
        <v>1169.53</v>
      </c>
      <c r="CP218" s="14" t="e">
        <f t="shared" si="468"/>
        <v>#REF!</v>
      </c>
      <c r="CQ218" s="13">
        <f t="shared" si="469"/>
        <v>99.06</v>
      </c>
      <c r="CR218" s="13">
        <f t="shared" si="470"/>
        <v>89.47</v>
      </c>
      <c r="CS218" s="13">
        <f t="shared" si="471"/>
        <v>99.06</v>
      </c>
      <c r="CT218" s="13">
        <f t="shared" si="472"/>
        <v>95.86</v>
      </c>
      <c r="CU218" s="15">
        <f t="shared" si="473"/>
        <v>99.06</v>
      </c>
      <c r="CV218" s="13">
        <f t="shared" si="474"/>
        <v>95.86</v>
      </c>
      <c r="CW218" s="13">
        <f t="shared" si="475"/>
        <v>99.06</v>
      </c>
      <c r="CX218" s="13">
        <f t="shared" si="374"/>
        <v>99.06</v>
      </c>
      <c r="CY218" s="13">
        <f t="shared" si="476"/>
        <v>95.86</v>
      </c>
      <c r="CZ218" s="13">
        <f t="shared" si="477"/>
        <v>99.06</v>
      </c>
      <c r="DA218" s="13">
        <f t="shared" si="478"/>
        <v>95.86</v>
      </c>
      <c r="DB218" s="13">
        <f t="shared" si="479"/>
        <v>99.06</v>
      </c>
      <c r="DC218" s="14">
        <f t="shared" si="480"/>
        <v>1166.33</v>
      </c>
      <c r="DD218" s="14" t="e">
        <f t="shared" si="481"/>
        <v>#REF!</v>
      </c>
      <c r="DE218" s="13">
        <f t="shared" si="482"/>
        <v>99.06</v>
      </c>
      <c r="DF218" s="13">
        <f t="shared" si="483"/>
        <v>89.47</v>
      </c>
      <c r="DG218" s="13">
        <f t="shared" si="484"/>
        <v>99.06</v>
      </c>
      <c r="DH218" s="13">
        <f t="shared" si="485"/>
        <v>95.86</v>
      </c>
      <c r="DI218" s="13">
        <f t="shared" si="486"/>
        <v>99.06</v>
      </c>
      <c r="DJ218" s="13">
        <f t="shared" si="487"/>
        <v>95.86</v>
      </c>
      <c r="DK218" s="13">
        <f t="shared" si="488"/>
        <v>99.06</v>
      </c>
      <c r="DL218" s="13">
        <f t="shared" si="423"/>
        <v>99.06</v>
      </c>
      <c r="DM218" s="13">
        <f t="shared" si="489"/>
        <v>95.86</v>
      </c>
      <c r="DN218" s="13">
        <f t="shared" si="492"/>
        <v>99.06</v>
      </c>
      <c r="DO218" s="13">
        <f t="shared" si="493"/>
        <v>95.86</v>
      </c>
      <c r="DP218" s="13">
        <v>60.83</v>
      </c>
      <c r="DQ218" s="16">
        <f t="shared" si="490"/>
        <v>1128.0999999999999</v>
      </c>
      <c r="DR218" s="14" t="e">
        <f t="shared" si="491"/>
        <v>#REF!</v>
      </c>
      <c r="DS218" s="14"/>
      <c r="DT218" s="14"/>
      <c r="DU218" s="14"/>
      <c r="DV218" s="14"/>
    </row>
    <row r="219" spans="3:126" s="102" customFormat="1" ht="16.5" x14ac:dyDescent="0.2">
      <c r="C219" s="419">
        <v>41628</v>
      </c>
      <c r="D219" s="417" t="s">
        <v>552</v>
      </c>
      <c r="E219" s="417" t="s">
        <v>555</v>
      </c>
      <c r="F219" s="417" t="s">
        <v>159</v>
      </c>
      <c r="G219" s="413" t="s">
        <v>556</v>
      </c>
      <c r="H219" s="420">
        <v>6479.75</v>
      </c>
      <c r="I219" s="420">
        <f t="shared" si="217"/>
        <v>647.97500000000002</v>
      </c>
      <c r="J219" s="420">
        <f t="shared" si="215"/>
        <v>5831.7750000000005</v>
      </c>
      <c r="K219" s="420"/>
      <c r="L219" s="420"/>
      <c r="M219" s="420"/>
      <c r="N219" s="420"/>
      <c r="O219" s="420"/>
      <c r="P219" s="420"/>
      <c r="Q219" s="420"/>
      <c r="R219" s="420"/>
      <c r="S219" s="420"/>
      <c r="T219" s="420"/>
      <c r="U219" s="420"/>
      <c r="V219" s="420"/>
      <c r="W219" s="420"/>
      <c r="X219" s="420"/>
      <c r="Y219" s="420"/>
      <c r="Z219" s="420"/>
      <c r="AA219" s="420"/>
      <c r="AB219" s="420"/>
      <c r="AC219" s="420"/>
      <c r="AD219" s="420"/>
      <c r="AE219" s="420"/>
      <c r="AF219" s="420"/>
      <c r="AG219" s="420"/>
      <c r="AH219" s="420"/>
      <c r="AI219" s="420"/>
      <c r="AJ219" s="420"/>
      <c r="AK219" s="420"/>
      <c r="AL219" s="420">
        <v>0</v>
      </c>
      <c r="AM219" s="420"/>
      <c r="AN219" s="386">
        <v>5831.78</v>
      </c>
      <c r="AO219" s="420">
        <v>5831.78</v>
      </c>
      <c r="AP219" s="420">
        <v>5831.78</v>
      </c>
      <c r="AQ219" s="13"/>
      <c r="AR219" s="13"/>
      <c r="AS219" s="13"/>
      <c r="AT219" s="13"/>
      <c r="AU219" s="13"/>
      <c r="AV219" s="13"/>
      <c r="AW219" s="13">
        <v>0</v>
      </c>
      <c r="AX219" s="13">
        <f t="shared" si="428"/>
        <v>35.15</v>
      </c>
      <c r="AY219" s="13">
        <f t="shared" si="429"/>
        <v>17530.490000000002</v>
      </c>
      <c r="AZ219" s="13" t="e">
        <f>ROUND((AL219+AM219+AN219+#REF!+#REF!+AQ219+AR219+AS219+AT219+AU219+AV219+AW219+AX219),2)</f>
        <v>#REF!</v>
      </c>
      <c r="BA219" s="13">
        <f t="shared" si="430"/>
        <v>99.06</v>
      </c>
      <c r="BB219" s="13">
        <f t="shared" si="431"/>
        <v>89.47</v>
      </c>
      <c r="BC219" s="13">
        <f t="shared" si="432"/>
        <v>99.06</v>
      </c>
      <c r="BD219" s="13">
        <f t="shared" si="433"/>
        <v>95.86</v>
      </c>
      <c r="BE219" s="13">
        <f t="shared" si="434"/>
        <v>99.06</v>
      </c>
      <c r="BF219" s="13">
        <f t="shared" si="435"/>
        <v>95.86</v>
      </c>
      <c r="BG219" s="13">
        <f t="shared" si="436"/>
        <v>99.06</v>
      </c>
      <c r="BH219" s="13">
        <f t="shared" si="332"/>
        <v>99.06</v>
      </c>
      <c r="BI219" s="13">
        <f t="shared" si="437"/>
        <v>95.86</v>
      </c>
      <c r="BJ219" s="13">
        <f t="shared" si="438"/>
        <v>99.06</v>
      </c>
      <c r="BK219" s="13">
        <f t="shared" si="439"/>
        <v>95.86</v>
      </c>
      <c r="BL219" s="13">
        <f t="shared" si="440"/>
        <v>99.06</v>
      </c>
      <c r="BM219" s="13">
        <f t="shared" si="441"/>
        <v>1166.33</v>
      </c>
      <c r="BN219" s="13" t="e">
        <f t="shared" si="442"/>
        <v>#REF!</v>
      </c>
      <c r="BO219" s="13">
        <f t="shared" si="443"/>
        <v>99.06</v>
      </c>
      <c r="BP219" s="13">
        <f t="shared" si="444"/>
        <v>89.47</v>
      </c>
      <c r="BQ219" s="13">
        <f t="shared" si="445"/>
        <v>99.06</v>
      </c>
      <c r="BR219" s="13">
        <f t="shared" si="446"/>
        <v>95.86</v>
      </c>
      <c r="BS219" s="13">
        <f t="shared" si="447"/>
        <v>99.06</v>
      </c>
      <c r="BT219" s="13">
        <f t="shared" si="448"/>
        <v>95.86</v>
      </c>
      <c r="BU219" s="13">
        <f t="shared" si="449"/>
        <v>99.06</v>
      </c>
      <c r="BV219" s="13">
        <f t="shared" si="346"/>
        <v>99.06</v>
      </c>
      <c r="BW219" s="13">
        <f t="shared" si="450"/>
        <v>95.86</v>
      </c>
      <c r="BX219" s="13">
        <f t="shared" si="451"/>
        <v>99.06</v>
      </c>
      <c r="BY219" s="13">
        <f t="shared" si="452"/>
        <v>95.86</v>
      </c>
      <c r="BZ219" s="13">
        <f t="shared" si="453"/>
        <v>99.06</v>
      </c>
      <c r="CA219" s="13">
        <f t="shared" si="454"/>
        <v>1166.33</v>
      </c>
      <c r="CB219" s="13" t="e">
        <f t="shared" si="455"/>
        <v>#REF!</v>
      </c>
      <c r="CC219" s="13">
        <f t="shared" si="456"/>
        <v>99.06</v>
      </c>
      <c r="CD219" s="13">
        <f t="shared" si="457"/>
        <v>92.67</v>
      </c>
      <c r="CE219" s="13">
        <f t="shared" si="458"/>
        <v>99.06</v>
      </c>
      <c r="CF219" s="13">
        <f t="shared" si="459"/>
        <v>95.86</v>
      </c>
      <c r="CG219" s="13">
        <f t="shared" si="460"/>
        <v>99.06</v>
      </c>
      <c r="CH219" s="13">
        <f t="shared" si="461"/>
        <v>95.86</v>
      </c>
      <c r="CI219" s="13">
        <f t="shared" si="462"/>
        <v>99.06</v>
      </c>
      <c r="CJ219" s="13">
        <f t="shared" si="360"/>
        <v>99.06</v>
      </c>
      <c r="CK219" s="13">
        <f t="shared" si="463"/>
        <v>95.86</v>
      </c>
      <c r="CL219" s="13">
        <f t="shared" si="464"/>
        <v>99.06</v>
      </c>
      <c r="CM219" s="13">
        <f t="shared" si="465"/>
        <v>95.86</v>
      </c>
      <c r="CN219" s="13">
        <f t="shared" si="466"/>
        <v>99.06</v>
      </c>
      <c r="CO219" s="13">
        <f t="shared" si="467"/>
        <v>1169.53</v>
      </c>
      <c r="CP219" s="14" t="e">
        <f t="shared" si="468"/>
        <v>#REF!</v>
      </c>
      <c r="CQ219" s="13">
        <f t="shared" si="469"/>
        <v>99.06</v>
      </c>
      <c r="CR219" s="13">
        <f t="shared" si="470"/>
        <v>89.47</v>
      </c>
      <c r="CS219" s="13">
        <f t="shared" si="471"/>
        <v>99.06</v>
      </c>
      <c r="CT219" s="13">
        <f t="shared" si="472"/>
        <v>95.86</v>
      </c>
      <c r="CU219" s="15">
        <f t="shared" si="473"/>
        <v>99.06</v>
      </c>
      <c r="CV219" s="13">
        <f t="shared" si="474"/>
        <v>95.86</v>
      </c>
      <c r="CW219" s="13">
        <f t="shared" si="475"/>
        <v>99.06</v>
      </c>
      <c r="CX219" s="13">
        <f t="shared" si="374"/>
        <v>99.06</v>
      </c>
      <c r="CY219" s="13">
        <f t="shared" si="476"/>
        <v>95.86</v>
      </c>
      <c r="CZ219" s="13">
        <f t="shared" si="477"/>
        <v>99.06</v>
      </c>
      <c r="DA219" s="13">
        <f t="shared" si="478"/>
        <v>95.86</v>
      </c>
      <c r="DB219" s="13">
        <f t="shared" si="479"/>
        <v>99.06</v>
      </c>
      <c r="DC219" s="14">
        <f t="shared" si="480"/>
        <v>1166.33</v>
      </c>
      <c r="DD219" s="14" t="e">
        <f t="shared" si="481"/>
        <v>#REF!</v>
      </c>
      <c r="DE219" s="13">
        <f t="shared" si="482"/>
        <v>99.06</v>
      </c>
      <c r="DF219" s="13">
        <f t="shared" si="483"/>
        <v>89.47</v>
      </c>
      <c r="DG219" s="13">
        <f t="shared" si="484"/>
        <v>99.06</v>
      </c>
      <c r="DH219" s="13">
        <f t="shared" si="485"/>
        <v>95.86</v>
      </c>
      <c r="DI219" s="13">
        <f t="shared" si="486"/>
        <v>99.06</v>
      </c>
      <c r="DJ219" s="13">
        <f t="shared" si="487"/>
        <v>95.86</v>
      </c>
      <c r="DK219" s="13">
        <f t="shared" si="488"/>
        <v>99.06</v>
      </c>
      <c r="DL219" s="13">
        <f t="shared" si="423"/>
        <v>99.06</v>
      </c>
      <c r="DM219" s="13">
        <f t="shared" si="489"/>
        <v>95.86</v>
      </c>
      <c r="DN219" s="13">
        <f t="shared" si="492"/>
        <v>99.06</v>
      </c>
      <c r="DO219" s="13">
        <f t="shared" si="493"/>
        <v>95.86</v>
      </c>
      <c r="DP219" s="13">
        <v>60.83</v>
      </c>
      <c r="DQ219" s="16">
        <f t="shared" si="490"/>
        <v>1128.0999999999999</v>
      </c>
      <c r="DR219" s="14" t="e">
        <f t="shared" si="491"/>
        <v>#REF!</v>
      </c>
      <c r="DS219" s="14"/>
      <c r="DT219" s="14"/>
      <c r="DU219" s="14"/>
      <c r="DV219" s="14"/>
    </row>
    <row r="220" spans="3:126" s="102" customFormat="1" ht="11.25" x14ac:dyDescent="0.2">
      <c r="C220" s="419">
        <v>41725</v>
      </c>
      <c r="D220" s="419" t="s">
        <v>776</v>
      </c>
      <c r="E220" s="419" t="s">
        <v>777</v>
      </c>
      <c r="F220" s="419" t="s">
        <v>60</v>
      </c>
      <c r="G220" s="419" t="s">
        <v>778</v>
      </c>
      <c r="H220" s="420">
        <v>750</v>
      </c>
      <c r="I220" s="420">
        <f>(H220*0.1)</f>
        <v>75</v>
      </c>
      <c r="J220" s="420">
        <f>(H220*0.9)</f>
        <v>675</v>
      </c>
      <c r="K220" s="440"/>
      <c r="L220" s="440"/>
      <c r="M220" s="440"/>
      <c r="N220" s="440"/>
      <c r="O220" s="440"/>
      <c r="P220" s="440"/>
      <c r="Q220" s="440"/>
      <c r="R220" s="440"/>
      <c r="S220" s="440"/>
      <c r="T220" s="440"/>
      <c r="U220" s="440"/>
      <c r="V220" s="440"/>
      <c r="W220" s="440"/>
      <c r="X220" s="440"/>
      <c r="Y220" s="440"/>
      <c r="Z220" s="440"/>
      <c r="AA220" s="440"/>
      <c r="AB220" s="440"/>
      <c r="AC220" s="440"/>
      <c r="AD220" s="440"/>
      <c r="AE220" s="440"/>
      <c r="AF220" s="440"/>
      <c r="AG220" s="440"/>
      <c r="AH220" s="440"/>
      <c r="AI220" s="440"/>
      <c r="AJ220" s="440"/>
      <c r="AK220" s="440"/>
      <c r="AL220" s="440"/>
      <c r="AM220" s="440"/>
      <c r="AN220" s="440"/>
      <c r="AO220" s="420">
        <v>675</v>
      </c>
      <c r="AP220" s="420">
        <v>675</v>
      </c>
      <c r="AQ220" s="88"/>
      <c r="AR220" s="88"/>
      <c r="AS220" s="88"/>
      <c r="AT220" s="88"/>
      <c r="AU220" s="88"/>
      <c r="AV220" s="88"/>
      <c r="AW220" s="88"/>
      <c r="AX220" s="88"/>
      <c r="AY220" s="88"/>
      <c r="AZ220" s="88"/>
      <c r="BA220" s="88"/>
      <c r="BB220" s="88"/>
      <c r="BC220" s="88"/>
      <c r="BD220" s="88"/>
      <c r="BE220" s="88"/>
      <c r="BF220" s="88"/>
      <c r="BG220" s="88"/>
      <c r="BH220" s="88"/>
      <c r="BI220" s="88"/>
      <c r="BJ220" s="88"/>
      <c r="BK220" s="88"/>
      <c r="BL220" s="88"/>
      <c r="BM220" s="88"/>
      <c r="BN220" s="88"/>
      <c r="BO220" s="88"/>
      <c r="BP220" s="88"/>
      <c r="BQ220" s="88"/>
      <c r="BR220" s="88"/>
      <c r="BS220" s="88"/>
      <c r="BT220" s="88"/>
      <c r="BU220" s="88"/>
      <c r="BV220" s="88"/>
      <c r="BW220" s="88"/>
      <c r="BX220" s="88"/>
      <c r="BY220" s="88"/>
      <c r="BZ220" s="88"/>
      <c r="CA220" s="88"/>
      <c r="CB220" s="88"/>
      <c r="CC220" s="88"/>
      <c r="CD220" s="88"/>
      <c r="CE220" s="88"/>
      <c r="CF220" s="88"/>
      <c r="CG220" s="88"/>
      <c r="CH220" s="88"/>
      <c r="CI220" s="88"/>
      <c r="CJ220" s="88"/>
      <c r="CK220" s="88"/>
      <c r="CL220" s="88"/>
      <c r="CM220" s="88"/>
      <c r="CN220" s="88"/>
      <c r="CO220" s="88"/>
      <c r="CP220" s="89"/>
      <c r="CQ220" s="88"/>
      <c r="CR220" s="88"/>
      <c r="CS220" s="88"/>
      <c r="CT220" s="88"/>
      <c r="CU220" s="90"/>
      <c r="CV220" s="88"/>
      <c r="CW220" s="88"/>
      <c r="CX220" s="88"/>
      <c r="CY220" s="88"/>
      <c r="CZ220" s="88"/>
      <c r="DA220" s="88"/>
      <c r="DB220" s="88"/>
      <c r="DC220" s="89"/>
      <c r="DD220" s="89"/>
      <c r="DE220" s="88"/>
      <c r="DF220" s="88"/>
      <c r="DG220" s="88"/>
      <c r="DH220" s="88"/>
      <c r="DI220" s="88"/>
      <c r="DJ220" s="88"/>
      <c r="DK220" s="88"/>
      <c r="DL220" s="88"/>
      <c r="DM220" s="88"/>
      <c r="DN220" s="88"/>
      <c r="DO220" s="88"/>
      <c r="DP220" s="88"/>
      <c r="DQ220" s="106"/>
      <c r="DR220" s="89"/>
      <c r="DS220" s="89"/>
      <c r="DT220" s="89"/>
      <c r="DU220" s="89"/>
      <c r="DV220" s="89"/>
    </row>
    <row r="221" spans="3:126" s="6" customFormat="1" ht="33.75" thickBot="1" x14ac:dyDescent="0.2">
      <c r="C221" s="418">
        <v>41732</v>
      </c>
      <c r="D221" s="419" t="s">
        <v>351</v>
      </c>
      <c r="E221" s="419" t="s">
        <v>779</v>
      </c>
      <c r="F221" s="418" t="s">
        <v>155</v>
      </c>
      <c r="G221" s="418" t="s">
        <v>780</v>
      </c>
      <c r="H221" s="416">
        <v>600.03</v>
      </c>
      <c r="I221" s="416">
        <f>(H221*0.1)</f>
        <v>60.003</v>
      </c>
      <c r="J221" s="416">
        <f>(H221*0.9)</f>
        <v>540.02700000000004</v>
      </c>
      <c r="K221" s="153"/>
      <c r="L221" s="153"/>
      <c r="M221" s="153"/>
      <c r="N221" s="153"/>
      <c r="O221" s="153"/>
      <c r="P221" s="153"/>
      <c r="Q221" s="153"/>
      <c r="R221" s="153"/>
      <c r="S221" s="153"/>
      <c r="T221" s="153"/>
      <c r="U221" s="153"/>
      <c r="V221" s="153"/>
      <c r="W221" s="153"/>
      <c r="X221" s="153"/>
      <c r="Y221" s="153"/>
      <c r="Z221" s="153"/>
      <c r="AA221" s="153"/>
      <c r="AB221" s="153"/>
      <c r="AC221" s="153"/>
      <c r="AD221" s="153"/>
      <c r="AE221" s="153"/>
      <c r="AF221" s="153"/>
      <c r="AG221" s="153"/>
      <c r="AH221" s="153"/>
      <c r="AI221" s="153"/>
      <c r="AJ221" s="153"/>
      <c r="AK221" s="153"/>
      <c r="AL221" s="153"/>
      <c r="AM221" s="153"/>
      <c r="AN221" s="153"/>
      <c r="AO221" s="441">
        <v>540</v>
      </c>
      <c r="AP221" s="420">
        <v>540</v>
      </c>
      <c r="AQ221" s="107">
        <f>SUM(H221-AP221)</f>
        <v>60.029999999999973</v>
      </c>
      <c r="AR221" s="108"/>
      <c r="AS221" s="108"/>
      <c r="AT221" s="108"/>
      <c r="AU221" s="108"/>
      <c r="AV221" s="108"/>
      <c r="AW221" s="108"/>
      <c r="AX221" s="108"/>
      <c r="AY221" s="108"/>
      <c r="AZ221" s="107" t="e">
        <f>ROUND((AL221+AM221+AN221+#REF!+#REF!+#REF!+AR221+AS221+AT221+AU221+AV221+AW221+AX221),2)</f>
        <v>#REF!</v>
      </c>
      <c r="BA221" s="108"/>
      <c r="BB221" s="108"/>
      <c r="BC221" s="107"/>
      <c r="BD221" s="107">
        <f>ROUND((J221/5/365*27),2)</f>
        <v>7.99</v>
      </c>
      <c r="BE221" s="107">
        <f>ROUND((J221/5/365*31),2)</f>
        <v>9.17</v>
      </c>
      <c r="BF221" s="107">
        <f>ROUND((J221/5/365*30),2)</f>
        <v>8.8800000000000008</v>
      </c>
      <c r="BG221" s="107">
        <f>ROUND((J221/5/365*31),2)</f>
        <v>9.17</v>
      </c>
      <c r="BH221" s="107">
        <f>ROUND((J221/5/365*31),2)</f>
        <v>9.17</v>
      </c>
      <c r="BI221" s="107">
        <f>ROUND((J221/5/365*30),2)</f>
        <v>8.8800000000000008</v>
      </c>
      <c r="BJ221" s="107">
        <f>ROUND((J221/5/365*31),2)</f>
        <v>9.17</v>
      </c>
      <c r="BK221" s="107">
        <f>ROUND((J221/5/365*30),2)</f>
        <v>8.8800000000000008</v>
      </c>
      <c r="BL221" s="107">
        <f>ROUND((J221/5/365*31),2)</f>
        <v>9.17</v>
      </c>
      <c r="BM221" s="107">
        <f>SUM(BA221:BL221)</f>
        <v>80.48</v>
      </c>
      <c r="BN221" s="107" t="e">
        <f>ROUND((AZ221+BM221),2)</f>
        <v>#REF!</v>
      </c>
      <c r="BO221" s="107">
        <f>ROUND((J221/5/365*31),2)</f>
        <v>9.17</v>
      </c>
      <c r="BP221" s="107">
        <f>ROUND((J221/5/365*28),2)</f>
        <v>8.2899999999999991</v>
      </c>
      <c r="BQ221" s="107">
        <f>ROUND((J221/5/365*31),2)</f>
        <v>9.17</v>
      </c>
      <c r="BR221" s="107">
        <f>ROUND((J221/5/365*30),2)</f>
        <v>8.8800000000000008</v>
      </c>
      <c r="BS221" s="107">
        <f>ROUND((J221/5/365*31),2)</f>
        <v>9.17</v>
      </c>
      <c r="BT221" s="107">
        <f>ROUND((J221/5/365*30),2)</f>
        <v>8.8800000000000008</v>
      </c>
      <c r="BU221" s="107">
        <f>ROUND((J221/5/365*31),2)</f>
        <v>9.17</v>
      </c>
      <c r="BV221" s="107">
        <f>ROUND((J221/5/365*31),2)</f>
        <v>9.17</v>
      </c>
      <c r="BW221" s="107">
        <f>ROUND((J221/5/365*30),2)</f>
        <v>8.8800000000000008</v>
      </c>
      <c r="BX221" s="107">
        <f>ROUND((J221/5/365*31),2)</f>
        <v>9.17</v>
      </c>
      <c r="BY221" s="107">
        <f>ROUND((J221/5/365*30),2)</f>
        <v>8.8800000000000008</v>
      </c>
      <c r="BZ221" s="107">
        <f>ROUND((J221/5/365*31),2)</f>
        <v>9.17</v>
      </c>
      <c r="CA221" s="107">
        <f>SUM(BO221:BZ221)</f>
        <v>108</v>
      </c>
      <c r="CB221" s="107" t="e">
        <f>ROUND((BN221+CA221),2)</f>
        <v>#REF!</v>
      </c>
      <c r="CC221" s="107">
        <f>ROUND((J221/5/365*31),2)</f>
        <v>9.17</v>
      </c>
      <c r="CD221" s="107">
        <f>ROUND((J221/5/365*29),2)</f>
        <v>8.58</v>
      </c>
      <c r="CE221" s="107">
        <f>ROUND((J221/5/365*31),2)</f>
        <v>9.17</v>
      </c>
      <c r="CF221" s="107">
        <f>ROUND((J221/5/365*30),2)</f>
        <v>8.8800000000000008</v>
      </c>
      <c r="CG221" s="107">
        <f>ROUND((J221/5/365*31),2)</f>
        <v>9.17</v>
      </c>
      <c r="CH221" s="107">
        <f>ROUND((J221/5/365*30),2)</f>
        <v>8.8800000000000008</v>
      </c>
      <c r="CI221" s="107">
        <f>ROUND((J221/5/365*31),2)</f>
        <v>9.17</v>
      </c>
      <c r="CJ221" s="107">
        <f>ROUND((J221/5/365*31),2)</f>
        <v>9.17</v>
      </c>
      <c r="CK221" s="107">
        <f>ROUND((J221/5/365*30),2)</f>
        <v>8.8800000000000008</v>
      </c>
      <c r="CL221" s="107">
        <f>ROUND((J221/5/365*31),2)</f>
        <v>9.17</v>
      </c>
      <c r="CM221" s="107">
        <f>ROUND((J221/5/365*30),2)</f>
        <v>8.8800000000000008</v>
      </c>
      <c r="CN221" s="107">
        <f>ROUND((J221/5/365*31),2)</f>
        <v>9.17</v>
      </c>
      <c r="CO221" s="107">
        <f>SUM(CC221:CN221)</f>
        <v>108.29</v>
      </c>
      <c r="CP221" s="95" t="e">
        <f>ROUND((CB221+CO221),2)</f>
        <v>#REF!</v>
      </c>
      <c r="CQ221" s="107">
        <f>ROUND((J221/5/365*31),2)</f>
        <v>9.17</v>
      </c>
      <c r="CR221" s="107">
        <f>ROUND((J221/5/365*28),2)</f>
        <v>8.2899999999999991</v>
      </c>
      <c r="CS221" s="107">
        <f>ROUND((J221/5/365*31),2)</f>
        <v>9.17</v>
      </c>
      <c r="CT221" s="107">
        <f>ROUND((J221/5/365*30),2)</f>
        <v>8.8800000000000008</v>
      </c>
      <c r="CU221" s="109">
        <f>ROUND((J221/5/365*31),2)</f>
        <v>9.17</v>
      </c>
      <c r="CV221" s="107">
        <f>ROUND((J221/5/365*30),2)</f>
        <v>8.8800000000000008</v>
      </c>
      <c r="CW221" s="107">
        <f>ROUND((J221/5/365*31),2)</f>
        <v>9.17</v>
      </c>
      <c r="CX221" s="107">
        <f>ROUND((J221/5/365*31),2)</f>
        <v>9.17</v>
      </c>
      <c r="CY221" s="107">
        <f>ROUND((J221/5/365*30),2)</f>
        <v>8.8800000000000008</v>
      </c>
      <c r="CZ221" s="107">
        <f>ROUND((J221/5/365*31),2)</f>
        <v>9.17</v>
      </c>
      <c r="DA221" s="107">
        <f>ROUND((J221/5/365*30),2)</f>
        <v>8.8800000000000008</v>
      </c>
      <c r="DB221" s="107">
        <f>ROUND((J221/5/365*31),2)</f>
        <v>9.17</v>
      </c>
      <c r="DC221" s="95">
        <f>SUM(CQ221:DB221)</f>
        <v>108</v>
      </c>
      <c r="DD221" s="95" t="e">
        <f>ROUND((CP221+DC221),2)</f>
        <v>#REF!</v>
      </c>
      <c r="DE221" s="107">
        <f>ROUND((J221/5/365*31),2)</f>
        <v>9.17</v>
      </c>
      <c r="DF221" s="107">
        <f>ROUND((J221/5/365*28),2)</f>
        <v>8.2899999999999991</v>
      </c>
      <c r="DG221" s="107">
        <f>ROUND((J221/5/365*31),2)</f>
        <v>9.17</v>
      </c>
      <c r="DH221" s="107">
        <f>ROUND((J221/5/365*30),2)</f>
        <v>8.8800000000000008</v>
      </c>
      <c r="DI221" s="107">
        <f>ROUND((J221/5/365*31),2)</f>
        <v>9.17</v>
      </c>
      <c r="DJ221" s="107">
        <f>ROUND((J221/5/365*30),2)</f>
        <v>8.8800000000000008</v>
      </c>
      <c r="DK221" s="107">
        <f>ROUND((J221/5/365*31),2)</f>
        <v>9.17</v>
      </c>
      <c r="DL221" s="107">
        <f>ROUND((J221/5/365*31),2)</f>
        <v>9.17</v>
      </c>
      <c r="DM221" s="107">
        <f>ROUND((J221/5/365*30),2)</f>
        <v>8.8800000000000008</v>
      </c>
      <c r="DN221" s="107">
        <f>ROUND((J221/5/365*31),2)</f>
        <v>9.17</v>
      </c>
      <c r="DO221" s="107">
        <f>ROUND((J221/5/365*30),2)</f>
        <v>8.8800000000000008</v>
      </c>
      <c r="DP221" s="107">
        <f>ROUND((J221/5/365*31),2)</f>
        <v>9.17</v>
      </c>
      <c r="DQ221" s="110">
        <f>SUM(DE221:DP221)</f>
        <v>108</v>
      </c>
      <c r="DR221" s="95" t="e">
        <f>ROUND((DD221+DQ221),2)</f>
        <v>#REF!</v>
      </c>
      <c r="DS221" s="107">
        <f>ROUND((J221/5/365*31),2)</f>
        <v>9.17</v>
      </c>
      <c r="DT221" s="107">
        <f>ROUND((J221/5/365*28),2)</f>
        <v>8.2899999999999991</v>
      </c>
      <c r="DU221" s="107">
        <f>ROUND((J221/5/365*31),2)</f>
        <v>9.17</v>
      </c>
      <c r="DV221" s="107">
        <v>0.63</v>
      </c>
    </row>
    <row r="222" spans="3:126" s="111" customFormat="1" ht="12" thickBot="1" x14ac:dyDescent="0.3">
      <c r="C222" s="442" t="s">
        <v>55</v>
      </c>
      <c r="D222" s="443"/>
      <c r="E222" s="443"/>
      <c r="F222" s="444"/>
      <c r="G222" s="444"/>
      <c r="H222" s="445">
        <f>SUM(H103:H221)</f>
        <v>368314.71</v>
      </c>
      <c r="I222" s="445">
        <f t="shared" ref="I222:AP222" si="494">SUM(I103:I221)</f>
        <v>36831.471000000012</v>
      </c>
      <c r="J222" s="445">
        <f t="shared" si="494"/>
        <v>331483.23899999971</v>
      </c>
      <c r="K222" s="445">
        <f t="shared" si="494"/>
        <v>0</v>
      </c>
      <c r="L222" s="445">
        <f t="shared" si="494"/>
        <v>0</v>
      </c>
      <c r="M222" s="445">
        <f t="shared" si="494"/>
        <v>0</v>
      </c>
      <c r="N222" s="445">
        <f t="shared" si="494"/>
        <v>0</v>
      </c>
      <c r="O222" s="445">
        <f t="shared" si="494"/>
        <v>0</v>
      </c>
      <c r="P222" s="445">
        <f t="shared" si="494"/>
        <v>0</v>
      </c>
      <c r="Q222" s="445">
        <f t="shared" si="494"/>
        <v>0</v>
      </c>
      <c r="R222" s="445">
        <f t="shared" si="494"/>
        <v>0</v>
      </c>
      <c r="S222" s="445">
        <f t="shared" si="494"/>
        <v>2.42</v>
      </c>
      <c r="T222" s="445">
        <f t="shared" si="494"/>
        <v>2465.14</v>
      </c>
      <c r="U222" s="445">
        <f t="shared" si="494"/>
        <v>4203.49</v>
      </c>
      <c r="V222" s="445">
        <f t="shared" si="494"/>
        <v>6551.1599999999962</v>
      </c>
      <c r="W222" s="445">
        <f t="shared" si="494"/>
        <v>6654.829999999999</v>
      </c>
      <c r="X222" s="445">
        <f t="shared" si="494"/>
        <v>23434.869999999995</v>
      </c>
      <c r="Y222" s="445">
        <f t="shared" si="494"/>
        <v>9530.0400000000009</v>
      </c>
      <c r="Z222" s="445">
        <f t="shared" si="494"/>
        <v>12725.550000000003</v>
      </c>
      <c r="AA222" s="445">
        <f t="shared" si="494"/>
        <v>15183.990000000005</v>
      </c>
      <c r="AB222" s="445">
        <f t="shared" si="494"/>
        <v>19163.809999999983</v>
      </c>
      <c r="AC222" s="445">
        <f t="shared" si="494"/>
        <v>16340.340000000004</v>
      </c>
      <c r="AD222" s="445">
        <f t="shared" si="494"/>
        <v>12621.88000000001</v>
      </c>
      <c r="AE222" s="445">
        <f t="shared" si="494"/>
        <v>12163.150000000007</v>
      </c>
      <c r="AF222" s="445">
        <f t="shared" si="494"/>
        <v>9784.3200000000088</v>
      </c>
      <c r="AG222" s="445">
        <f t="shared" si="494"/>
        <v>8647.4499999999953</v>
      </c>
      <c r="AH222" s="445">
        <f t="shared" si="494"/>
        <v>5321.5700000000015</v>
      </c>
      <c r="AI222" s="445">
        <f t="shared" si="494"/>
        <v>3658.5500000000038</v>
      </c>
      <c r="AJ222" s="445">
        <f t="shared" si="494"/>
        <v>814.61999999999989</v>
      </c>
      <c r="AK222" s="445">
        <f t="shared" si="494"/>
        <v>561.99999999999989</v>
      </c>
      <c r="AL222" s="445">
        <f t="shared" si="494"/>
        <v>208355.4299999997</v>
      </c>
      <c r="AM222" s="445">
        <f t="shared" si="494"/>
        <v>206014.30999999971</v>
      </c>
      <c r="AN222" s="445">
        <f t="shared" si="494"/>
        <v>330268.19999999984</v>
      </c>
      <c r="AO222" s="445">
        <f t="shared" si="494"/>
        <v>331483.19999999984</v>
      </c>
      <c r="AP222" s="445">
        <f t="shared" si="494"/>
        <v>331483.19999999984</v>
      </c>
    </row>
    <row r="223" spans="3:126" s="85" customFormat="1" ht="16.5" x14ac:dyDescent="0.25">
      <c r="C223" s="398" t="s">
        <v>557</v>
      </c>
      <c r="D223" s="369" t="s">
        <v>558</v>
      </c>
      <c r="E223" s="446" t="s">
        <v>559</v>
      </c>
      <c r="F223" s="447" t="s">
        <v>110</v>
      </c>
      <c r="G223" s="447" t="s">
        <v>560</v>
      </c>
      <c r="H223" s="371">
        <v>3205</v>
      </c>
      <c r="I223" s="371">
        <f>(H223*0.1)</f>
        <v>320.5</v>
      </c>
      <c r="J223" s="371">
        <f>(H223*0.9)</f>
        <v>2884.5</v>
      </c>
      <c r="K223" s="371">
        <v>0</v>
      </c>
      <c r="L223" s="371">
        <v>0</v>
      </c>
      <c r="M223" s="371">
        <v>0</v>
      </c>
      <c r="N223" s="371">
        <v>0</v>
      </c>
      <c r="O223" s="371">
        <v>0</v>
      </c>
      <c r="P223" s="371">
        <v>0</v>
      </c>
      <c r="Q223" s="371">
        <v>0</v>
      </c>
      <c r="R223" s="371">
        <v>0</v>
      </c>
      <c r="S223" s="371">
        <v>0</v>
      </c>
      <c r="T223" s="371">
        <v>0</v>
      </c>
      <c r="U223" s="371">
        <v>0</v>
      </c>
      <c r="V223" s="371">
        <v>0</v>
      </c>
      <c r="W223" s="371">
        <v>0</v>
      </c>
      <c r="X223" s="371">
        <v>0</v>
      </c>
      <c r="Y223" s="371">
        <v>0</v>
      </c>
      <c r="Z223" s="371">
        <v>74.28</v>
      </c>
      <c r="AA223" s="371">
        <v>576.91</v>
      </c>
      <c r="AB223" s="371">
        <v>576.94000000000005</v>
      </c>
      <c r="AC223" s="371">
        <v>578.52</v>
      </c>
      <c r="AD223" s="371">
        <v>576.94000000000005</v>
      </c>
      <c r="AE223" s="371">
        <v>500.91</v>
      </c>
      <c r="AF223" s="371">
        <v>0</v>
      </c>
      <c r="AG223" s="372">
        <v>0</v>
      </c>
      <c r="AH223" s="371">
        <v>0</v>
      </c>
      <c r="AI223" s="371"/>
      <c r="AJ223" s="371"/>
      <c r="AK223" s="371"/>
      <c r="AL223" s="371">
        <f t="shared" ref="AL223:AM224" si="495">SUM(Z223:AE223)</f>
        <v>2884.5</v>
      </c>
      <c r="AM223" s="371">
        <f t="shared" si="495"/>
        <v>2810.22</v>
      </c>
      <c r="AN223" s="371">
        <v>2884.5</v>
      </c>
      <c r="AO223" s="371">
        <v>2884.5</v>
      </c>
      <c r="AP223" s="372">
        <v>2884.5</v>
      </c>
    </row>
    <row r="224" spans="3:126" s="85" customFormat="1" ht="9.75" thickBot="1" x14ac:dyDescent="0.3">
      <c r="C224" s="448" t="s">
        <v>561</v>
      </c>
      <c r="D224" s="352" t="s">
        <v>562</v>
      </c>
      <c r="E224" s="353" t="s">
        <v>563</v>
      </c>
      <c r="F224" s="354" t="s">
        <v>110</v>
      </c>
      <c r="G224" s="354" t="s">
        <v>564</v>
      </c>
      <c r="H224" s="355">
        <v>1130</v>
      </c>
      <c r="I224" s="355">
        <f>(H224*0.1)</f>
        <v>113</v>
      </c>
      <c r="J224" s="355">
        <f>(H224*0.9)</f>
        <v>1017</v>
      </c>
      <c r="K224" s="355">
        <v>0</v>
      </c>
      <c r="L224" s="355">
        <v>0</v>
      </c>
      <c r="M224" s="355">
        <v>0</v>
      </c>
      <c r="N224" s="355">
        <v>0</v>
      </c>
      <c r="O224" s="355">
        <v>0</v>
      </c>
      <c r="P224" s="355">
        <v>0</v>
      </c>
      <c r="Q224" s="355">
        <v>0</v>
      </c>
      <c r="R224" s="355">
        <v>0</v>
      </c>
      <c r="S224" s="355">
        <v>0</v>
      </c>
      <c r="T224" s="355">
        <v>0</v>
      </c>
      <c r="U224" s="355">
        <v>0</v>
      </c>
      <c r="V224" s="355">
        <v>0</v>
      </c>
      <c r="W224" s="355">
        <v>0</v>
      </c>
      <c r="X224" s="355">
        <v>0</v>
      </c>
      <c r="Y224" s="355">
        <v>0</v>
      </c>
      <c r="Z224" s="355">
        <v>7.24</v>
      </c>
      <c r="AA224" s="355">
        <v>203.44</v>
      </c>
      <c r="AB224" s="355">
        <v>203.44</v>
      </c>
      <c r="AC224" s="355">
        <v>204</v>
      </c>
      <c r="AD224" s="355">
        <v>203.44</v>
      </c>
      <c r="AE224" s="355">
        <v>195.44</v>
      </c>
      <c r="AF224" s="355">
        <v>0</v>
      </c>
      <c r="AG224" s="356">
        <v>0</v>
      </c>
      <c r="AH224" s="355">
        <v>0</v>
      </c>
      <c r="AI224" s="355"/>
      <c r="AJ224" s="355"/>
      <c r="AK224" s="355"/>
      <c r="AL224" s="355">
        <f t="shared" si="495"/>
        <v>1017</v>
      </c>
      <c r="AM224" s="355">
        <f t="shared" si="495"/>
        <v>1009.76</v>
      </c>
      <c r="AN224" s="355">
        <v>1017</v>
      </c>
      <c r="AO224" s="355">
        <v>1017</v>
      </c>
      <c r="AP224" s="355">
        <v>1017</v>
      </c>
    </row>
    <row r="225" spans="3:115" s="111" customFormat="1" ht="11.25" x14ac:dyDescent="0.25">
      <c r="C225" s="449" t="s">
        <v>55</v>
      </c>
      <c r="D225" s="450"/>
      <c r="E225" s="451"/>
      <c r="F225" s="452"/>
      <c r="G225" s="452"/>
      <c r="H225" s="453">
        <f>SUM(H223:H224)</f>
        <v>4335</v>
      </c>
      <c r="I225" s="453">
        <f t="shared" ref="I225:AP225" si="496">SUM(I223:I224)</f>
        <v>433.5</v>
      </c>
      <c r="J225" s="453">
        <f t="shared" si="496"/>
        <v>3901.5</v>
      </c>
      <c r="K225" s="453">
        <f t="shared" si="496"/>
        <v>0</v>
      </c>
      <c r="L225" s="453">
        <f t="shared" si="496"/>
        <v>0</v>
      </c>
      <c r="M225" s="453">
        <f t="shared" si="496"/>
        <v>0</v>
      </c>
      <c r="N225" s="453">
        <f t="shared" si="496"/>
        <v>0</v>
      </c>
      <c r="O225" s="453">
        <f t="shared" si="496"/>
        <v>0</v>
      </c>
      <c r="P225" s="453">
        <f t="shared" si="496"/>
        <v>0</v>
      </c>
      <c r="Q225" s="453">
        <f t="shared" si="496"/>
        <v>0</v>
      </c>
      <c r="R225" s="453">
        <f t="shared" si="496"/>
        <v>0</v>
      </c>
      <c r="S225" s="453">
        <f t="shared" si="496"/>
        <v>0</v>
      </c>
      <c r="T225" s="453">
        <f t="shared" si="496"/>
        <v>0</v>
      </c>
      <c r="U225" s="453">
        <f t="shared" si="496"/>
        <v>0</v>
      </c>
      <c r="V225" s="453">
        <f t="shared" si="496"/>
        <v>0</v>
      </c>
      <c r="W225" s="453">
        <f t="shared" si="496"/>
        <v>0</v>
      </c>
      <c r="X225" s="453">
        <f t="shared" si="496"/>
        <v>0</v>
      </c>
      <c r="Y225" s="453">
        <f t="shared" si="496"/>
        <v>0</v>
      </c>
      <c r="Z225" s="453">
        <f t="shared" si="496"/>
        <v>81.52</v>
      </c>
      <c r="AA225" s="453">
        <f t="shared" si="496"/>
        <v>780.34999999999991</v>
      </c>
      <c r="AB225" s="453">
        <f t="shared" si="496"/>
        <v>780.38000000000011</v>
      </c>
      <c r="AC225" s="453">
        <f t="shared" si="496"/>
        <v>782.52</v>
      </c>
      <c r="AD225" s="453">
        <f t="shared" si="496"/>
        <v>780.38000000000011</v>
      </c>
      <c r="AE225" s="453">
        <f t="shared" si="496"/>
        <v>696.35</v>
      </c>
      <c r="AF225" s="453">
        <f t="shared" si="496"/>
        <v>0</v>
      </c>
      <c r="AG225" s="453">
        <f t="shared" si="496"/>
        <v>0</v>
      </c>
      <c r="AH225" s="453">
        <f t="shared" si="496"/>
        <v>0</v>
      </c>
      <c r="AI225" s="453"/>
      <c r="AJ225" s="453"/>
      <c r="AK225" s="453"/>
      <c r="AL225" s="453">
        <f t="shared" si="496"/>
        <v>3901.5</v>
      </c>
      <c r="AM225" s="453">
        <f t="shared" si="496"/>
        <v>3819.9799999999996</v>
      </c>
      <c r="AN225" s="453">
        <f t="shared" si="496"/>
        <v>3901.5</v>
      </c>
      <c r="AO225" s="453">
        <f t="shared" si="496"/>
        <v>3901.5</v>
      </c>
      <c r="AP225" s="454">
        <f t="shared" si="496"/>
        <v>3901.5</v>
      </c>
    </row>
    <row r="226" spans="3:115" s="112" customFormat="1" ht="12" thickBot="1" x14ac:dyDescent="0.25">
      <c r="C226" s="455" t="s">
        <v>565</v>
      </c>
      <c r="D226" s="456"/>
      <c r="E226" s="456"/>
      <c r="F226" s="457"/>
      <c r="G226" s="457"/>
      <c r="H226" s="458">
        <f t="shared" ref="H226:AH226" si="497">ROUND((H23+H37+H101+H222+H225),2)</f>
        <v>708892.43</v>
      </c>
      <c r="I226" s="458">
        <f t="shared" si="497"/>
        <v>70889.240000000005</v>
      </c>
      <c r="J226" s="458">
        <f t="shared" si="497"/>
        <v>638004.06000000006</v>
      </c>
      <c r="K226" s="458">
        <f t="shared" ca="1" si="497"/>
        <v>0</v>
      </c>
      <c r="L226" s="458">
        <f t="shared" ca="1" si="497"/>
        <v>417.3</v>
      </c>
      <c r="M226" s="458">
        <f t="shared" ca="1" si="497"/>
        <v>503.37</v>
      </c>
      <c r="N226" s="458">
        <f t="shared" ca="1" si="497"/>
        <v>558.1</v>
      </c>
      <c r="O226" s="458">
        <f t="shared" ca="1" si="497"/>
        <v>633.16999999999996</v>
      </c>
      <c r="P226" s="458">
        <f t="shared" ca="1" si="497"/>
        <v>661.91</v>
      </c>
      <c r="Q226" s="458">
        <f t="shared" ca="1" si="497"/>
        <v>4612.93</v>
      </c>
      <c r="R226" s="458">
        <f t="shared" ca="1" si="497"/>
        <v>42234.73</v>
      </c>
      <c r="S226" s="458">
        <f t="shared" ca="1" si="497"/>
        <v>48611.41</v>
      </c>
      <c r="T226" s="458">
        <f t="shared" ca="1" si="497"/>
        <v>55612.3</v>
      </c>
      <c r="U226" s="458">
        <f t="shared" ca="1" si="497"/>
        <v>65524.87</v>
      </c>
      <c r="V226" s="458">
        <f t="shared" ca="1" si="497"/>
        <v>17932.080000000002</v>
      </c>
      <c r="W226" s="458">
        <f t="shared" ca="1" si="497"/>
        <v>9821.31</v>
      </c>
      <c r="X226" s="458">
        <f t="shared" ca="1" si="497"/>
        <v>26835.65</v>
      </c>
      <c r="Y226" s="458">
        <f t="shared" ca="1" si="497"/>
        <v>11980.47</v>
      </c>
      <c r="Z226" s="458">
        <f t="shared" ca="1" si="497"/>
        <v>21458.639999999999</v>
      </c>
      <c r="AA226" s="458">
        <f t="shared" ca="1" si="497"/>
        <v>25889.7</v>
      </c>
      <c r="AB226" s="458">
        <f t="shared" ca="1" si="497"/>
        <v>31674.57</v>
      </c>
      <c r="AC226" s="458">
        <f t="shared" ca="1" si="497"/>
        <v>31052.22</v>
      </c>
      <c r="AD226" s="458">
        <f t="shared" ca="1" si="497"/>
        <v>27095.45</v>
      </c>
      <c r="AE226" s="458">
        <f t="shared" ca="1" si="497"/>
        <v>19373.02</v>
      </c>
      <c r="AF226" s="458">
        <f t="shared" ca="1" si="497"/>
        <v>14788.45</v>
      </c>
      <c r="AG226" s="458">
        <f t="shared" ca="1" si="497"/>
        <v>11642.24</v>
      </c>
      <c r="AH226" s="458">
        <f t="shared" ca="1" si="497"/>
        <v>5362.83</v>
      </c>
      <c r="AI226" s="458"/>
      <c r="AJ226" s="458"/>
      <c r="AK226" s="458"/>
      <c r="AL226" s="458">
        <f ca="1">ROUND((AL23+AL37+AL101+AL222+AL225),2)</f>
        <v>506170.03</v>
      </c>
      <c r="AM226" s="458">
        <f ca="1">ROUND((AM23+AM37+AM101+AM222+AM225),2)</f>
        <v>495112.87</v>
      </c>
      <c r="AN226" s="458">
        <f ca="1">ROUND((AN23+AN37+AN101+AN222+AN225),2)</f>
        <v>633165.22</v>
      </c>
      <c r="AO226" s="458">
        <f>ROUND((AO23+AO37+AO101+AO222+AO225),2)</f>
        <v>638003.66</v>
      </c>
      <c r="AP226" s="458">
        <f>ROUND((AP23+AP37+AP101+AP222+AP225),2)</f>
        <v>638003.66</v>
      </c>
      <c r="DK226" s="113"/>
    </row>
    <row r="227" spans="3:115" ht="15" customHeight="1" x14ac:dyDescent="0.15">
      <c r="C227" s="459"/>
      <c r="D227" s="460"/>
      <c r="E227" s="461"/>
      <c r="F227" s="462"/>
      <c r="G227" s="462"/>
      <c r="H227" s="463"/>
      <c r="I227" s="463"/>
      <c r="J227" s="463"/>
      <c r="K227" s="463"/>
      <c r="L227" s="463"/>
      <c r="M227" s="463"/>
      <c r="N227" s="463"/>
      <c r="O227" s="463"/>
      <c r="P227" s="463"/>
      <c r="Q227" s="463"/>
      <c r="R227" s="463"/>
      <c r="S227" s="463"/>
      <c r="T227" s="463"/>
      <c r="U227" s="463"/>
      <c r="V227" s="463"/>
      <c r="W227" s="463"/>
      <c r="X227" s="463"/>
      <c r="Y227" s="463"/>
      <c r="Z227" s="463"/>
      <c r="AA227" s="463"/>
      <c r="AB227" s="463"/>
      <c r="AC227" s="463"/>
      <c r="AD227" s="463"/>
      <c r="AE227" s="463"/>
      <c r="AF227" s="463"/>
      <c r="AG227" s="464"/>
      <c r="AH227" s="463"/>
      <c r="AI227" s="463"/>
      <c r="AJ227" s="463"/>
      <c r="AK227" s="463"/>
      <c r="AL227" s="463"/>
      <c r="AM227" s="463"/>
      <c r="AN227" s="463"/>
      <c r="AO227" s="463"/>
      <c r="AP227" s="463"/>
    </row>
    <row r="228" spans="3:115" ht="15" customHeight="1" x14ac:dyDescent="0.15">
      <c r="C228" s="459"/>
      <c r="D228" s="460"/>
      <c r="E228" s="461"/>
      <c r="F228" s="462"/>
      <c r="G228" s="462"/>
      <c r="H228" s="463"/>
      <c r="I228" s="463"/>
      <c r="J228" s="463"/>
      <c r="K228" s="463"/>
      <c r="L228" s="463"/>
      <c r="M228" s="463"/>
      <c r="N228" s="463"/>
      <c r="O228" s="463"/>
      <c r="P228" s="463"/>
      <c r="Q228" s="463"/>
      <c r="R228" s="463"/>
      <c r="S228" s="463"/>
      <c r="T228" s="463"/>
      <c r="U228" s="463"/>
      <c r="V228" s="463"/>
      <c r="W228" s="463"/>
      <c r="X228" s="463"/>
      <c r="Y228" s="463"/>
      <c r="Z228" s="463"/>
      <c r="AA228" s="463"/>
      <c r="AB228" s="463"/>
      <c r="AC228" s="463"/>
      <c r="AD228" s="463"/>
      <c r="AE228" s="463"/>
      <c r="AF228" s="463"/>
      <c r="AG228" s="464"/>
      <c r="AH228" s="463"/>
      <c r="AI228" s="463"/>
      <c r="AJ228" s="463"/>
      <c r="AK228" s="463"/>
      <c r="AL228" s="463"/>
      <c r="AM228" s="463"/>
      <c r="AN228" s="463"/>
      <c r="AO228" s="463"/>
      <c r="AP228" s="463"/>
    </row>
    <row r="229" spans="3:115" ht="9" x14ac:dyDescent="0.15">
      <c r="C229" s="459"/>
      <c r="D229" s="460"/>
      <c r="E229" s="461"/>
      <c r="F229" s="462"/>
      <c r="G229" s="462"/>
      <c r="H229" s="463"/>
      <c r="I229" s="463"/>
      <c r="J229" s="463"/>
      <c r="K229" s="463"/>
      <c r="L229" s="463"/>
      <c r="M229" s="463"/>
      <c r="N229" s="463"/>
      <c r="O229" s="463"/>
      <c r="P229" s="463"/>
      <c r="Q229" s="463"/>
      <c r="R229" s="463"/>
      <c r="S229" s="463"/>
      <c r="T229" s="463"/>
      <c r="U229" s="463"/>
      <c r="V229" s="463"/>
      <c r="W229" s="463"/>
      <c r="X229" s="463"/>
      <c r="Y229" s="463"/>
      <c r="Z229" s="463"/>
      <c r="AA229" s="463"/>
      <c r="AB229" s="463"/>
      <c r="AC229" s="463"/>
      <c r="AD229" s="463"/>
      <c r="AE229" s="463"/>
      <c r="AF229" s="463"/>
      <c r="AG229" s="464"/>
      <c r="AH229" s="463"/>
      <c r="AI229" s="463"/>
      <c r="AJ229" s="463"/>
      <c r="AK229" s="463"/>
      <c r="AL229" s="463"/>
      <c r="AM229" s="463"/>
      <c r="AN229" s="463"/>
      <c r="AO229" s="463"/>
      <c r="AP229" s="463"/>
    </row>
    <row r="230" spans="3:115" ht="9" x14ac:dyDescent="0.15">
      <c r="C230" s="459"/>
      <c r="D230" s="460"/>
      <c r="E230" s="461"/>
      <c r="F230" s="462"/>
      <c r="G230" s="462"/>
      <c r="H230" s="463"/>
      <c r="I230" s="463"/>
      <c r="J230" s="463"/>
      <c r="K230" s="463"/>
      <c r="L230" s="463"/>
      <c r="M230" s="463"/>
      <c r="N230" s="463"/>
      <c r="O230" s="463"/>
      <c r="P230" s="463"/>
      <c r="Q230" s="463"/>
      <c r="R230" s="463"/>
      <c r="S230" s="463"/>
      <c r="T230" s="463"/>
      <c r="U230" s="463"/>
      <c r="V230" s="463"/>
      <c r="W230" s="463"/>
      <c r="X230" s="463"/>
      <c r="Y230" s="463"/>
      <c r="Z230" s="463"/>
      <c r="AA230" s="463"/>
      <c r="AB230" s="463"/>
      <c r="AC230" s="463"/>
      <c r="AD230" s="463"/>
      <c r="AE230" s="463"/>
      <c r="AF230" s="463"/>
      <c r="AG230" s="464"/>
      <c r="AH230" s="463"/>
      <c r="AI230" s="463"/>
      <c r="AJ230" s="463"/>
      <c r="AK230" s="463"/>
      <c r="AL230" s="463"/>
      <c r="AM230" s="463"/>
      <c r="AN230" s="463"/>
      <c r="AO230" s="463"/>
      <c r="AP230" s="463"/>
    </row>
    <row r="231" spans="3:115" ht="9" x14ac:dyDescent="0.15">
      <c r="C231" s="465"/>
      <c r="D231" s="466"/>
      <c r="E231" s="467"/>
      <c r="F231" s="468"/>
      <c r="G231" s="468"/>
      <c r="H231" s="469"/>
      <c r="I231" s="469"/>
      <c r="J231" s="469"/>
      <c r="K231" s="470"/>
      <c r="L231" s="470"/>
      <c r="M231" s="470"/>
      <c r="N231" s="470"/>
      <c r="O231" s="470"/>
      <c r="P231" s="470"/>
      <c r="Q231" s="470"/>
      <c r="R231" s="470"/>
      <c r="S231" s="470"/>
      <c r="T231" s="470"/>
      <c r="U231" s="470"/>
      <c r="V231" s="470"/>
      <c r="W231" s="470"/>
      <c r="X231" s="470"/>
      <c r="Y231" s="470"/>
      <c r="Z231" s="470"/>
      <c r="AA231" s="470"/>
      <c r="AB231" s="470"/>
      <c r="AC231" s="470"/>
      <c r="AD231" s="470"/>
      <c r="AE231" s="470"/>
      <c r="AF231" s="470"/>
      <c r="AG231" s="471"/>
      <c r="AH231" s="470"/>
      <c r="AI231" s="470"/>
      <c r="AJ231" s="470"/>
      <c r="AK231" s="470"/>
      <c r="AL231" s="470"/>
      <c r="AM231" s="470"/>
      <c r="AN231" s="470"/>
      <c r="AO231" s="470"/>
      <c r="AP231" s="472"/>
    </row>
    <row r="232" spans="3:115" ht="12.75" x14ac:dyDescent="0.15">
      <c r="C232" s="467" t="s">
        <v>1039</v>
      </c>
      <c r="D232" s="466"/>
      <c r="E232" s="467" t="s">
        <v>1040</v>
      </c>
      <c r="F232" s="468"/>
      <c r="G232" s="468"/>
      <c r="H232" s="469"/>
      <c r="I232" s="473" t="s">
        <v>1041</v>
      </c>
      <c r="J232" s="473"/>
      <c r="K232" s="474"/>
      <c r="L232" s="474"/>
      <c r="M232" s="474"/>
      <c r="N232" s="474"/>
      <c r="O232" s="474"/>
      <c r="P232" s="474"/>
      <c r="Q232" s="474"/>
      <c r="R232" s="474"/>
      <c r="S232" s="474"/>
      <c r="T232" s="474"/>
      <c r="U232" s="474"/>
      <c r="V232" s="474"/>
      <c r="W232" s="474"/>
      <c r="X232" s="474"/>
      <c r="Y232" s="474"/>
      <c r="Z232" s="474"/>
      <c r="AA232" s="474"/>
      <c r="AB232" s="474"/>
      <c r="AC232" s="474"/>
      <c r="AD232" s="474"/>
      <c r="AE232" s="474"/>
      <c r="AF232" s="474"/>
      <c r="AG232" s="474"/>
      <c r="AH232" s="474"/>
      <c r="AI232" s="474"/>
      <c r="AJ232" s="474"/>
      <c r="AK232" s="474"/>
      <c r="AL232" s="474"/>
      <c r="AM232" s="474"/>
      <c r="AN232" s="474"/>
      <c r="AO232" s="474"/>
      <c r="AP232" s="474"/>
    </row>
    <row r="233" spans="3:115" ht="12.75" x14ac:dyDescent="0.15">
      <c r="C233" s="475" t="s">
        <v>568</v>
      </c>
      <c r="D233" s="475"/>
      <c r="E233" s="476" t="s">
        <v>569</v>
      </c>
      <c r="F233" s="477"/>
      <c r="G233" s="477"/>
      <c r="H233" s="470"/>
      <c r="I233" s="478" t="s">
        <v>570</v>
      </c>
      <c r="J233" s="479"/>
      <c r="K233" s="479"/>
      <c r="L233" s="479"/>
      <c r="M233" s="479"/>
      <c r="N233" s="479"/>
      <c r="O233" s="479"/>
      <c r="P233" s="479"/>
      <c r="Q233" s="479"/>
      <c r="R233" s="479"/>
      <c r="S233" s="479"/>
      <c r="T233" s="479"/>
      <c r="U233" s="479"/>
      <c r="V233" s="479"/>
      <c r="W233" s="479"/>
      <c r="X233" s="479"/>
      <c r="Y233" s="479"/>
      <c r="Z233" s="479"/>
      <c r="AA233" s="479"/>
      <c r="AB233" s="479"/>
      <c r="AC233" s="479"/>
      <c r="AD233" s="479"/>
      <c r="AE233" s="479"/>
      <c r="AF233" s="479"/>
      <c r="AG233" s="479"/>
      <c r="AH233" s="479"/>
      <c r="AI233" s="479"/>
      <c r="AJ233" s="479"/>
      <c r="AK233" s="479"/>
      <c r="AL233" s="479"/>
      <c r="AM233" s="474"/>
      <c r="AN233" s="474"/>
      <c r="AO233" s="474"/>
      <c r="AP233" s="474"/>
    </row>
    <row r="234" spans="3:115" ht="12.75" x14ac:dyDescent="0.15">
      <c r="C234" s="475" t="s">
        <v>1042</v>
      </c>
      <c r="D234" s="475"/>
      <c r="E234" s="476" t="s">
        <v>1043</v>
      </c>
      <c r="F234" s="476"/>
      <c r="G234" s="476"/>
      <c r="H234" s="480"/>
      <c r="I234" s="478" t="s">
        <v>1044</v>
      </c>
      <c r="J234" s="478"/>
      <c r="K234" s="479"/>
      <c r="L234" s="479"/>
      <c r="M234" s="479"/>
      <c r="N234" s="479"/>
      <c r="O234" s="479"/>
      <c r="P234" s="479"/>
      <c r="Q234" s="479"/>
      <c r="R234" s="479"/>
      <c r="S234" s="479"/>
      <c r="T234" s="479"/>
      <c r="U234" s="479"/>
      <c r="V234" s="479"/>
      <c r="W234" s="479"/>
      <c r="X234" s="479"/>
      <c r="Y234" s="479"/>
      <c r="Z234" s="479"/>
      <c r="AA234" s="479"/>
      <c r="AB234" s="479"/>
      <c r="AC234" s="479"/>
      <c r="AD234" s="479"/>
      <c r="AE234" s="479"/>
      <c r="AF234" s="479"/>
      <c r="AG234" s="479"/>
      <c r="AH234" s="479"/>
      <c r="AI234" s="479"/>
      <c r="AJ234" s="479"/>
      <c r="AK234" s="479"/>
      <c r="AL234" s="479"/>
      <c r="AM234" s="474"/>
      <c r="AN234" s="474"/>
      <c r="AO234" s="474"/>
      <c r="AP234" s="474"/>
    </row>
    <row r="235" spans="3:115" ht="9.75" x14ac:dyDescent="0.15">
      <c r="C235" s="71"/>
      <c r="E235" s="66"/>
      <c r="H235" s="114"/>
      <c r="I235" s="114"/>
      <c r="J235" s="114"/>
      <c r="K235" s="114"/>
      <c r="L235" s="114"/>
      <c r="M235" s="114"/>
      <c r="N235" s="114"/>
      <c r="O235" s="114"/>
      <c r="P235" s="114"/>
      <c r="Q235" s="114"/>
      <c r="R235" s="114"/>
      <c r="S235" s="114"/>
      <c r="T235" s="114"/>
      <c r="U235" s="114"/>
      <c r="V235" s="114"/>
      <c r="W235" s="114"/>
      <c r="X235" s="114"/>
      <c r="Y235" s="114"/>
      <c r="Z235" s="114"/>
      <c r="AA235" s="114"/>
      <c r="AB235" s="114"/>
      <c r="AC235" s="114"/>
      <c r="AD235" s="114"/>
      <c r="AE235" s="114"/>
      <c r="AF235" s="114"/>
      <c r="AG235" s="115"/>
      <c r="AH235" s="114"/>
      <c r="AI235" s="114"/>
      <c r="AJ235" s="114"/>
      <c r="AK235" s="114"/>
      <c r="AL235" s="114"/>
      <c r="AM235" s="114"/>
      <c r="AN235" s="114"/>
      <c r="AO235" s="114"/>
    </row>
    <row r="236" spans="3:115" ht="9.75" x14ac:dyDescent="0.15">
      <c r="C236" s="71"/>
      <c r="E236" s="66"/>
      <c r="H236" s="114"/>
      <c r="I236" s="114"/>
      <c r="J236" s="114"/>
      <c r="K236" s="114"/>
      <c r="L236" s="114"/>
      <c r="M236" s="114"/>
      <c r="N236" s="114"/>
      <c r="O236" s="114"/>
      <c r="P236" s="114"/>
      <c r="Q236" s="114"/>
      <c r="R236" s="114"/>
      <c r="S236" s="114"/>
      <c r="T236" s="114"/>
      <c r="U236" s="114"/>
      <c r="V236" s="114"/>
      <c r="W236" s="114"/>
      <c r="X236" s="114"/>
      <c r="Y236" s="114"/>
      <c r="Z236" s="114"/>
      <c r="AA236" s="114"/>
      <c r="AB236" s="114"/>
      <c r="AC236" s="114"/>
      <c r="AD236" s="114"/>
      <c r="AE236" s="114"/>
      <c r="AF236" s="114"/>
      <c r="AG236" s="115"/>
      <c r="AH236" s="114"/>
      <c r="AI236" s="114"/>
      <c r="AJ236" s="114"/>
      <c r="AK236" s="114"/>
      <c r="AL236" s="114"/>
      <c r="AM236" s="114"/>
      <c r="AN236" s="114"/>
      <c r="AO236" s="114"/>
    </row>
    <row r="237" spans="3:115" ht="9.75" x14ac:dyDescent="0.15">
      <c r="C237" s="71"/>
      <c r="H237" s="114"/>
      <c r="I237" s="114"/>
      <c r="J237" s="114"/>
      <c r="K237" s="114"/>
      <c r="L237" s="114"/>
      <c r="M237" s="114"/>
      <c r="N237" s="114"/>
      <c r="O237" s="114"/>
      <c r="P237" s="114"/>
      <c r="Q237" s="114"/>
      <c r="R237" s="114"/>
      <c r="S237" s="114"/>
      <c r="T237" s="114"/>
      <c r="U237" s="114"/>
      <c r="V237" s="114"/>
      <c r="W237" s="114"/>
      <c r="X237" s="114"/>
      <c r="Y237" s="114"/>
      <c r="Z237" s="114"/>
      <c r="AA237" s="114"/>
      <c r="AB237" s="114"/>
      <c r="AC237" s="114"/>
      <c r="AD237" s="114"/>
      <c r="AE237" s="114"/>
      <c r="AF237" s="114"/>
      <c r="AG237" s="115"/>
      <c r="AH237" s="114"/>
      <c r="AI237" s="114"/>
      <c r="AJ237" s="114"/>
      <c r="AK237" s="114"/>
      <c r="AL237" s="114"/>
      <c r="AM237" s="114"/>
      <c r="AN237" s="114"/>
      <c r="AO237" s="114"/>
    </row>
    <row r="238" spans="3:115" ht="9.75" x14ac:dyDescent="0.2">
      <c r="C238" s="116"/>
      <c r="AH238" s="114"/>
      <c r="AI238" s="114"/>
      <c r="AJ238" s="114"/>
      <c r="AK238" s="114"/>
      <c r="AL238" s="114"/>
      <c r="AM238" s="114"/>
      <c r="AN238" s="114"/>
      <c r="AO238" s="114"/>
      <c r="AP238" s="114"/>
    </row>
    <row r="239" spans="3:115" ht="9.75" x14ac:dyDescent="0.2">
      <c r="D239" s="71"/>
      <c r="E239" s="71"/>
      <c r="AH239" s="114"/>
      <c r="AI239" s="114"/>
      <c r="AJ239" s="114"/>
      <c r="AK239" s="114"/>
      <c r="AL239" s="114"/>
      <c r="AM239" s="114"/>
      <c r="AN239" s="114"/>
      <c r="AO239" s="114"/>
      <c r="AP239" s="114"/>
    </row>
    <row r="240" spans="3:115" ht="9.75" x14ac:dyDescent="0.2">
      <c r="D240" s="71"/>
      <c r="E240" s="71"/>
      <c r="AG240" s="69"/>
      <c r="AH240" s="114"/>
      <c r="AI240" s="114"/>
      <c r="AJ240" s="114"/>
      <c r="AK240" s="114"/>
      <c r="AL240" s="114"/>
      <c r="AM240" s="114"/>
      <c r="AN240" s="114"/>
      <c r="AO240" s="114"/>
      <c r="AP240" s="114"/>
    </row>
    <row r="241" spans="3:42" ht="9.75" x14ac:dyDescent="0.2">
      <c r="AH241" s="114"/>
      <c r="AI241" s="114"/>
      <c r="AJ241" s="114"/>
      <c r="AK241" s="114"/>
      <c r="AL241" s="114"/>
      <c r="AM241" s="114"/>
      <c r="AN241" s="114"/>
      <c r="AO241" s="114"/>
      <c r="AP241" s="114"/>
    </row>
    <row r="242" spans="3:42" ht="9.75" x14ac:dyDescent="0.2">
      <c r="D242" s="71"/>
      <c r="E242" s="71"/>
      <c r="AG242" s="69"/>
      <c r="AH242" s="114"/>
      <c r="AI242" s="114"/>
      <c r="AJ242" s="114"/>
      <c r="AK242" s="114"/>
      <c r="AL242" s="114"/>
      <c r="AM242" s="114"/>
      <c r="AN242" s="114"/>
      <c r="AO242" s="114"/>
      <c r="AP242" s="114"/>
    </row>
    <row r="243" spans="3:42" ht="9.75" x14ac:dyDescent="0.2">
      <c r="AH243" s="114"/>
      <c r="AI243" s="114"/>
      <c r="AJ243" s="114"/>
      <c r="AK243" s="114"/>
      <c r="AL243" s="114"/>
      <c r="AM243" s="114"/>
      <c r="AN243" s="114"/>
      <c r="AO243" s="114"/>
      <c r="AP243" s="114"/>
    </row>
    <row r="244" spans="3:42" ht="9.75" x14ac:dyDescent="0.2">
      <c r="D244" s="71"/>
      <c r="E244" s="71"/>
      <c r="AG244" s="69"/>
      <c r="AH244" s="114"/>
      <c r="AI244" s="114"/>
      <c r="AJ244" s="114"/>
      <c r="AK244" s="114"/>
      <c r="AL244" s="114"/>
      <c r="AM244" s="114"/>
      <c r="AN244" s="114"/>
      <c r="AO244" s="114"/>
      <c r="AP244" s="114"/>
    </row>
    <row r="245" spans="3:42" ht="9.75" x14ac:dyDescent="0.2">
      <c r="AH245" s="114"/>
      <c r="AI245" s="114"/>
      <c r="AJ245" s="114"/>
      <c r="AK245" s="114"/>
      <c r="AL245" s="114"/>
      <c r="AM245" s="114"/>
      <c r="AN245" s="114"/>
      <c r="AO245" s="114"/>
      <c r="AP245" s="114"/>
    </row>
    <row r="246" spans="3:42" ht="9.75" x14ac:dyDescent="0.2">
      <c r="AH246" s="114"/>
      <c r="AI246" s="114"/>
      <c r="AJ246" s="114"/>
      <c r="AK246" s="114"/>
      <c r="AL246" s="114"/>
      <c r="AM246" s="114"/>
      <c r="AN246" s="114"/>
      <c r="AO246" s="114"/>
      <c r="AP246" s="114"/>
    </row>
    <row r="247" spans="3:42" ht="9.75" x14ac:dyDescent="0.2">
      <c r="AH247" s="114"/>
      <c r="AI247" s="114"/>
      <c r="AJ247" s="114"/>
      <c r="AK247" s="114"/>
      <c r="AL247" s="114"/>
      <c r="AM247" s="114"/>
      <c r="AN247" s="114"/>
      <c r="AO247" s="114"/>
      <c r="AP247" s="114"/>
    </row>
    <row r="248" spans="3:42" ht="9.75" x14ac:dyDescent="0.2">
      <c r="AH248" s="114"/>
      <c r="AI248" s="114"/>
      <c r="AJ248" s="114"/>
      <c r="AK248" s="114"/>
      <c r="AL248" s="114"/>
      <c r="AM248" s="114"/>
      <c r="AN248" s="114"/>
      <c r="AO248" s="114"/>
      <c r="AP248" s="114"/>
    </row>
    <row r="249" spans="3:42" ht="9.75" x14ac:dyDescent="0.15">
      <c r="C249" s="71"/>
      <c r="AH249" s="114"/>
      <c r="AI249" s="114"/>
      <c r="AJ249" s="114"/>
      <c r="AK249" s="114"/>
      <c r="AL249" s="114"/>
      <c r="AM249" s="114"/>
      <c r="AN249" s="114"/>
      <c r="AO249" s="114"/>
      <c r="AP249" s="114"/>
    </row>
    <row r="250" spans="3:42" ht="9.75" x14ac:dyDescent="0.15">
      <c r="C250" s="71"/>
      <c r="AH250" s="114"/>
      <c r="AI250" s="114"/>
      <c r="AJ250" s="114"/>
      <c r="AK250" s="114"/>
      <c r="AL250" s="114"/>
      <c r="AM250" s="114"/>
      <c r="AN250" s="114"/>
      <c r="AO250" s="114"/>
      <c r="AP250" s="114"/>
    </row>
    <row r="251" spans="3:42" ht="9.75" x14ac:dyDescent="0.15">
      <c r="C251" s="71"/>
      <c r="AH251" s="114"/>
      <c r="AI251" s="114"/>
      <c r="AJ251" s="114"/>
      <c r="AK251" s="114"/>
      <c r="AL251" s="114"/>
      <c r="AM251" s="114"/>
      <c r="AN251" s="114"/>
      <c r="AO251" s="114"/>
      <c r="AP251" s="114"/>
    </row>
    <row r="252" spans="3:42" ht="9.75" x14ac:dyDescent="0.15">
      <c r="C252" s="71"/>
      <c r="AH252" s="114"/>
      <c r="AI252" s="114"/>
      <c r="AJ252" s="114"/>
      <c r="AK252" s="114"/>
      <c r="AL252" s="114"/>
      <c r="AM252" s="114"/>
      <c r="AN252" s="114"/>
      <c r="AO252" s="114"/>
      <c r="AP252" s="114"/>
    </row>
    <row r="253" spans="3:42" ht="9.75" x14ac:dyDescent="0.15">
      <c r="C253" s="71"/>
      <c r="AH253" s="114"/>
      <c r="AI253" s="114"/>
      <c r="AJ253" s="114"/>
      <c r="AK253" s="114"/>
      <c r="AL253" s="114"/>
      <c r="AM253" s="114"/>
      <c r="AN253" s="114"/>
      <c r="AO253" s="114"/>
      <c r="AP253" s="114"/>
    </row>
    <row r="254" spans="3:42" ht="9.75" x14ac:dyDescent="0.15">
      <c r="C254" s="71"/>
      <c r="AH254" s="114"/>
      <c r="AI254" s="114"/>
      <c r="AJ254" s="114"/>
      <c r="AK254" s="114"/>
      <c r="AL254" s="114"/>
      <c r="AM254" s="114"/>
      <c r="AN254" s="114"/>
      <c r="AO254" s="114"/>
      <c r="AP254" s="114"/>
    </row>
    <row r="255" spans="3:42" ht="9.75" x14ac:dyDescent="0.15">
      <c r="C255" s="71"/>
      <c r="AH255" s="114"/>
      <c r="AI255" s="114"/>
      <c r="AJ255" s="114"/>
      <c r="AK255" s="114"/>
      <c r="AL255" s="114"/>
      <c r="AM255" s="114"/>
      <c r="AN255" s="114"/>
      <c r="AO255" s="114"/>
      <c r="AP255" s="114"/>
    </row>
    <row r="256" spans="3:42" ht="9.75" x14ac:dyDescent="0.15">
      <c r="C256" s="71"/>
      <c r="AH256" s="114"/>
      <c r="AI256" s="114"/>
      <c r="AJ256" s="114"/>
      <c r="AK256" s="114"/>
      <c r="AL256" s="114"/>
      <c r="AM256" s="114"/>
      <c r="AN256" s="114"/>
      <c r="AO256" s="114"/>
      <c r="AP256" s="114"/>
    </row>
    <row r="257" spans="3:42" ht="9.75" x14ac:dyDescent="0.15">
      <c r="C257" s="71"/>
      <c r="AH257" s="114"/>
      <c r="AI257" s="114"/>
      <c r="AJ257" s="114"/>
      <c r="AK257" s="114"/>
      <c r="AL257" s="114"/>
      <c r="AM257" s="114"/>
      <c r="AN257" s="114"/>
      <c r="AO257" s="114"/>
      <c r="AP257" s="114"/>
    </row>
    <row r="258" spans="3:42" ht="9.75" x14ac:dyDescent="0.15">
      <c r="C258" s="71"/>
      <c r="AH258" s="114"/>
      <c r="AI258" s="114"/>
      <c r="AJ258" s="114"/>
      <c r="AK258" s="114"/>
      <c r="AL258" s="114"/>
      <c r="AM258" s="114"/>
      <c r="AN258" s="114"/>
      <c r="AO258" s="114"/>
      <c r="AP258" s="114"/>
    </row>
    <row r="259" spans="3:42" ht="9.75" x14ac:dyDescent="0.15">
      <c r="C259" s="71"/>
      <c r="AH259" s="114"/>
      <c r="AI259" s="114"/>
      <c r="AJ259" s="114"/>
      <c r="AK259" s="114"/>
      <c r="AL259" s="114"/>
      <c r="AM259" s="114"/>
      <c r="AN259" s="114"/>
      <c r="AO259" s="114"/>
      <c r="AP259" s="114"/>
    </row>
    <row r="260" spans="3:42" ht="9.75" x14ac:dyDescent="0.15">
      <c r="C260" s="71"/>
      <c r="D260" s="71"/>
      <c r="E260" s="71"/>
      <c r="AG260" s="69"/>
      <c r="AH260" s="114"/>
      <c r="AI260" s="114"/>
      <c r="AJ260" s="114"/>
      <c r="AK260" s="114"/>
      <c r="AL260" s="114"/>
      <c r="AM260" s="114"/>
      <c r="AN260" s="114"/>
      <c r="AO260" s="114"/>
      <c r="AP260" s="114"/>
    </row>
    <row r="261" spans="3:42" ht="9.75" x14ac:dyDescent="0.15">
      <c r="C261" s="71"/>
      <c r="D261" s="71"/>
      <c r="E261" s="71"/>
      <c r="AG261" s="69"/>
      <c r="AH261" s="114"/>
      <c r="AI261" s="114"/>
      <c r="AJ261" s="114"/>
      <c r="AK261" s="114"/>
      <c r="AL261" s="114"/>
      <c r="AM261" s="114"/>
      <c r="AN261" s="114"/>
      <c r="AO261" s="114"/>
      <c r="AP261" s="114"/>
    </row>
    <row r="262" spans="3:42" ht="9.75" x14ac:dyDescent="0.15">
      <c r="C262" s="71"/>
      <c r="D262" s="71"/>
      <c r="E262" s="71"/>
      <c r="AG262" s="69"/>
      <c r="AH262" s="114"/>
      <c r="AI262" s="114"/>
      <c r="AJ262" s="114"/>
      <c r="AK262" s="114"/>
      <c r="AL262" s="114"/>
      <c r="AM262" s="114"/>
      <c r="AN262" s="114"/>
      <c r="AO262" s="114"/>
      <c r="AP262" s="114"/>
    </row>
    <row r="263" spans="3:42" ht="9.75" x14ac:dyDescent="0.15">
      <c r="C263" s="71"/>
      <c r="D263" s="71"/>
      <c r="E263" s="71"/>
      <c r="AG263" s="69"/>
      <c r="AH263" s="114"/>
      <c r="AI263" s="114"/>
      <c r="AJ263" s="114"/>
      <c r="AK263" s="114"/>
      <c r="AL263" s="114"/>
      <c r="AM263" s="114"/>
      <c r="AN263" s="114"/>
      <c r="AO263" s="114"/>
      <c r="AP263" s="114"/>
    </row>
    <row r="264" spans="3:42" ht="9.75" x14ac:dyDescent="0.15">
      <c r="C264" s="71"/>
      <c r="D264" s="71"/>
      <c r="E264" s="71"/>
      <c r="AG264" s="69"/>
      <c r="AH264" s="114"/>
      <c r="AI264" s="114"/>
      <c r="AJ264" s="114"/>
      <c r="AK264" s="114"/>
      <c r="AL264" s="114"/>
      <c r="AM264" s="114"/>
      <c r="AN264" s="114"/>
      <c r="AO264" s="114"/>
      <c r="AP264" s="114"/>
    </row>
    <row r="265" spans="3:42" ht="9.75" x14ac:dyDescent="0.15">
      <c r="C265" s="71"/>
      <c r="D265" s="71"/>
      <c r="E265" s="71"/>
      <c r="AG265" s="69"/>
      <c r="AH265" s="114"/>
      <c r="AI265" s="114"/>
      <c r="AJ265" s="114"/>
      <c r="AK265" s="114"/>
      <c r="AL265" s="114"/>
      <c r="AM265" s="114"/>
      <c r="AN265" s="114"/>
      <c r="AO265" s="114"/>
      <c r="AP265" s="114"/>
    </row>
    <row r="266" spans="3:42" ht="9.75" x14ac:dyDescent="0.15">
      <c r="C266" s="71"/>
      <c r="D266" s="71"/>
      <c r="E266" s="71"/>
      <c r="AG266" s="69"/>
      <c r="AH266" s="114"/>
      <c r="AI266" s="114"/>
      <c r="AJ266" s="114"/>
      <c r="AK266" s="114"/>
      <c r="AL266" s="114"/>
      <c r="AM266" s="114"/>
      <c r="AN266" s="114"/>
      <c r="AO266" s="114"/>
      <c r="AP266" s="114"/>
    </row>
    <row r="267" spans="3:42" ht="9.75" x14ac:dyDescent="0.15">
      <c r="C267" s="71"/>
      <c r="D267" s="71"/>
      <c r="E267" s="71"/>
      <c r="AG267" s="69"/>
      <c r="AH267" s="114"/>
      <c r="AI267" s="114"/>
      <c r="AJ267" s="114"/>
      <c r="AK267" s="114"/>
      <c r="AL267" s="114"/>
      <c r="AM267" s="114"/>
      <c r="AN267" s="114"/>
      <c r="AO267" s="114"/>
      <c r="AP267" s="114"/>
    </row>
    <row r="268" spans="3:42" ht="9.75" x14ac:dyDescent="0.15">
      <c r="C268" s="71"/>
      <c r="D268" s="71"/>
      <c r="E268" s="71"/>
      <c r="AG268" s="69"/>
      <c r="AH268" s="114"/>
      <c r="AI268" s="114"/>
      <c r="AJ268" s="114"/>
      <c r="AK268" s="114"/>
      <c r="AL268" s="114"/>
      <c r="AM268" s="114"/>
      <c r="AN268" s="114"/>
      <c r="AO268" s="114"/>
      <c r="AP268" s="114"/>
    </row>
    <row r="269" spans="3:42" ht="9.75" x14ac:dyDescent="0.15">
      <c r="C269" s="71"/>
      <c r="D269" s="71"/>
      <c r="E269" s="71"/>
      <c r="AG269" s="69"/>
      <c r="AH269" s="114"/>
      <c r="AI269" s="114"/>
      <c r="AJ269" s="114"/>
      <c r="AK269" s="114"/>
      <c r="AL269" s="114"/>
      <c r="AM269" s="114"/>
      <c r="AN269" s="114"/>
      <c r="AO269" s="114"/>
      <c r="AP269" s="114"/>
    </row>
  </sheetData>
  <mergeCells count="7">
    <mergeCell ref="C2:D2"/>
    <mergeCell ref="C3:AP3"/>
    <mergeCell ref="I232:AP232"/>
    <mergeCell ref="C233:D233"/>
    <mergeCell ref="I233:AP233"/>
    <mergeCell ref="C234:D234"/>
    <mergeCell ref="I234:AP23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N202"/>
  <sheetViews>
    <sheetView tabSelected="1" zoomScale="130" zoomScaleNormal="130" workbookViewId="0"/>
  </sheetViews>
  <sheetFormatPr baseColWidth="10" defaultRowHeight="32.25" customHeight="1" x14ac:dyDescent="0.15"/>
  <cols>
    <col min="1" max="1" width="1.7109375" style="6" customWidth="1"/>
    <col min="2" max="2" width="11.140625" style="6" customWidth="1"/>
    <col min="3" max="3" width="21.140625" style="7" customWidth="1"/>
    <col min="4" max="4" width="27.140625" style="7" customWidth="1"/>
    <col min="5" max="5" width="9.7109375" style="8" customWidth="1"/>
    <col min="6" max="6" width="8.28515625" style="8" customWidth="1"/>
    <col min="7" max="7" width="10.7109375" style="9" customWidth="1"/>
    <col min="8" max="8" width="9.28515625" style="8" customWidth="1"/>
    <col min="9" max="9" width="10" style="8" customWidth="1"/>
    <col min="10" max="22" width="11.42578125" style="8" hidden="1" customWidth="1"/>
    <col min="23" max="23" width="8.7109375" style="8" hidden="1" customWidth="1"/>
    <col min="24" max="30" width="11.42578125" style="8" hidden="1" customWidth="1"/>
    <col min="31" max="31" width="8.42578125" style="8" hidden="1" customWidth="1"/>
    <col min="32" max="32" width="8.85546875" style="8" hidden="1" customWidth="1"/>
    <col min="33" max="33" width="7.85546875" style="8" hidden="1" customWidth="1"/>
    <col min="34" max="34" width="13.140625" style="8" hidden="1" customWidth="1"/>
    <col min="35" max="36" width="9.85546875" style="8" hidden="1" customWidth="1"/>
    <col min="37" max="47" width="10.140625" style="8" hidden="1" customWidth="1"/>
    <col min="48" max="48" width="9.140625" style="8" hidden="1" customWidth="1"/>
    <col min="49" max="50" width="10.140625" style="8" hidden="1" customWidth="1"/>
    <col min="51" max="51" width="9.5703125" style="8" hidden="1" customWidth="1"/>
    <col min="52" max="52" width="9.85546875" style="8" hidden="1" customWidth="1"/>
    <col min="53" max="53" width="9" style="8" hidden="1" customWidth="1"/>
    <col min="54" max="57" width="10.140625" style="8" hidden="1" customWidth="1"/>
    <col min="58" max="58" width="8.42578125" style="8" hidden="1" customWidth="1"/>
    <col min="59" max="60" width="10.140625" style="8" hidden="1" customWidth="1"/>
    <col min="61" max="61" width="8.5703125" style="8" hidden="1" customWidth="1"/>
    <col min="62" max="62" width="9.42578125" style="8" hidden="1" customWidth="1"/>
    <col min="63" max="63" width="9.28515625" style="8" hidden="1" customWidth="1"/>
    <col min="64" max="73" width="10.140625" style="8" hidden="1" customWidth="1"/>
    <col min="74" max="74" width="10.7109375" style="8" hidden="1" customWidth="1"/>
    <col min="75" max="85" width="10.140625" style="8" hidden="1" customWidth="1"/>
    <col min="86" max="86" width="9.5703125" style="8" hidden="1" customWidth="1"/>
    <col min="87" max="88" width="10.140625" style="8" hidden="1" customWidth="1"/>
    <col min="89" max="89" width="7.5703125" style="8" hidden="1" customWidth="1"/>
    <col min="90" max="90" width="9.28515625" style="8" hidden="1" customWidth="1"/>
    <col min="91" max="95" width="10.140625" style="8" hidden="1" customWidth="1"/>
    <col min="96" max="96" width="9.42578125" style="8" hidden="1" customWidth="1"/>
    <col min="97" max="97" width="10.140625" style="8" hidden="1" customWidth="1"/>
    <col min="98" max="98" width="10.140625" style="10" hidden="1" customWidth="1"/>
    <col min="99" max="104" width="10.140625" style="8" hidden="1" customWidth="1"/>
    <col min="105" max="105" width="8.28515625" style="8" hidden="1" customWidth="1"/>
    <col min="106" max="107" width="10.140625" style="8" hidden="1" customWidth="1"/>
    <col min="108" max="108" width="9.42578125" style="8" hidden="1" customWidth="1"/>
    <col min="109" max="118" width="10.140625" style="8" hidden="1" customWidth="1"/>
    <col min="119" max="119" width="8.28515625" style="8" hidden="1" customWidth="1"/>
    <col min="120" max="121" width="10.140625" style="11" hidden="1" customWidth="1"/>
    <col min="122" max="122" width="9.140625" style="11" hidden="1" customWidth="1"/>
    <col min="123" max="127" width="10.140625" style="11" hidden="1" customWidth="1"/>
    <col min="128" max="128" width="10.140625" style="11" customWidth="1"/>
    <col min="129" max="133" width="10.140625" style="11" hidden="1" customWidth="1"/>
    <col min="134" max="134" width="10.140625" style="11" customWidth="1"/>
    <col min="135" max="135" width="9.7109375" style="8" customWidth="1"/>
    <col min="136" max="136" width="10.5703125" style="8" customWidth="1"/>
    <col min="137" max="138" width="11.42578125" style="6"/>
    <col min="139" max="139" width="27.140625" style="6" customWidth="1"/>
    <col min="140" max="16384" width="11.42578125" style="6"/>
  </cols>
  <sheetData>
    <row r="1" spans="2:136" ht="12.75" customHeight="1" x14ac:dyDescent="0.2"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</row>
    <row r="2" spans="2:136" ht="42.75" customHeight="1" thickBot="1" x14ac:dyDescent="0.25">
      <c r="B2" s="136"/>
      <c r="C2" s="137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25"/>
      <c r="EF2" s="25"/>
    </row>
    <row r="3" spans="2:136" ht="18" customHeight="1" thickBot="1" x14ac:dyDescent="0.2">
      <c r="B3" s="143" t="s">
        <v>1011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  <c r="CC3" s="144"/>
      <c r="CD3" s="144"/>
      <c r="CE3" s="144"/>
      <c r="CF3" s="144"/>
      <c r="CG3" s="144"/>
      <c r="CH3" s="144"/>
      <c r="CI3" s="144"/>
      <c r="CJ3" s="144"/>
      <c r="CK3" s="144"/>
      <c r="CL3" s="144"/>
      <c r="CM3" s="144"/>
      <c r="CN3" s="144"/>
      <c r="CO3" s="144"/>
      <c r="CP3" s="144"/>
      <c r="CQ3" s="144"/>
      <c r="CR3" s="144"/>
      <c r="CS3" s="144"/>
      <c r="CT3" s="144"/>
      <c r="CU3" s="144"/>
      <c r="CV3" s="144"/>
      <c r="CW3" s="144"/>
      <c r="CX3" s="144"/>
      <c r="CY3" s="144"/>
      <c r="CZ3" s="144"/>
      <c r="DA3" s="144"/>
      <c r="DB3" s="144"/>
      <c r="DC3" s="144"/>
      <c r="DD3" s="144"/>
      <c r="DE3" s="144"/>
      <c r="DF3" s="144"/>
      <c r="DG3" s="144"/>
      <c r="DH3" s="144"/>
      <c r="DI3" s="144"/>
      <c r="DJ3" s="144"/>
      <c r="DK3" s="144"/>
      <c r="DL3" s="144"/>
      <c r="DM3" s="144"/>
      <c r="DN3" s="144"/>
      <c r="DO3" s="144"/>
      <c r="DP3" s="144"/>
      <c r="DQ3" s="144"/>
      <c r="DR3" s="144"/>
      <c r="DS3" s="144"/>
      <c r="DT3" s="144"/>
      <c r="DU3" s="144"/>
      <c r="DV3" s="144"/>
      <c r="DW3" s="144"/>
      <c r="DX3" s="144"/>
      <c r="DY3" s="144"/>
      <c r="DZ3" s="144"/>
      <c r="EA3" s="144"/>
      <c r="EB3" s="144"/>
      <c r="EC3" s="144"/>
      <c r="ED3" s="144"/>
      <c r="EE3" s="144"/>
      <c r="EF3" s="145"/>
    </row>
    <row r="4" spans="2:136" ht="14.25" customHeight="1" x14ac:dyDescent="0.15">
      <c r="B4" s="529" t="s">
        <v>0</v>
      </c>
      <c r="C4" s="530" t="s">
        <v>1</v>
      </c>
      <c r="D4" s="530" t="s">
        <v>2</v>
      </c>
      <c r="E4" s="529" t="s">
        <v>3</v>
      </c>
      <c r="F4" s="529" t="s">
        <v>4</v>
      </c>
      <c r="G4" s="531" t="s">
        <v>5</v>
      </c>
      <c r="H4" s="531" t="s">
        <v>6</v>
      </c>
      <c r="I4" s="531" t="s">
        <v>7</v>
      </c>
      <c r="J4" s="531"/>
      <c r="K4" s="532"/>
      <c r="L4" s="531" t="s">
        <v>8</v>
      </c>
      <c r="M4" s="531"/>
      <c r="N4" s="531"/>
      <c r="O4" s="531" t="s">
        <v>9</v>
      </c>
      <c r="P4" s="531" t="s">
        <v>9</v>
      </c>
      <c r="Q4" s="531" t="s">
        <v>9</v>
      </c>
      <c r="R4" s="531" t="s">
        <v>9</v>
      </c>
      <c r="S4" s="531" t="s">
        <v>9</v>
      </c>
      <c r="T4" s="531" t="s">
        <v>574</v>
      </c>
      <c r="U4" s="531" t="s">
        <v>9</v>
      </c>
      <c r="V4" s="531" t="s">
        <v>9</v>
      </c>
      <c r="W4" s="531" t="s">
        <v>9</v>
      </c>
      <c r="X4" s="531"/>
      <c r="Y4" s="531"/>
      <c r="Z4" s="531"/>
      <c r="AA4" s="531"/>
      <c r="AB4" s="531"/>
      <c r="AC4" s="531"/>
      <c r="AD4" s="531"/>
      <c r="AE4" s="531"/>
      <c r="AF4" s="531"/>
      <c r="AG4" s="531"/>
      <c r="AH4" s="531"/>
      <c r="AI4" s="531"/>
      <c r="AJ4" s="531" t="s">
        <v>574</v>
      </c>
      <c r="AK4" s="531" t="s">
        <v>9</v>
      </c>
      <c r="AL4" s="531"/>
      <c r="AM4" s="531"/>
      <c r="AN4" s="531"/>
      <c r="AO4" s="531"/>
      <c r="AP4" s="531"/>
      <c r="AQ4" s="531"/>
      <c r="AR4" s="531"/>
      <c r="AS4" s="531"/>
      <c r="AT4" s="531"/>
      <c r="AU4" s="531"/>
      <c r="AV4" s="531"/>
      <c r="AW4" s="531"/>
      <c r="AX4" s="531" t="s">
        <v>574</v>
      </c>
      <c r="AY4" s="531" t="s">
        <v>9</v>
      </c>
      <c r="AZ4" s="531"/>
      <c r="BA4" s="531"/>
      <c r="BB4" s="531"/>
      <c r="BC4" s="531"/>
      <c r="BD4" s="531"/>
      <c r="BE4" s="531"/>
      <c r="BF4" s="531"/>
      <c r="BG4" s="531"/>
      <c r="BH4" s="531"/>
      <c r="BI4" s="531"/>
      <c r="BJ4" s="531"/>
      <c r="BK4" s="531"/>
      <c r="BL4" s="531" t="s">
        <v>9</v>
      </c>
      <c r="BM4" s="531" t="s">
        <v>9</v>
      </c>
      <c r="BN4" s="531"/>
      <c r="BO4" s="531"/>
      <c r="BP4" s="531"/>
      <c r="BQ4" s="531"/>
      <c r="BR4" s="531"/>
      <c r="BS4" s="531"/>
      <c r="BT4" s="531"/>
      <c r="BU4" s="531"/>
      <c r="BV4" s="531"/>
      <c r="BW4" s="531"/>
      <c r="BX4" s="531"/>
      <c r="BY4" s="531"/>
      <c r="BZ4" s="531" t="s">
        <v>9</v>
      </c>
      <c r="CA4" s="531" t="s">
        <v>9</v>
      </c>
      <c r="CB4" s="531"/>
      <c r="CC4" s="531"/>
      <c r="CD4" s="531"/>
      <c r="CE4" s="531"/>
      <c r="CF4" s="531"/>
      <c r="CG4" s="531"/>
      <c r="CH4" s="531"/>
      <c r="CI4" s="531"/>
      <c r="CJ4" s="531"/>
      <c r="CK4" s="531"/>
      <c r="CL4" s="531"/>
      <c r="CM4" s="531"/>
      <c r="CN4" s="531" t="s">
        <v>9</v>
      </c>
      <c r="CO4" s="531" t="s">
        <v>9</v>
      </c>
      <c r="CP4" s="531"/>
      <c r="CQ4" s="531"/>
      <c r="CR4" s="531"/>
      <c r="CS4" s="531"/>
      <c r="CT4" s="533"/>
      <c r="CU4" s="531"/>
      <c r="CV4" s="531"/>
      <c r="CW4" s="531"/>
      <c r="CX4" s="531"/>
      <c r="CY4" s="531"/>
      <c r="CZ4" s="531"/>
      <c r="DA4" s="531"/>
      <c r="DB4" s="531" t="s">
        <v>9</v>
      </c>
      <c r="DC4" s="531" t="s">
        <v>9</v>
      </c>
      <c r="DD4" s="531"/>
      <c r="DE4" s="531"/>
      <c r="DF4" s="531"/>
      <c r="DG4" s="531"/>
      <c r="DH4" s="531"/>
      <c r="DI4" s="531"/>
      <c r="DJ4" s="531"/>
      <c r="DK4" s="531"/>
      <c r="DL4" s="531"/>
      <c r="DM4" s="531"/>
      <c r="DN4" s="531"/>
      <c r="DO4" s="531"/>
      <c r="DP4" s="531" t="s">
        <v>9</v>
      </c>
      <c r="DQ4" s="531"/>
      <c r="DR4" s="531" t="s">
        <v>575</v>
      </c>
      <c r="DS4" s="531" t="s">
        <v>575</v>
      </c>
      <c r="DT4" s="531"/>
      <c r="DU4" s="531"/>
      <c r="DV4" s="534"/>
      <c r="DW4" s="534"/>
      <c r="DX4" s="535"/>
      <c r="DY4" s="534"/>
      <c r="DZ4" s="534"/>
      <c r="EA4" s="534"/>
      <c r="EB4" s="534"/>
      <c r="EC4" s="534"/>
      <c r="ED4" s="531" t="s">
        <v>9</v>
      </c>
      <c r="EE4" s="531" t="s">
        <v>9</v>
      </c>
      <c r="EF4" s="531" t="s">
        <v>576</v>
      </c>
    </row>
    <row r="5" spans="2:136" ht="24" customHeight="1" thickBot="1" x14ac:dyDescent="0.2">
      <c r="B5" s="529"/>
      <c r="C5" s="530"/>
      <c r="D5" s="530"/>
      <c r="E5" s="529"/>
      <c r="F5" s="529"/>
      <c r="G5" s="531" t="s">
        <v>10</v>
      </c>
      <c r="H5" s="531" t="s">
        <v>11</v>
      </c>
      <c r="I5" s="531" t="s">
        <v>12</v>
      </c>
      <c r="J5" s="531" t="s">
        <v>20</v>
      </c>
      <c r="K5" s="531">
        <v>2000</v>
      </c>
      <c r="L5" s="531">
        <v>2001</v>
      </c>
      <c r="M5" s="531">
        <v>2002</v>
      </c>
      <c r="N5" s="531" t="s">
        <v>577</v>
      </c>
      <c r="O5" s="531" t="s">
        <v>578</v>
      </c>
      <c r="P5" s="531" t="s">
        <v>579</v>
      </c>
      <c r="Q5" s="531" t="s">
        <v>580</v>
      </c>
      <c r="R5" s="531" t="s">
        <v>581</v>
      </c>
      <c r="S5" s="531">
        <v>2008</v>
      </c>
      <c r="T5" s="531" t="s">
        <v>582</v>
      </c>
      <c r="U5" s="531">
        <v>2010</v>
      </c>
      <c r="V5" s="531">
        <v>2011</v>
      </c>
      <c r="W5" s="531" t="s">
        <v>583</v>
      </c>
      <c r="X5" s="531" t="s">
        <v>584</v>
      </c>
      <c r="Y5" s="531" t="s">
        <v>585</v>
      </c>
      <c r="Z5" s="531" t="s">
        <v>586</v>
      </c>
      <c r="AA5" s="531" t="s">
        <v>587</v>
      </c>
      <c r="AB5" s="531" t="s">
        <v>588</v>
      </c>
      <c r="AC5" s="531" t="s">
        <v>589</v>
      </c>
      <c r="AD5" s="531" t="s">
        <v>590</v>
      </c>
      <c r="AE5" s="531" t="s">
        <v>591</v>
      </c>
      <c r="AF5" s="531" t="s">
        <v>592</v>
      </c>
      <c r="AG5" s="531" t="s">
        <v>593</v>
      </c>
      <c r="AH5" s="531" t="s">
        <v>594</v>
      </c>
      <c r="AI5" s="531" t="s">
        <v>595</v>
      </c>
      <c r="AJ5" s="531" t="s">
        <v>596</v>
      </c>
      <c r="AK5" s="531" t="s">
        <v>597</v>
      </c>
      <c r="AL5" s="531">
        <v>41275</v>
      </c>
      <c r="AM5" s="531">
        <v>41306</v>
      </c>
      <c r="AN5" s="531">
        <v>41334</v>
      </c>
      <c r="AO5" s="531">
        <v>41365</v>
      </c>
      <c r="AP5" s="531">
        <v>41395</v>
      </c>
      <c r="AQ5" s="531">
        <v>41426</v>
      </c>
      <c r="AR5" s="531">
        <v>41456</v>
      </c>
      <c r="AS5" s="531">
        <v>41487</v>
      </c>
      <c r="AT5" s="531">
        <v>41518</v>
      </c>
      <c r="AU5" s="531">
        <v>41548</v>
      </c>
      <c r="AV5" s="531">
        <v>41579</v>
      </c>
      <c r="AW5" s="531">
        <v>41609</v>
      </c>
      <c r="AX5" s="531" t="s">
        <v>598</v>
      </c>
      <c r="AY5" s="531" t="s">
        <v>599</v>
      </c>
      <c r="AZ5" s="531">
        <v>41640</v>
      </c>
      <c r="BA5" s="531">
        <v>41671</v>
      </c>
      <c r="BB5" s="531">
        <v>41699</v>
      </c>
      <c r="BC5" s="531">
        <v>41730</v>
      </c>
      <c r="BD5" s="531">
        <v>41760</v>
      </c>
      <c r="BE5" s="531">
        <v>41791</v>
      </c>
      <c r="BF5" s="531">
        <v>41821</v>
      </c>
      <c r="BG5" s="531">
        <v>41852</v>
      </c>
      <c r="BH5" s="531">
        <v>41883</v>
      </c>
      <c r="BI5" s="531">
        <v>41913</v>
      </c>
      <c r="BJ5" s="531">
        <v>41944</v>
      </c>
      <c r="BK5" s="531">
        <v>41974</v>
      </c>
      <c r="BL5" s="531">
        <v>2014</v>
      </c>
      <c r="BM5" s="531" t="s">
        <v>600</v>
      </c>
      <c r="BN5" s="531">
        <v>42005</v>
      </c>
      <c r="BO5" s="531">
        <v>42036</v>
      </c>
      <c r="BP5" s="531">
        <v>42064</v>
      </c>
      <c r="BQ5" s="531">
        <v>42095</v>
      </c>
      <c r="BR5" s="531">
        <v>42125</v>
      </c>
      <c r="BS5" s="531">
        <v>42156</v>
      </c>
      <c r="BT5" s="531">
        <v>42186</v>
      </c>
      <c r="BU5" s="531">
        <v>42217</v>
      </c>
      <c r="BV5" s="531">
        <v>42248</v>
      </c>
      <c r="BW5" s="531">
        <v>42278</v>
      </c>
      <c r="BX5" s="531">
        <v>42309</v>
      </c>
      <c r="BY5" s="531">
        <v>42339</v>
      </c>
      <c r="BZ5" s="531">
        <v>2015</v>
      </c>
      <c r="CA5" s="531" t="s">
        <v>601</v>
      </c>
      <c r="CB5" s="531">
        <v>42370</v>
      </c>
      <c r="CC5" s="531">
        <v>42401</v>
      </c>
      <c r="CD5" s="531">
        <v>42430</v>
      </c>
      <c r="CE5" s="531">
        <v>42461</v>
      </c>
      <c r="CF5" s="531">
        <v>42491</v>
      </c>
      <c r="CG5" s="531">
        <v>42522</v>
      </c>
      <c r="CH5" s="531">
        <v>42552</v>
      </c>
      <c r="CI5" s="531">
        <v>42583</v>
      </c>
      <c r="CJ5" s="531">
        <v>42614</v>
      </c>
      <c r="CK5" s="531">
        <v>42644</v>
      </c>
      <c r="CL5" s="531">
        <v>42675</v>
      </c>
      <c r="CM5" s="531">
        <v>42705</v>
      </c>
      <c r="CN5" s="531">
        <v>2016</v>
      </c>
      <c r="CO5" s="531" t="s">
        <v>602</v>
      </c>
      <c r="CP5" s="531">
        <v>42736</v>
      </c>
      <c r="CQ5" s="531">
        <v>42767</v>
      </c>
      <c r="CR5" s="531">
        <v>42795</v>
      </c>
      <c r="CS5" s="531">
        <v>42826</v>
      </c>
      <c r="CT5" s="533">
        <v>42856</v>
      </c>
      <c r="CU5" s="531">
        <v>42887</v>
      </c>
      <c r="CV5" s="531">
        <v>42917</v>
      </c>
      <c r="CW5" s="531">
        <v>42948</v>
      </c>
      <c r="CX5" s="531">
        <v>42979</v>
      </c>
      <c r="CY5" s="531">
        <v>43009</v>
      </c>
      <c r="CZ5" s="531">
        <v>43040</v>
      </c>
      <c r="DA5" s="531">
        <v>43070</v>
      </c>
      <c r="DB5" s="531">
        <v>2017</v>
      </c>
      <c r="DC5" s="531" t="s">
        <v>603</v>
      </c>
      <c r="DD5" s="531">
        <v>43101</v>
      </c>
      <c r="DE5" s="531">
        <v>43132</v>
      </c>
      <c r="DF5" s="531">
        <v>43160</v>
      </c>
      <c r="DG5" s="531">
        <v>43191</v>
      </c>
      <c r="DH5" s="531">
        <v>43221</v>
      </c>
      <c r="DI5" s="531">
        <v>43252</v>
      </c>
      <c r="DJ5" s="531">
        <v>43282</v>
      </c>
      <c r="DK5" s="531">
        <v>43313</v>
      </c>
      <c r="DL5" s="531">
        <v>43344</v>
      </c>
      <c r="DM5" s="531">
        <v>43374</v>
      </c>
      <c r="DN5" s="531">
        <v>43405</v>
      </c>
      <c r="DO5" s="531">
        <v>43435</v>
      </c>
      <c r="DP5" s="531">
        <v>2018</v>
      </c>
      <c r="DQ5" s="531" t="s">
        <v>604</v>
      </c>
      <c r="DR5" s="536">
        <v>43466</v>
      </c>
      <c r="DS5" s="537" t="s">
        <v>1048</v>
      </c>
      <c r="DT5" s="537" t="s">
        <v>1049</v>
      </c>
      <c r="DU5" s="537">
        <v>43556</v>
      </c>
      <c r="DV5" s="536">
        <v>43586</v>
      </c>
      <c r="DW5" s="536">
        <v>43617</v>
      </c>
      <c r="DX5" s="538">
        <v>43647</v>
      </c>
      <c r="DY5" s="536">
        <v>43678</v>
      </c>
      <c r="DZ5" s="536">
        <v>43709</v>
      </c>
      <c r="EA5" s="536">
        <v>43739</v>
      </c>
      <c r="EB5" s="536">
        <v>43770</v>
      </c>
      <c r="EC5" s="536">
        <v>43800</v>
      </c>
      <c r="ED5" s="531" t="s">
        <v>605</v>
      </c>
      <c r="EE5" s="531" t="s">
        <v>21</v>
      </c>
      <c r="EF5" s="531" t="s">
        <v>606</v>
      </c>
    </row>
    <row r="6" spans="2:136" s="12" customFormat="1" ht="21" customHeight="1" thickBot="1" x14ac:dyDescent="0.25">
      <c r="B6" s="539" t="s">
        <v>607</v>
      </c>
      <c r="C6" s="540"/>
      <c r="D6" s="540"/>
      <c r="E6" s="540"/>
      <c r="F6" s="540"/>
      <c r="G6" s="540"/>
      <c r="H6" s="540"/>
      <c r="I6" s="540"/>
      <c r="J6" s="540"/>
      <c r="K6" s="540"/>
      <c r="L6" s="540"/>
      <c r="M6" s="540"/>
      <c r="N6" s="540"/>
      <c r="O6" s="540"/>
      <c r="P6" s="540"/>
      <c r="Q6" s="540"/>
      <c r="R6" s="540"/>
      <c r="S6" s="540"/>
      <c r="T6" s="540"/>
      <c r="U6" s="540"/>
      <c r="V6" s="540"/>
      <c r="W6" s="540"/>
      <c r="X6" s="540"/>
      <c r="Y6" s="540"/>
      <c r="Z6" s="540"/>
      <c r="AA6" s="540"/>
      <c r="AB6" s="540"/>
      <c r="AC6" s="540"/>
      <c r="AD6" s="540"/>
      <c r="AE6" s="540"/>
      <c r="AF6" s="540"/>
      <c r="AG6" s="540"/>
      <c r="AH6" s="540"/>
      <c r="AI6" s="540"/>
      <c r="AJ6" s="540"/>
      <c r="AK6" s="540"/>
      <c r="AL6" s="540"/>
      <c r="AM6" s="540"/>
      <c r="AN6" s="540"/>
      <c r="AO6" s="540"/>
      <c r="AP6" s="540"/>
      <c r="AQ6" s="540"/>
      <c r="AR6" s="540"/>
      <c r="AS6" s="540"/>
      <c r="AT6" s="540"/>
      <c r="AU6" s="540"/>
      <c r="AV6" s="540"/>
      <c r="AW6" s="540"/>
      <c r="AX6" s="540"/>
      <c r="AY6" s="540"/>
      <c r="AZ6" s="540"/>
      <c r="BA6" s="540"/>
      <c r="BB6" s="540"/>
      <c r="BC6" s="540"/>
      <c r="BD6" s="540"/>
      <c r="BE6" s="540"/>
      <c r="BF6" s="540"/>
      <c r="BG6" s="540"/>
      <c r="BH6" s="540"/>
      <c r="BI6" s="540"/>
      <c r="BJ6" s="540"/>
      <c r="BK6" s="540"/>
      <c r="BL6" s="540"/>
      <c r="BM6" s="540"/>
      <c r="BN6" s="540"/>
      <c r="BO6" s="540"/>
      <c r="BP6" s="540"/>
      <c r="BQ6" s="540"/>
      <c r="BR6" s="540"/>
      <c r="BS6" s="540"/>
      <c r="BT6" s="540"/>
      <c r="BU6" s="540"/>
      <c r="BV6" s="540"/>
      <c r="BW6" s="540"/>
      <c r="BX6" s="540"/>
      <c r="BY6" s="540"/>
      <c r="BZ6" s="540"/>
      <c r="CA6" s="540"/>
      <c r="CB6" s="540"/>
      <c r="CC6" s="540"/>
      <c r="CD6" s="540"/>
      <c r="CE6" s="540"/>
      <c r="CF6" s="540"/>
      <c r="CG6" s="540"/>
      <c r="CH6" s="540"/>
      <c r="CI6" s="540"/>
      <c r="CJ6" s="540"/>
      <c r="CK6" s="540"/>
      <c r="CL6" s="540"/>
      <c r="CM6" s="540"/>
      <c r="CN6" s="540"/>
      <c r="CO6" s="540"/>
      <c r="CP6" s="540"/>
      <c r="CQ6" s="540"/>
      <c r="CR6" s="540"/>
      <c r="CS6" s="540"/>
      <c r="CT6" s="540"/>
      <c r="CU6" s="540"/>
      <c r="CV6" s="540"/>
      <c r="CW6" s="540"/>
      <c r="CX6" s="540"/>
      <c r="CY6" s="540"/>
      <c r="CZ6" s="540"/>
      <c r="DA6" s="540"/>
      <c r="DB6" s="540"/>
      <c r="DC6" s="540"/>
      <c r="DD6" s="540"/>
      <c r="DE6" s="540"/>
      <c r="DF6" s="540"/>
      <c r="DG6" s="540"/>
      <c r="DH6" s="540"/>
      <c r="DI6" s="540"/>
      <c r="DJ6" s="540"/>
      <c r="DK6" s="540"/>
      <c r="DL6" s="540"/>
      <c r="DM6" s="540"/>
      <c r="DN6" s="540"/>
      <c r="DO6" s="540"/>
      <c r="DP6" s="540"/>
      <c r="DQ6" s="540"/>
      <c r="DR6" s="540"/>
      <c r="DS6" s="540"/>
      <c r="DT6" s="540"/>
      <c r="DU6" s="540"/>
      <c r="DV6" s="540"/>
      <c r="DW6" s="540"/>
      <c r="DX6" s="540"/>
      <c r="DY6" s="540"/>
      <c r="DZ6" s="540"/>
      <c r="EA6" s="540"/>
      <c r="EB6" s="540"/>
      <c r="EC6" s="540"/>
      <c r="ED6" s="540"/>
      <c r="EE6" s="540"/>
      <c r="EF6" s="541"/>
    </row>
    <row r="7" spans="2:136" ht="32.25" customHeight="1" x14ac:dyDescent="0.15">
      <c r="B7" s="211" t="s">
        <v>608</v>
      </c>
      <c r="C7" s="212" t="s">
        <v>609</v>
      </c>
      <c r="D7" s="213" t="s">
        <v>610</v>
      </c>
      <c r="E7" s="214"/>
      <c r="F7" s="214"/>
      <c r="G7" s="215">
        <v>47746.057142857142</v>
      </c>
      <c r="H7" s="215">
        <v>4774.6099999999997</v>
      </c>
      <c r="I7" s="215">
        <v>42971.451428571432</v>
      </c>
      <c r="J7" s="215">
        <v>4893.1499999999996</v>
      </c>
      <c r="K7" s="215">
        <v>9400.0300000000007</v>
      </c>
      <c r="L7" s="215">
        <v>1074.29</v>
      </c>
      <c r="M7" s="215">
        <v>1074.29</v>
      </c>
      <c r="N7" s="215">
        <v>1074.29</v>
      </c>
      <c r="O7" s="215">
        <v>1077.23</v>
      </c>
      <c r="P7" s="215">
        <v>1074.29</v>
      </c>
      <c r="Q7" s="215">
        <v>1074.29</v>
      </c>
      <c r="R7" s="215">
        <v>1074.29</v>
      </c>
      <c r="S7" s="215">
        <v>1077.23</v>
      </c>
      <c r="T7" s="215">
        <v>1074.29</v>
      </c>
      <c r="U7" s="215">
        <v>1074.29</v>
      </c>
      <c r="V7" s="215">
        <v>1074.29</v>
      </c>
      <c r="W7" s="215">
        <v>13456.580000000002</v>
      </c>
      <c r="X7" s="215">
        <v>91.24</v>
      </c>
      <c r="Y7" s="215">
        <v>85.35</v>
      </c>
      <c r="Z7" s="215">
        <v>91.24</v>
      </c>
      <c r="AA7" s="215">
        <v>88.3</v>
      </c>
      <c r="AB7" s="215">
        <v>91.24</v>
      </c>
      <c r="AC7" s="215">
        <v>88.3</v>
      </c>
      <c r="AD7" s="215">
        <v>91.24</v>
      </c>
      <c r="AE7" s="215">
        <v>91.24</v>
      </c>
      <c r="AF7" s="215">
        <v>88.3</v>
      </c>
      <c r="AG7" s="215">
        <v>91.24</v>
      </c>
      <c r="AH7" s="215">
        <v>88.3</v>
      </c>
      <c r="AI7" s="215">
        <v>91.24</v>
      </c>
      <c r="AJ7" s="215">
        <v>1077.2299999999998</v>
      </c>
      <c r="AK7" s="215">
        <v>14533.81</v>
      </c>
      <c r="AL7" s="215">
        <v>91.24</v>
      </c>
      <c r="AM7" s="215">
        <v>82.41</v>
      </c>
      <c r="AN7" s="215">
        <v>91.24</v>
      </c>
      <c r="AO7" s="215">
        <v>88.3</v>
      </c>
      <c r="AP7" s="215">
        <v>91.24</v>
      </c>
      <c r="AQ7" s="215">
        <v>88.3</v>
      </c>
      <c r="AR7" s="215">
        <v>91.24</v>
      </c>
      <c r="AS7" s="215">
        <v>91.24</v>
      </c>
      <c r="AT7" s="215">
        <v>88.3</v>
      </c>
      <c r="AU7" s="215">
        <v>91.24</v>
      </c>
      <c r="AV7" s="215">
        <v>88.3</v>
      </c>
      <c r="AW7" s="215">
        <v>91.24</v>
      </c>
      <c r="AX7" s="215">
        <v>1074.29</v>
      </c>
      <c r="AY7" s="215">
        <v>15608.1</v>
      </c>
      <c r="AZ7" s="215">
        <v>91.24</v>
      </c>
      <c r="BA7" s="215">
        <v>82.41</v>
      </c>
      <c r="BB7" s="215">
        <v>91.24</v>
      </c>
      <c r="BC7" s="215">
        <v>88.3</v>
      </c>
      <c r="BD7" s="215">
        <v>91.24</v>
      </c>
      <c r="BE7" s="215">
        <v>88.3</v>
      </c>
      <c r="BF7" s="215">
        <v>91.24</v>
      </c>
      <c r="BG7" s="215">
        <v>91.24</v>
      </c>
      <c r="BH7" s="215">
        <v>88.3</v>
      </c>
      <c r="BI7" s="215">
        <v>91.24</v>
      </c>
      <c r="BJ7" s="215">
        <v>88.3</v>
      </c>
      <c r="BK7" s="215">
        <v>91.24</v>
      </c>
      <c r="BL7" s="215">
        <v>1074.29</v>
      </c>
      <c r="BM7" s="215">
        <v>16682.39</v>
      </c>
      <c r="BN7" s="215">
        <v>91.24</v>
      </c>
      <c r="BO7" s="215">
        <v>82.41</v>
      </c>
      <c r="BP7" s="215">
        <v>91.24</v>
      </c>
      <c r="BQ7" s="215">
        <v>88.3</v>
      </c>
      <c r="BR7" s="215">
        <v>91.24</v>
      </c>
      <c r="BS7" s="215">
        <v>88.3</v>
      </c>
      <c r="BT7" s="215">
        <v>91.24</v>
      </c>
      <c r="BU7" s="215">
        <v>91.24</v>
      </c>
      <c r="BV7" s="215">
        <v>88.3</v>
      </c>
      <c r="BW7" s="215">
        <v>91.24</v>
      </c>
      <c r="BX7" s="215">
        <v>88.3</v>
      </c>
      <c r="BY7" s="215">
        <v>91.24</v>
      </c>
      <c r="BZ7" s="215">
        <v>1074.29</v>
      </c>
      <c r="CA7" s="215">
        <v>17756.68</v>
      </c>
      <c r="CB7" s="215">
        <v>91.24</v>
      </c>
      <c r="CC7" s="215">
        <v>85.35</v>
      </c>
      <c r="CD7" s="215">
        <v>91.24</v>
      </c>
      <c r="CE7" s="215">
        <v>88.3</v>
      </c>
      <c r="CF7" s="215">
        <v>91.24</v>
      </c>
      <c r="CG7" s="215">
        <v>88.3</v>
      </c>
      <c r="CH7" s="215">
        <v>91.24</v>
      </c>
      <c r="CI7" s="215">
        <v>91.24</v>
      </c>
      <c r="CJ7" s="215">
        <v>88.3</v>
      </c>
      <c r="CK7" s="215">
        <v>91.24</v>
      </c>
      <c r="CL7" s="215">
        <v>88.3</v>
      </c>
      <c r="CM7" s="215">
        <v>91.24</v>
      </c>
      <c r="CN7" s="215">
        <v>1077.2299999999998</v>
      </c>
      <c r="CO7" s="216">
        <v>18833.91</v>
      </c>
      <c r="CP7" s="215">
        <v>91.24</v>
      </c>
      <c r="CQ7" s="215">
        <v>82.41</v>
      </c>
      <c r="CR7" s="215">
        <v>91.24</v>
      </c>
      <c r="CS7" s="215">
        <v>88.3</v>
      </c>
      <c r="CT7" s="217">
        <v>91.24</v>
      </c>
      <c r="CU7" s="215">
        <v>88.3</v>
      </c>
      <c r="CV7" s="215">
        <v>91.24</v>
      </c>
      <c r="CW7" s="215">
        <v>91.24</v>
      </c>
      <c r="CX7" s="215">
        <v>88.3</v>
      </c>
      <c r="CY7" s="215">
        <v>91.24</v>
      </c>
      <c r="CZ7" s="215">
        <v>88.3</v>
      </c>
      <c r="DA7" s="215">
        <v>91.24</v>
      </c>
      <c r="DB7" s="216">
        <v>1074.29</v>
      </c>
      <c r="DC7" s="216">
        <v>19908.2</v>
      </c>
      <c r="DD7" s="215">
        <v>91.24</v>
      </c>
      <c r="DE7" s="215">
        <v>82.41</v>
      </c>
      <c r="DF7" s="215">
        <v>91.24</v>
      </c>
      <c r="DG7" s="215">
        <v>88.3</v>
      </c>
      <c r="DH7" s="215">
        <v>91.24</v>
      </c>
      <c r="DI7" s="215">
        <v>88.3</v>
      </c>
      <c r="DJ7" s="215">
        <v>91.24</v>
      </c>
      <c r="DK7" s="215">
        <v>91.24</v>
      </c>
      <c r="DL7" s="215">
        <v>88.3</v>
      </c>
      <c r="DM7" s="215">
        <v>91.24</v>
      </c>
      <c r="DN7" s="215">
        <v>88.3</v>
      </c>
      <c r="DO7" s="215">
        <v>91.24</v>
      </c>
      <c r="DP7" s="216">
        <v>1074.29</v>
      </c>
      <c r="DQ7" s="216">
        <v>20982.49</v>
      </c>
      <c r="DR7" s="215">
        <v>91.24</v>
      </c>
      <c r="DS7" s="215">
        <v>82.41</v>
      </c>
      <c r="DT7" s="215">
        <v>91.24</v>
      </c>
      <c r="DU7" s="215">
        <v>88.3</v>
      </c>
      <c r="DV7" s="218">
        <v>91.24</v>
      </c>
      <c r="DW7" s="218">
        <v>88.3</v>
      </c>
      <c r="DX7" s="219">
        <v>91.24</v>
      </c>
      <c r="DY7" s="220"/>
      <c r="DZ7" s="220"/>
      <c r="EA7" s="220"/>
      <c r="EB7" s="220"/>
      <c r="EC7" s="220"/>
      <c r="ED7" s="216">
        <v>623.97</v>
      </c>
      <c r="EE7" s="215">
        <v>21606.46</v>
      </c>
      <c r="EF7" s="215">
        <v>26139.597142857143</v>
      </c>
    </row>
    <row r="8" spans="2:136" ht="32.25" customHeight="1" x14ac:dyDescent="0.15">
      <c r="B8" s="211" t="s">
        <v>561</v>
      </c>
      <c r="C8" s="212" t="s">
        <v>611</v>
      </c>
      <c r="D8" s="213" t="s">
        <v>612</v>
      </c>
      <c r="E8" s="214"/>
      <c r="F8" s="214"/>
      <c r="G8" s="215">
        <v>1351050</v>
      </c>
      <c r="H8" s="215">
        <v>135105</v>
      </c>
      <c r="I8" s="215">
        <v>1215945</v>
      </c>
      <c r="J8" s="215"/>
      <c r="K8" s="215"/>
      <c r="L8" s="215"/>
      <c r="M8" s="215"/>
      <c r="N8" s="215"/>
      <c r="O8" s="215"/>
      <c r="P8" s="215">
        <v>2156.52</v>
      </c>
      <c r="Q8" s="215">
        <v>60548.42</v>
      </c>
      <c r="R8" s="215">
        <v>60548.42</v>
      </c>
      <c r="S8" s="215">
        <v>60714.31</v>
      </c>
      <c r="T8" s="215">
        <v>60548.42</v>
      </c>
      <c r="U8" s="215">
        <v>60548.42</v>
      </c>
      <c r="V8" s="215">
        <v>60548.42</v>
      </c>
      <c r="W8" s="215">
        <v>365612.92999999993</v>
      </c>
      <c r="X8" s="215">
        <v>5142.47</v>
      </c>
      <c r="Y8" s="215">
        <v>4810.7</v>
      </c>
      <c r="Z8" s="215">
        <v>5142.47</v>
      </c>
      <c r="AA8" s="215">
        <v>4976.58</v>
      </c>
      <c r="AB8" s="215">
        <v>5142.47</v>
      </c>
      <c r="AC8" s="215">
        <v>4976.58</v>
      </c>
      <c r="AD8" s="215">
        <v>5142.47</v>
      </c>
      <c r="AE8" s="215">
        <v>5142.47</v>
      </c>
      <c r="AF8" s="215">
        <v>4976.58</v>
      </c>
      <c r="AG8" s="215">
        <v>5142.47</v>
      </c>
      <c r="AH8" s="215">
        <v>4976.58</v>
      </c>
      <c r="AI8" s="215">
        <v>5142.47</v>
      </c>
      <c r="AJ8" s="215">
        <v>60714.310000000012</v>
      </c>
      <c r="AK8" s="215">
        <v>426327.24</v>
      </c>
      <c r="AL8" s="215">
        <v>5142.47</v>
      </c>
      <c r="AM8" s="215">
        <v>4644.8100000000004</v>
      </c>
      <c r="AN8" s="215">
        <v>5142.47</v>
      </c>
      <c r="AO8" s="215">
        <v>4976.58</v>
      </c>
      <c r="AP8" s="215">
        <v>5142.47</v>
      </c>
      <c r="AQ8" s="215">
        <v>4976.58</v>
      </c>
      <c r="AR8" s="215">
        <v>5142.47</v>
      </c>
      <c r="AS8" s="215">
        <v>5142.47</v>
      </c>
      <c r="AT8" s="215">
        <v>4976.58</v>
      </c>
      <c r="AU8" s="215">
        <v>5142.47</v>
      </c>
      <c r="AV8" s="215">
        <v>4976.58</v>
      </c>
      <c r="AW8" s="215">
        <v>5142.47</v>
      </c>
      <c r="AX8" s="215">
        <v>60548.420000000013</v>
      </c>
      <c r="AY8" s="215">
        <v>486875.66</v>
      </c>
      <c r="AZ8" s="215">
        <v>5142.47</v>
      </c>
      <c r="BA8" s="215">
        <v>4644.8100000000004</v>
      </c>
      <c r="BB8" s="215">
        <v>5142.47</v>
      </c>
      <c r="BC8" s="215">
        <v>4976.58</v>
      </c>
      <c r="BD8" s="215">
        <v>5142.47</v>
      </c>
      <c r="BE8" s="215">
        <v>4976.58</v>
      </c>
      <c r="BF8" s="215">
        <v>5142.47</v>
      </c>
      <c r="BG8" s="215">
        <v>5142.47</v>
      </c>
      <c r="BH8" s="215">
        <v>4976.58</v>
      </c>
      <c r="BI8" s="215">
        <v>5142.47</v>
      </c>
      <c r="BJ8" s="215">
        <v>4976.58</v>
      </c>
      <c r="BK8" s="215">
        <v>5142.47</v>
      </c>
      <c r="BL8" s="215">
        <v>60548.420000000013</v>
      </c>
      <c r="BM8" s="215">
        <v>547424.07999999996</v>
      </c>
      <c r="BN8" s="215">
        <v>5142.47</v>
      </c>
      <c r="BO8" s="215">
        <v>4644.8100000000004</v>
      </c>
      <c r="BP8" s="215">
        <v>5142.47</v>
      </c>
      <c r="BQ8" s="215">
        <v>4976.58</v>
      </c>
      <c r="BR8" s="215">
        <v>5142.47</v>
      </c>
      <c r="BS8" s="215">
        <v>4976.58</v>
      </c>
      <c r="BT8" s="215">
        <v>5142.47</v>
      </c>
      <c r="BU8" s="215">
        <v>5142.47</v>
      </c>
      <c r="BV8" s="215">
        <v>4976.58</v>
      </c>
      <c r="BW8" s="215">
        <v>5142.47</v>
      </c>
      <c r="BX8" s="215">
        <v>4976.58</v>
      </c>
      <c r="BY8" s="215">
        <v>5142.47</v>
      </c>
      <c r="BZ8" s="215">
        <v>60548.420000000013</v>
      </c>
      <c r="CA8" s="215">
        <v>607972.5</v>
      </c>
      <c r="CB8" s="215">
        <v>5142.47</v>
      </c>
      <c r="CC8" s="215">
        <v>4810.7</v>
      </c>
      <c r="CD8" s="215">
        <v>5142.47</v>
      </c>
      <c r="CE8" s="215">
        <v>4976.58</v>
      </c>
      <c r="CF8" s="215">
        <v>5142.47</v>
      </c>
      <c r="CG8" s="215">
        <v>4976.58</v>
      </c>
      <c r="CH8" s="215">
        <v>5142.47</v>
      </c>
      <c r="CI8" s="215">
        <v>5142.47</v>
      </c>
      <c r="CJ8" s="215">
        <v>4976.58</v>
      </c>
      <c r="CK8" s="215">
        <v>5142.47</v>
      </c>
      <c r="CL8" s="215">
        <v>4976.58</v>
      </c>
      <c r="CM8" s="215">
        <v>5142.47</v>
      </c>
      <c r="CN8" s="215">
        <v>60714.310000000012</v>
      </c>
      <c r="CO8" s="216">
        <v>668686.81000000006</v>
      </c>
      <c r="CP8" s="215">
        <v>5142.47</v>
      </c>
      <c r="CQ8" s="215">
        <v>4644.8100000000004</v>
      </c>
      <c r="CR8" s="215">
        <v>5142.47</v>
      </c>
      <c r="CS8" s="215">
        <v>4976.58</v>
      </c>
      <c r="CT8" s="217">
        <v>5142.47</v>
      </c>
      <c r="CU8" s="215">
        <v>4976.58</v>
      </c>
      <c r="CV8" s="215">
        <v>5142.47</v>
      </c>
      <c r="CW8" s="215">
        <v>5142.47</v>
      </c>
      <c r="CX8" s="215">
        <v>4976.58</v>
      </c>
      <c r="CY8" s="215">
        <v>5142.47</v>
      </c>
      <c r="CZ8" s="215">
        <v>4976.58</v>
      </c>
      <c r="DA8" s="215">
        <v>5142.47</v>
      </c>
      <c r="DB8" s="216">
        <v>60548.420000000013</v>
      </c>
      <c r="DC8" s="216">
        <v>729235.23</v>
      </c>
      <c r="DD8" s="215">
        <v>5142.47</v>
      </c>
      <c r="DE8" s="215">
        <v>4644.8100000000004</v>
      </c>
      <c r="DF8" s="215">
        <v>5142.47</v>
      </c>
      <c r="DG8" s="215">
        <v>4976.58</v>
      </c>
      <c r="DH8" s="215">
        <v>5142.47</v>
      </c>
      <c r="DI8" s="215">
        <v>4976.58</v>
      </c>
      <c r="DJ8" s="215">
        <v>5142.47</v>
      </c>
      <c r="DK8" s="215">
        <v>5142.47</v>
      </c>
      <c r="DL8" s="215">
        <v>4976.58</v>
      </c>
      <c r="DM8" s="215">
        <v>5142.47</v>
      </c>
      <c r="DN8" s="215">
        <v>4976.58</v>
      </c>
      <c r="DO8" s="215">
        <v>5142.47</v>
      </c>
      <c r="DP8" s="216">
        <v>60548.420000000013</v>
      </c>
      <c r="DQ8" s="216">
        <v>789783.65</v>
      </c>
      <c r="DR8" s="215">
        <v>5142.47</v>
      </c>
      <c r="DS8" s="215">
        <v>4644.8100000000004</v>
      </c>
      <c r="DT8" s="215">
        <v>5142.47</v>
      </c>
      <c r="DU8" s="215">
        <v>4976.58</v>
      </c>
      <c r="DV8" s="218">
        <v>5142.47</v>
      </c>
      <c r="DW8" s="218">
        <v>4976.58</v>
      </c>
      <c r="DX8" s="219">
        <v>5142.47</v>
      </c>
      <c r="DY8" s="220"/>
      <c r="DZ8" s="220"/>
      <c r="EA8" s="220"/>
      <c r="EB8" s="220"/>
      <c r="EC8" s="220"/>
      <c r="ED8" s="216">
        <v>35167.850000000006</v>
      </c>
      <c r="EE8" s="215">
        <v>824951.5</v>
      </c>
      <c r="EF8" s="215">
        <v>526098.5</v>
      </c>
    </row>
    <row r="9" spans="2:136" ht="32.25" customHeight="1" x14ac:dyDescent="0.15">
      <c r="B9" s="211" t="s">
        <v>561</v>
      </c>
      <c r="C9" s="212" t="s">
        <v>613</v>
      </c>
      <c r="D9" s="213" t="s">
        <v>612</v>
      </c>
      <c r="E9" s="214"/>
      <c r="F9" s="214"/>
      <c r="G9" s="215">
        <v>131874.97</v>
      </c>
      <c r="H9" s="215">
        <v>13187.5</v>
      </c>
      <c r="I9" s="215">
        <v>118687.473</v>
      </c>
      <c r="J9" s="215"/>
      <c r="K9" s="215"/>
      <c r="L9" s="215"/>
      <c r="M9" s="215"/>
      <c r="N9" s="215"/>
      <c r="O9" s="215"/>
      <c r="P9" s="215"/>
      <c r="Q9" s="215">
        <v>6120.57</v>
      </c>
      <c r="R9" s="215">
        <v>5910.07</v>
      </c>
      <c r="S9" s="215">
        <v>5926.26</v>
      </c>
      <c r="T9" s="215">
        <v>5910.07</v>
      </c>
      <c r="U9" s="215">
        <v>5910.07</v>
      </c>
      <c r="V9" s="215">
        <v>5910.07</v>
      </c>
      <c r="W9" s="215">
        <v>35687.11</v>
      </c>
      <c r="X9" s="215">
        <v>501.95</v>
      </c>
      <c r="Y9" s="215">
        <v>469.57</v>
      </c>
      <c r="Z9" s="215">
        <v>501.95</v>
      </c>
      <c r="AA9" s="215">
        <v>485.76</v>
      </c>
      <c r="AB9" s="215">
        <v>501.95</v>
      </c>
      <c r="AC9" s="215">
        <v>485.76</v>
      </c>
      <c r="AD9" s="215">
        <v>501.95</v>
      </c>
      <c r="AE9" s="215">
        <v>501.95</v>
      </c>
      <c r="AF9" s="215">
        <v>485.76</v>
      </c>
      <c r="AG9" s="215">
        <v>501.95</v>
      </c>
      <c r="AH9" s="215">
        <v>485.76</v>
      </c>
      <c r="AI9" s="215">
        <v>501.95</v>
      </c>
      <c r="AJ9" s="215">
        <v>5926.2599999999993</v>
      </c>
      <c r="AK9" s="215">
        <v>41613.370000000003</v>
      </c>
      <c r="AL9" s="215">
        <v>501.95</v>
      </c>
      <c r="AM9" s="215">
        <v>453.38</v>
      </c>
      <c r="AN9" s="215">
        <v>501.95</v>
      </c>
      <c r="AO9" s="215">
        <v>485.76</v>
      </c>
      <c r="AP9" s="215">
        <v>501.95</v>
      </c>
      <c r="AQ9" s="215">
        <v>485.76</v>
      </c>
      <c r="AR9" s="215">
        <v>501.95</v>
      </c>
      <c r="AS9" s="215">
        <v>501.95</v>
      </c>
      <c r="AT9" s="215">
        <v>485.76</v>
      </c>
      <c r="AU9" s="215">
        <v>501.95</v>
      </c>
      <c r="AV9" s="215">
        <v>485.76</v>
      </c>
      <c r="AW9" s="215">
        <v>501.95</v>
      </c>
      <c r="AX9" s="215">
        <v>5910.07</v>
      </c>
      <c r="AY9" s="215">
        <v>47523.44</v>
      </c>
      <c r="AZ9" s="215">
        <v>501.95</v>
      </c>
      <c r="BA9" s="215">
        <v>453.38</v>
      </c>
      <c r="BB9" s="215">
        <v>501.95</v>
      </c>
      <c r="BC9" s="215">
        <v>485.76</v>
      </c>
      <c r="BD9" s="215">
        <v>501.95</v>
      </c>
      <c r="BE9" s="215">
        <v>485.76</v>
      </c>
      <c r="BF9" s="215">
        <v>501.95</v>
      </c>
      <c r="BG9" s="215">
        <v>501.95</v>
      </c>
      <c r="BH9" s="215">
        <v>485.76</v>
      </c>
      <c r="BI9" s="215">
        <v>501.95</v>
      </c>
      <c r="BJ9" s="215">
        <v>485.76</v>
      </c>
      <c r="BK9" s="215">
        <v>501.95</v>
      </c>
      <c r="BL9" s="215">
        <v>5910.07</v>
      </c>
      <c r="BM9" s="215">
        <v>53433.51</v>
      </c>
      <c r="BN9" s="215">
        <v>501.95</v>
      </c>
      <c r="BO9" s="215">
        <v>453.38</v>
      </c>
      <c r="BP9" s="215">
        <v>501.95</v>
      </c>
      <c r="BQ9" s="215">
        <v>485.76</v>
      </c>
      <c r="BR9" s="215">
        <v>501.95</v>
      </c>
      <c r="BS9" s="215">
        <v>485.76</v>
      </c>
      <c r="BT9" s="215">
        <v>501.95</v>
      </c>
      <c r="BU9" s="215">
        <v>501.95</v>
      </c>
      <c r="BV9" s="215">
        <v>485.76</v>
      </c>
      <c r="BW9" s="215">
        <v>501.95</v>
      </c>
      <c r="BX9" s="215">
        <v>485.76</v>
      </c>
      <c r="BY9" s="215">
        <v>501.95</v>
      </c>
      <c r="BZ9" s="215">
        <v>5910.07</v>
      </c>
      <c r="CA9" s="215">
        <v>59343.58</v>
      </c>
      <c r="CB9" s="215">
        <v>501.95</v>
      </c>
      <c r="CC9" s="215">
        <v>469.57</v>
      </c>
      <c r="CD9" s="215">
        <v>501.95</v>
      </c>
      <c r="CE9" s="215">
        <v>485.76</v>
      </c>
      <c r="CF9" s="215">
        <v>501.95</v>
      </c>
      <c r="CG9" s="215">
        <v>485.76</v>
      </c>
      <c r="CH9" s="215">
        <v>501.95</v>
      </c>
      <c r="CI9" s="215">
        <v>501.95</v>
      </c>
      <c r="CJ9" s="215">
        <v>485.76</v>
      </c>
      <c r="CK9" s="215">
        <v>501.95</v>
      </c>
      <c r="CL9" s="215">
        <v>485.76</v>
      </c>
      <c r="CM9" s="215">
        <v>501.95</v>
      </c>
      <c r="CN9" s="215">
        <v>5926.2599999999993</v>
      </c>
      <c r="CO9" s="216">
        <v>65269.84</v>
      </c>
      <c r="CP9" s="215">
        <v>501.95</v>
      </c>
      <c r="CQ9" s="215">
        <v>453.38</v>
      </c>
      <c r="CR9" s="215">
        <v>501.95</v>
      </c>
      <c r="CS9" s="215">
        <v>485.76</v>
      </c>
      <c r="CT9" s="217">
        <v>501.95</v>
      </c>
      <c r="CU9" s="215">
        <v>485.76</v>
      </c>
      <c r="CV9" s="215">
        <v>501.95</v>
      </c>
      <c r="CW9" s="215">
        <v>501.95</v>
      </c>
      <c r="CX9" s="215">
        <v>485.76</v>
      </c>
      <c r="CY9" s="215">
        <v>501.95</v>
      </c>
      <c r="CZ9" s="215">
        <v>485.76</v>
      </c>
      <c r="DA9" s="215">
        <v>501.95</v>
      </c>
      <c r="DB9" s="216">
        <v>5910.07</v>
      </c>
      <c r="DC9" s="216">
        <v>71179.91</v>
      </c>
      <c r="DD9" s="215">
        <v>501.95</v>
      </c>
      <c r="DE9" s="215">
        <v>453.38</v>
      </c>
      <c r="DF9" s="215">
        <v>501.95</v>
      </c>
      <c r="DG9" s="215">
        <v>485.76</v>
      </c>
      <c r="DH9" s="215">
        <v>501.95</v>
      </c>
      <c r="DI9" s="215">
        <v>485.76</v>
      </c>
      <c r="DJ9" s="215">
        <v>501.95</v>
      </c>
      <c r="DK9" s="215">
        <v>501.95</v>
      </c>
      <c r="DL9" s="215">
        <v>485.76</v>
      </c>
      <c r="DM9" s="215">
        <v>501.95</v>
      </c>
      <c r="DN9" s="215">
        <v>485.76</v>
      </c>
      <c r="DO9" s="215">
        <v>501.95</v>
      </c>
      <c r="DP9" s="216">
        <v>5910.07</v>
      </c>
      <c r="DQ9" s="216">
        <v>77089.98</v>
      </c>
      <c r="DR9" s="215">
        <v>501.95</v>
      </c>
      <c r="DS9" s="215">
        <v>453.38</v>
      </c>
      <c r="DT9" s="215">
        <v>501.95</v>
      </c>
      <c r="DU9" s="215">
        <v>485.76</v>
      </c>
      <c r="DV9" s="218">
        <v>501.95</v>
      </c>
      <c r="DW9" s="218">
        <v>485.76</v>
      </c>
      <c r="DX9" s="219">
        <v>501.95</v>
      </c>
      <c r="DY9" s="220"/>
      <c r="DZ9" s="220"/>
      <c r="EA9" s="220"/>
      <c r="EB9" s="220"/>
      <c r="EC9" s="220"/>
      <c r="ED9" s="216">
        <v>3432.7</v>
      </c>
      <c r="EE9" s="215">
        <v>80522.679999999993</v>
      </c>
      <c r="EF9" s="215">
        <v>51352.290000000008</v>
      </c>
    </row>
    <row r="10" spans="2:136" ht="32.25" customHeight="1" x14ac:dyDescent="0.15">
      <c r="B10" s="211" t="s">
        <v>614</v>
      </c>
      <c r="C10" s="212" t="s">
        <v>615</v>
      </c>
      <c r="D10" s="213" t="s">
        <v>612</v>
      </c>
      <c r="E10" s="214"/>
      <c r="F10" s="214"/>
      <c r="G10" s="215">
        <v>78076.570000000007</v>
      </c>
      <c r="H10" s="215">
        <v>7807.66</v>
      </c>
      <c r="I10" s="215">
        <v>70268.913000000015</v>
      </c>
      <c r="J10" s="215"/>
      <c r="K10" s="215"/>
      <c r="L10" s="215"/>
      <c r="M10" s="215"/>
      <c r="N10" s="215"/>
      <c r="O10" s="215"/>
      <c r="P10" s="215"/>
      <c r="Q10" s="215"/>
      <c r="R10" s="215">
        <v>2866.34</v>
      </c>
      <c r="S10" s="215">
        <v>3508.63</v>
      </c>
      <c r="T10" s="215">
        <v>3499.04</v>
      </c>
      <c r="U10" s="215">
        <v>3499.04</v>
      </c>
      <c r="V10" s="215">
        <v>3499.04</v>
      </c>
      <c r="W10" s="215">
        <v>16872.09</v>
      </c>
      <c r="X10" s="215">
        <v>297.18</v>
      </c>
      <c r="Y10" s="215">
        <v>278.01</v>
      </c>
      <c r="Z10" s="215">
        <v>297.18</v>
      </c>
      <c r="AA10" s="215">
        <v>287.58999999999997</v>
      </c>
      <c r="AB10" s="215">
        <v>297.18</v>
      </c>
      <c r="AC10" s="215">
        <v>287.58999999999997</v>
      </c>
      <c r="AD10" s="215">
        <v>297.18</v>
      </c>
      <c r="AE10" s="215">
        <v>297.18</v>
      </c>
      <c r="AF10" s="215">
        <v>287.58999999999997</v>
      </c>
      <c r="AG10" s="215">
        <v>297.18</v>
      </c>
      <c r="AH10" s="215">
        <v>287.58999999999997</v>
      </c>
      <c r="AI10" s="215">
        <v>297.18</v>
      </c>
      <c r="AJ10" s="215">
        <v>3508.63</v>
      </c>
      <c r="AK10" s="215">
        <v>20380.72</v>
      </c>
      <c r="AL10" s="215">
        <v>297.18</v>
      </c>
      <c r="AM10" s="215">
        <v>268.42</v>
      </c>
      <c r="AN10" s="215">
        <v>297.18</v>
      </c>
      <c r="AO10" s="215">
        <v>287.58999999999997</v>
      </c>
      <c r="AP10" s="215">
        <v>297.18</v>
      </c>
      <c r="AQ10" s="215">
        <v>287.58999999999997</v>
      </c>
      <c r="AR10" s="215">
        <v>297.18</v>
      </c>
      <c r="AS10" s="215">
        <v>297.18</v>
      </c>
      <c r="AT10" s="215">
        <v>287.58999999999997</v>
      </c>
      <c r="AU10" s="215">
        <v>297.18</v>
      </c>
      <c r="AV10" s="215">
        <v>287.58999999999997</v>
      </c>
      <c r="AW10" s="215">
        <v>297.18</v>
      </c>
      <c r="AX10" s="215">
        <v>3499.04</v>
      </c>
      <c r="AY10" s="215">
        <v>23879.759999999998</v>
      </c>
      <c r="AZ10" s="215">
        <v>297.18</v>
      </c>
      <c r="BA10" s="215">
        <v>268.42</v>
      </c>
      <c r="BB10" s="215">
        <v>297.18</v>
      </c>
      <c r="BC10" s="215">
        <v>287.58999999999997</v>
      </c>
      <c r="BD10" s="215">
        <v>297.18</v>
      </c>
      <c r="BE10" s="215">
        <v>287.58999999999997</v>
      </c>
      <c r="BF10" s="215">
        <v>297.18</v>
      </c>
      <c r="BG10" s="215">
        <v>297.18</v>
      </c>
      <c r="BH10" s="215">
        <v>287.58999999999997</v>
      </c>
      <c r="BI10" s="215">
        <v>297.18</v>
      </c>
      <c r="BJ10" s="215">
        <v>287.58999999999997</v>
      </c>
      <c r="BK10" s="215">
        <v>297.18</v>
      </c>
      <c r="BL10" s="215">
        <v>3499.04</v>
      </c>
      <c r="BM10" s="215">
        <v>27378.799999999999</v>
      </c>
      <c r="BN10" s="215">
        <v>297.18</v>
      </c>
      <c r="BO10" s="215">
        <v>268.42</v>
      </c>
      <c r="BP10" s="215">
        <v>297.18</v>
      </c>
      <c r="BQ10" s="215">
        <v>287.58999999999997</v>
      </c>
      <c r="BR10" s="215">
        <v>297.18</v>
      </c>
      <c r="BS10" s="215">
        <v>287.58999999999997</v>
      </c>
      <c r="BT10" s="215">
        <v>297.18</v>
      </c>
      <c r="BU10" s="215">
        <v>297.18</v>
      </c>
      <c r="BV10" s="215">
        <v>287.58999999999997</v>
      </c>
      <c r="BW10" s="215">
        <v>297.18</v>
      </c>
      <c r="BX10" s="215">
        <v>287.58999999999997</v>
      </c>
      <c r="BY10" s="215">
        <v>297.18</v>
      </c>
      <c r="BZ10" s="215">
        <v>3499.04</v>
      </c>
      <c r="CA10" s="215">
        <v>30877.84</v>
      </c>
      <c r="CB10" s="215">
        <v>297.18</v>
      </c>
      <c r="CC10" s="215">
        <v>278.01</v>
      </c>
      <c r="CD10" s="215">
        <v>297.18</v>
      </c>
      <c r="CE10" s="215">
        <v>287.58999999999997</v>
      </c>
      <c r="CF10" s="215">
        <v>297.18</v>
      </c>
      <c r="CG10" s="215">
        <v>287.58999999999997</v>
      </c>
      <c r="CH10" s="215">
        <v>297.18</v>
      </c>
      <c r="CI10" s="215">
        <v>297.18</v>
      </c>
      <c r="CJ10" s="215">
        <v>287.58999999999997</v>
      </c>
      <c r="CK10" s="215">
        <v>297.18</v>
      </c>
      <c r="CL10" s="215">
        <v>287.58999999999997</v>
      </c>
      <c r="CM10" s="215">
        <v>297.18</v>
      </c>
      <c r="CN10" s="215">
        <v>3508.63</v>
      </c>
      <c r="CO10" s="216">
        <v>34386.47</v>
      </c>
      <c r="CP10" s="215">
        <v>297.18</v>
      </c>
      <c r="CQ10" s="215">
        <v>268.42</v>
      </c>
      <c r="CR10" s="215">
        <v>297.18</v>
      </c>
      <c r="CS10" s="215">
        <v>287.58999999999997</v>
      </c>
      <c r="CT10" s="217">
        <v>297.18</v>
      </c>
      <c r="CU10" s="215">
        <v>287.58999999999997</v>
      </c>
      <c r="CV10" s="215">
        <v>297.18</v>
      </c>
      <c r="CW10" s="215">
        <v>297.18</v>
      </c>
      <c r="CX10" s="215">
        <v>287.58999999999997</v>
      </c>
      <c r="CY10" s="215">
        <v>297.18</v>
      </c>
      <c r="CZ10" s="215">
        <v>287.58999999999997</v>
      </c>
      <c r="DA10" s="215">
        <v>297.18</v>
      </c>
      <c r="DB10" s="216">
        <v>3499.04</v>
      </c>
      <c r="DC10" s="216">
        <v>37885.51</v>
      </c>
      <c r="DD10" s="215">
        <v>297.18</v>
      </c>
      <c r="DE10" s="215">
        <v>268.42</v>
      </c>
      <c r="DF10" s="215">
        <v>297.18</v>
      </c>
      <c r="DG10" s="215">
        <v>287.58999999999997</v>
      </c>
      <c r="DH10" s="215">
        <v>297.18</v>
      </c>
      <c r="DI10" s="215">
        <v>287.58999999999997</v>
      </c>
      <c r="DJ10" s="215">
        <v>297.18</v>
      </c>
      <c r="DK10" s="215">
        <v>297.18</v>
      </c>
      <c r="DL10" s="215">
        <v>287.58999999999997</v>
      </c>
      <c r="DM10" s="215">
        <v>297.18</v>
      </c>
      <c r="DN10" s="215">
        <v>287.58999999999997</v>
      </c>
      <c r="DO10" s="215">
        <v>297.18</v>
      </c>
      <c r="DP10" s="216">
        <v>3499.04</v>
      </c>
      <c r="DQ10" s="216">
        <v>41384.550000000003</v>
      </c>
      <c r="DR10" s="215">
        <v>297.18</v>
      </c>
      <c r="DS10" s="215">
        <v>268.42</v>
      </c>
      <c r="DT10" s="215">
        <v>297.18</v>
      </c>
      <c r="DU10" s="215">
        <v>287.58999999999997</v>
      </c>
      <c r="DV10" s="218">
        <v>297.18</v>
      </c>
      <c r="DW10" s="218">
        <v>287.58999999999997</v>
      </c>
      <c r="DX10" s="219">
        <v>297.18</v>
      </c>
      <c r="DY10" s="220"/>
      <c r="DZ10" s="220"/>
      <c r="EA10" s="220"/>
      <c r="EB10" s="220"/>
      <c r="EC10" s="220"/>
      <c r="ED10" s="216">
        <v>2032.32</v>
      </c>
      <c r="EE10" s="215">
        <v>43416.87</v>
      </c>
      <c r="EF10" s="215">
        <v>34659.700000000004</v>
      </c>
    </row>
    <row r="11" spans="2:136" ht="32.25" customHeight="1" x14ac:dyDescent="0.15">
      <c r="B11" s="211" t="s">
        <v>614</v>
      </c>
      <c r="C11" s="212" t="s">
        <v>615</v>
      </c>
      <c r="D11" s="213" t="s">
        <v>612</v>
      </c>
      <c r="E11" s="214"/>
      <c r="F11" s="214"/>
      <c r="G11" s="215">
        <v>3390</v>
      </c>
      <c r="H11" s="215">
        <v>339</v>
      </c>
      <c r="I11" s="215">
        <v>3051</v>
      </c>
      <c r="J11" s="215"/>
      <c r="K11" s="215"/>
      <c r="L11" s="215"/>
      <c r="M11" s="215"/>
      <c r="N11" s="215"/>
      <c r="O11" s="215"/>
      <c r="P11" s="215"/>
      <c r="Q11" s="215"/>
      <c r="R11" s="215">
        <v>124.45</v>
      </c>
      <c r="S11" s="215">
        <v>152.33000000000001</v>
      </c>
      <c r="T11" s="215">
        <v>151.91</v>
      </c>
      <c r="U11" s="215">
        <v>151.91</v>
      </c>
      <c r="V11" s="215">
        <v>151.91</v>
      </c>
      <c r="W11" s="215">
        <v>732.51</v>
      </c>
      <c r="X11" s="215">
        <v>12.9</v>
      </c>
      <c r="Y11" s="215">
        <v>12.07</v>
      </c>
      <c r="Z11" s="215">
        <v>12.9</v>
      </c>
      <c r="AA11" s="215">
        <v>12.49</v>
      </c>
      <c r="AB11" s="215">
        <v>12.9</v>
      </c>
      <c r="AC11" s="215">
        <v>12.49</v>
      </c>
      <c r="AD11" s="215">
        <v>12.9</v>
      </c>
      <c r="AE11" s="215">
        <v>12.9</v>
      </c>
      <c r="AF11" s="215">
        <v>12.49</v>
      </c>
      <c r="AG11" s="215">
        <v>12.9</v>
      </c>
      <c r="AH11" s="215">
        <v>12.49</v>
      </c>
      <c r="AI11" s="215">
        <v>12.9</v>
      </c>
      <c r="AJ11" s="215">
        <v>152.33000000000001</v>
      </c>
      <c r="AK11" s="215">
        <v>884.84</v>
      </c>
      <c r="AL11" s="215">
        <v>12.9</v>
      </c>
      <c r="AM11" s="215">
        <v>11.65</v>
      </c>
      <c r="AN11" s="215">
        <v>12.9</v>
      </c>
      <c r="AO11" s="215">
        <v>12.49</v>
      </c>
      <c r="AP11" s="215">
        <v>12.9</v>
      </c>
      <c r="AQ11" s="215">
        <v>12.49</v>
      </c>
      <c r="AR11" s="215">
        <v>12.9</v>
      </c>
      <c r="AS11" s="215">
        <v>12.9</v>
      </c>
      <c r="AT11" s="215">
        <v>12.49</v>
      </c>
      <c r="AU11" s="215">
        <v>12.9</v>
      </c>
      <c r="AV11" s="215">
        <v>12.49</v>
      </c>
      <c r="AW11" s="215">
        <v>12.9</v>
      </c>
      <c r="AX11" s="215">
        <v>151.91000000000003</v>
      </c>
      <c r="AY11" s="215">
        <v>1036.75</v>
      </c>
      <c r="AZ11" s="215">
        <v>12.9</v>
      </c>
      <c r="BA11" s="215">
        <v>11.65</v>
      </c>
      <c r="BB11" s="215">
        <v>12.9</v>
      </c>
      <c r="BC11" s="215">
        <v>12.49</v>
      </c>
      <c r="BD11" s="215">
        <v>12.9</v>
      </c>
      <c r="BE11" s="215">
        <v>12.49</v>
      </c>
      <c r="BF11" s="215">
        <v>12.9</v>
      </c>
      <c r="BG11" s="215">
        <v>12.9</v>
      </c>
      <c r="BH11" s="215">
        <v>12.49</v>
      </c>
      <c r="BI11" s="215">
        <v>12.9</v>
      </c>
      <c r="BJ11" s="215">
        <v>12.49</v>
      </c>
      <c r="BK11" s="215">
        <v>12.9</v>
      </c>
      <c r="BL11" s="215">
        <v>151.91000000000003</v>
      </c>
      <c r="BM11" s="215">
        <v>1188.6600000000001</v>
      </c>
      <c r="BN11" s="215">
        <v>12.9</v>
      </c>
      <c r="BO11" s="215">
        <v>11.65</v>
      </c>
      <c r="BP11" s="215">
        <v>12.9</v>
      </c>
      <c r="BQ11" s="215">
        <v>12.49</v>
      </c>
      <c r="BR11" s="215">
        <v>12.9</v>
      </c>
      <c r="BS11" s="215">
        <v>12.49</v>
      </c>
      <c r="BT11" s="215">
        <v>12.9</v>
      </c>
      <c r="BU11" s="215">
        <v>12.9</v>
      </c>
      <c r="BV11" s="215">
        <v>12.49</v>
      </c>
      <c r="BW11" s="215">
        <v>12.9</v>
      </c>
      <c r="BX11" s="215">
        <v>12.49</v>
      </c>
      <c r="BY11" s="215">
        <v>12.9</v>
      </c>
      <c r="BZ11" s="215">
        <v>151.91000000000003</v>
      </c>
      <c r="CA11" s="215">
        <v>1340.57</v>
      </c>
      <c r="CB11" s="215">
        <v>12.9</v>
      </c>
      <c r="CC11" s="215">
        <v>12.07</v>
      </c>
      <c r="CD11" s="215">
        <v>12.9</v>
      </c>
      <c r="CE11" s="215">
        <v>12.49</v>
      </c>
      <c r="CF11" s="215">
        <v>12.9</v>
      </c>
      <c r="CG11" s="215">
        <v>12.49</v>
      </c>
      <c r="CH11" s="215">
        <v>12.9</v>
      </c>
      <c r="CI11" s="215">
        <v>12.9</v>
      </c>
      <c r="CJ11" s="215">
        <v>12.49</v>
      </c>
      <c r="CK11" s="215">
        <v>12.9</v>
      </c>
      <c r="CL11" s="215">
        <v>12.49</v>
      </c>
      <c r="CM11" s="215">
        <v>12.9</v>
      </c>
      <c r="CN11" s="215">
        <v>152.33000000000001</v>
      </c>
      <c r="CO11" s="216">
        <v>1492.9</v>
      </c>
      <c r="CP11" s="215">
        <v>12.9</v>
      </c>
      <c r="CQ11" s="215">
        <v>11.65</v>
      </c>
      <c r="CR11" s="215">
        <v>12.9</v>
      </c>
      <c r="CS11" s="215">
        <v>12.49</v>
      </c>
      <c r="CT11" s="217">
        <v>12.9</v>
      </c>
      <c r="CU11" s="215">
        <v>12.49</v>
      </c>
      <c r="CV11" s="215">
        <v>12.9</v>
      </c>
      <c r="CW11" s="215">
        <v>12.9</v>
      </c>
      <c r="CX11" s="215">
        <v>12.49</v>
      </c>
      <c r="CY11" s="215">
        <v>12.9</v>
      </c>
      <c r="CZ11" s="215">
        <v>12.49</v>
      </c>
      <c r="DA11" s="215">
        <v>12.9</v>
      </c>
      <c r="DB11" s="216">
        <v>151.91000000000003</v>
      </c>
      <c r="DC11" s="216">
        <v>1644.81</v>
      </c>
      <c r="DD11" s="215">
        <v>12.9</v>
      </c>
      <c r="DE11" s="215">
        <v>11.65</v>
      </c>
      <c r="DF11" s="215">
        <v>12.9</v>
      </c>
      <c r="DG11" s="215">
        <v>12.49</v>
      </c>
      <c r="DH11" s="215">
        <v>12.9</v>
      </c>
      <c r="DI11" s="215">
        <v>12.49</v>
      </c>
      <c r="DJ11" s="215">
        <v>12.9</v>
      </c>
      <c r="DK11" s="215">
        <v>12.9</v>
      </c>
      <c r="DL11" s="215">
        <v>12.49</v>
      </c>
      <c r="DM11" s="215">
        <v>12.9</v>
      </c>
      <c r="DN11" s="215">
        <v>12.49</v>
      </c>
      <c r="DO11" s="215">
        <v>12.9</v>
      </c>
      <c r="DP11" s="216">
        <v>151.91000000000003</v>
      </c>
      <c r="DQ11" s="216">
        <v>1796.72</v>
      </c>
      <c r="DR11" s="215">
        <v>12.9</v>
      </c>
      <c r="DS11" s="215">
        <v>11.65</v>
      </c>
      <c r="DT11" s="215">
        <v>12.9</v>
      </c>
      <c r="DU11" s="215">
        <v>12.49</v>
      </c>
      <c r="DV11" s="218">
        <v>12.9</v>
      </c>
      <c r="DW11" s="218">
        <v>12.49</v>
      </c>
      <c r="DX11" s="219">
        <v>12.9</v>
      </c>
      <c r="DY11" s="220"/>
      <c r="DZ11" s="220"/>
      <c r="EA11" s="220"/>
      <c r="EB11" s="220"/>
      <c r="EC11" s="220"/>
      <c r="ED11" s="216">
        <v>88.23</v>
      </c>
      <c r="EE11" s="215">
        <v>1884.95</v>
      </c>
      <c r="EF11" s="215">
        <v>1505.05</v>
      </c>
    </row>
    <row r="12" spans="2:136" ht="32.25" customHeight="1" x14ac:dyDescent="0.15">
      <c r="B12" s="211" t="s">
        <v>616</v>
      </c>
      <c r="C12" s="212" t="s">
        <v>617</v>
      </c>
      <c r="D12" s="213" t="s">
        <v>618</v>
      </c>
      <c r="E12" s="214"/>
      <c r="F12" s="214"/>
      <c r="G12" s="215">
        <v>1632.23</v>
      </c>
      <c r="H12" s="215">
        <v>163.22</v>
      </c>
      <c r="I12" s="215">
        <v>1469.0070000000001</v>
      </c>
      <c r="J12" s="215"/>
      <c r="K12" s="215"/>
      <c r="L12" s="215"/>
      <c r="M12" s="215"/>
      <c r="N12" s="215"/>
      <c r="O12" s="215"/>
      <c r="P12" s="215"/>
      <c r="Q12" s="215"/>
      <c r="R12" s="215"/>
      <c r="S12" s="215">
        <v>66.11</v>
      </c>
      <c r="T12" s="215">
        <v>73.12</v>
      </c>
      <c r="U12" s="215">
        <v>73.12</v>
      </c>
      <c r="V12" s="215">
        <v>73.12</v>
      </c>
      <c r="W12" s="215">
        <v>285.47000000000003</v>
      </c>
      <c r="X12" s="215">
        <v>6.21</v>
      </c>
      <c r="Y12" s="215">
        <v>5.81</v>
      </c>
      <c r="Z12" s="215">
        <v>6.21</v>
      </c>
      <c r="AA12" s="215">
        <v>6.01</v>
      </c>
      <c r="AB12" s="215">
        <v>6.21</v>
      </c>
      <c r="AC12" s="215">
        <v>6.01</v>
      </c>
      <c r="AD12" s="215">
        <v>6.21</v>
      </c>
      <c r="AE12" s="215">
        <v>6.21</v>
      </c>
      <c r="AF12" s="215">
        <v>6.01</v>
      </c>
      <c r="AG12" s="215">
        <v>6.21</v>
      </c>
      <c r="AH12" s="215">
        <v>6.01</v>
      </c>
      <c r="AI12" s="215">
        <v>6.21</v>
      </c>
      <c r="AJ12" s="215">
        <v>73.319999999999993</v>
      </c>
      <c r="AK12" s="215">
        <v>358.79</v>
      </c>
      <c r="AL12" s="215">
        <v>6.21</v>
      </c>
      <c r="AM12" s="215">
        <v>5.61</v>
      </c>
      <c r="AN12" s="215">
        <v>6.21</v>
      </c>
      <c r="AO12" s="215">
        <v>6.01</v>
      </c>
      <c r="AP12" s="215">
        <v>6.21</v>
      </c>
      <c r="AQ12" s="215">
        <v>6.01</v>
      </c>
      <c r="AR12" s="215">
        <v>6.21</v>
      </c>
      <c r="AS12" s="215">
        <v>6.21</v>
      </c>
      <c r="AT12" s="215">
        <v>6.01</v>
      </c>
      <c r="AU12" s="215">
        <v>6.21</v>
      </c>
      <c r="AV12" s="215">
        <v>6.01</v>
      </c>
      <c r="AW12" s="215">
        <v>6.21</v>
      </c>
      <c r="AX12" s="215">
        <v>73.11999999999999</v>
      </c>
      <c r="AY12" s="215">
        <v>431.91</v>
      </c>
      <c r="AZ12" s="215">
        <v>6.21</v>
      </c>
      <c r="BA12" s="215">
        <v>5.61</v>
      </c>
      <c r="BB12" s="215">
        <v>6.21</v>
      </c>
      <c r="BC12" s="215">
        <v>6.01</v>
      </c>
      <c r="BD12" s="215">
        <v>6.21</v>
      </c>
      <c r="BE12" s="215">
        <v>6.01</v>
      </c>
      <c r="BF12" s="215">
        <v>6.21</v>
      </c>
      <c r="BG12" s="215">
        <v>6.21</v>
      </c>
      <c r="BH12" s="215">
        <v>6.01</v>
      </c>
      <c r="BI12" s="215">
        <v>6.21</v>
      </c>
      <c r="BJ12" s="215">
        <v>6.01</v>
      </c>
      <c r="BK12" s="215">
        <v>6.21</v>
      </c>
      <c r="BL12" s="215">
        <v>73.11999999999999</v>
      </c>
      <c r="BM12" s="215">
        <v>505.03</v>
      </c>
      <c r="BN12" s="215">
        <v>6.21</v>
      </c>
      <c r="BO12" s="215">
        <v>5.61</v>
      </c>
      <c r="BP12" s="215">
        <v>6.21</v>
      </c>
      <c r="BQ12" s="215">
        <v>6.01</v>
      </c>
      <c r="BR12" s="215">
        <v>6.21</v>
      </c>
      <c r="BS12" s="215">
        <v>6.01</v>
      </c>
      <c r="BT12" s="215">
        <v>6.21</v>
      </c>
      <c r="BU12" s="215">
        <v>6.21</v>
      </c>
      <c r="BV12" s="215">
        <v>6.01</v>
      </c>
      <c r="BW12" s="215">
        <v>6.21</v>
      </c>
      <c r="BX12" s="215">
        <v>6.01</v>
      </c>
      <c r="BY12" s="215">
        <v>6.21</v>
      </c>
      <c r="BZ12" s="215">
        <v>73.11999999999999</v>
      </c>
      <c r="CA12" s="215">
        <v>578.15</v>
      </c>
      <c r="CB12" s="215">
        <v>6.21</v>
      </c>
      <c r="CC12" s="215">
        <v>5.81</v>
      </c>
      <c r="CD12" s="215">
        <v>6.21</v>
      </c>
      <c r="CE12" s="215">
        <v>6.01</v>
      </c>
      <c r="CF12" s="215">
        <v>6.21</v>
      </c>
      <c r="CG12" s="215">
        <v>6.01</v>
      </c>
      <c r="CH12" s="215">
        <v>6.21</v>
      </c>
      <c r="CI12" s="215">
        <v>6.21</v>
      </c>
      <c r="CJ12" s="215">
        <v>6.01</v>
      </c>
      <c r="CK12" s="215">
        <v>6.21</v>
      </c>
      <c r="CL12" s="215">
        <v>6.01</v>
      </c>
      <c r="CM12" s="215">
        <v>6.21</v>
      </c>
      <c r="CN12" s="215">
        <v>73.319999999999993</v>
      </c>
      <c r="CO12" s="216">
        <v>651.47</v>
      </c>
      <c r="CP12" s="215">
        <v>6.21</v>
      </c>
      <c r="CQ12" s="215">
        <v>5.61</v>
      </c>
      <c r="CR12" s="215">
        <v>6.21</v>
      </c>
      <c r="CS12" s="215">
        <v>6.01</v>
      </c>
      <c r="CT12" s="217">
        <v>6.21</v>
      </c>
      <c r="CU12" s="215">
        <v>6.01</v>
      </c>
      <c r="CV12" s="215">
        <v>6.21</v>
      </c>
      <c r="CW12" s="215">
        <v>6.21</v>
      </c>
      <c r="CX12" s="215">
        <v>6.01</v>
      </c>
      <c r="CY12" s="215">
        <v>6.21</v>
      </c>
      <c r="CZ12" s="215">
        <v>6.01</v>
      </c>
      <c r="DA12" s="215">
        <v>6.21</v>
      </c>
      <c r="DB12" s="216">
        <v>73.11999999999999</v>
      </c>
      <c r="DC12" s="216">
        <v>724.59</v>
      </c>
      <c r="DD12" s="215">
        <v>6.21</v>
      </c>
      <c r="DE12" s="215">
        <v>5.61</v>
      </c>
      <c r="DF12" s="215">
        <v>6.21</v>
      </c>
      <c r="DG12" s="215">
        <v>6.01</v>
      </c>
      <c r="DH12" s="215">
        <v>6.21</v>
      </c>
      <c r="DI12" s="215">
        <v>6.01</v>
      </c>
      <c r="DJ12" s="215">
        <v>6.21</v>
      </c>
      <c r="DK12" s="215">
        <v>6.21</v>
      </c>
      <c r="DL12" s="215">
        <v>6.01</v>
      </c>
      <c r="DM12" s="215">
        <v>6.21</v>
      </c>
      <c r="DN12" s="215">
        <v>6.01</v>
      </c>
      <c r="DO12" s="215">
        <v>6.21</v>
      </c>
      <c r="DP12" s="216">
        <v>73.11999999999999</v>
      </c>
      <c r="DQ12" s="216">
        <v>797.71</v>
      </c>
      <c r="DR12" s="215">
        <v>6.21</v>
      </c>
      <c r="DS12" s="215">
        <v>5.61</v>
      </c>
      <c r="DT12" s="215">
        <v>6.21</v>
      </c>
      <c r="DU12" s="215">
        <v>6.01</v>
      </c>
      <c r="DV12" s="218">
        <v>6.21</v>
      </c>
      <c r="DW12" s="218">
        <v>6.01</v>
      </c>
      <c r="DX12" s="219">
        <v>6.21</v>
      </c>
      <c r="DY12" s="220"/>
      <c r="DZ12" s="220"/>
      <c r="EA12" s="220"/>
      <c r="EB12" s="220"/>
      <c r="EC12" s="220"/>
      <c r="ED12" s="216">
        <v>42.47</v>
      </c>
      <c r="EE12" s="215">
        <v>840.18</v>
      </c>
      <c r="EF12" s="215">
        <v>792.05000000000007</v>
      </c>
    </row>
    <row r="13" spans="2:136" ht="32.25" customHeight="1" x14ac:dyDescent="0.15">
      <c r="B13" s="211" t="s">
        <v>619</v>
      </c>
      <c r="C13" s="212" t="s">
        <v>620</v>
      </c>
      <c r="D13" s="213" t="s">
        <v>621</v>
      </c>
      <c r="E13" s="214"/>
      <c r="F13" s="214"/>
      <c r="G13" s="215">
        <v>1080</v>
      </c>
      <c r="H13" s="215">
        <v>108</v>
      </c>
      <c r="I13" s="215">
        <v>972</v>
      </c>
      <c r="J13" s="215"/>
      <c r="K13" s="215"/>
      <c r="L13" s="215"/>
      <c r="M13" s="215"/>
      <c r="N13" s="215"/>
      <c r="O13" s="215"/>
      <c r="P13" s="215"/>
      <c r="Q13" s="215"/>
      <c r="R13" s="215"/>
      <c r="S13" s="215">
        <v>40.85</v>
      </c>
      <c r="T13" s="215">
        <v>48.4</v>
      </c>
      <c r="U13" s="215">
        <v>48.4</v>
      </c>
      <c r="V13" s="215">
        <v>48.4</v>
      </c>
      <c r="W13" s="215">
        <v>186.05</v>
      </c>
      <c r="X13" s="215">
        <v>4.1100000000000003</v>
      </c>
      <c r="Y13" s="215">
        <v>3.85</v>
      </c>
      <c r="Z13" s="215">
        <v>4.1100000000000003</v>
      </c>
      <c r="AA13" s="215">
        <v>3.98</v>
      </c>
      <c r="AB13" s="215">
        <v>4.1100000000000003</v>
      </c>
      <c r="AC13" s="215">
        <v>3.98</v>
      </c>
      <c r="AD13" s="215">
        <v>4.1100000000000003</v>
      </c>
      <c r="AE13" s="215">
        <v>4.1100000000000003</v>
      </c>
      <c r="AF13" s="215">
        <v>3.98</v>
      </c>
      <c r="AG13" s="215">
        <v>4.1100000000000003</v>
      </c>
      <c r="AH13" s="215">
        <v>3.98</v>
      </c>
      <c r="AI13" s="215">
        <v>4.1100000000000003</v>
      </c>
      <c r="AJ13" s="215">
        <v>48.539999999999992</v>
      </c>
      <c r="AK13" s="215">
        <v>234.59</v>
      </c>
      <c r="AL13" s="215">
        <v>4.1100000000000003</v>
      </c>
      <c r="AM13" s="215">
        <v>3.71</v>
      </c>
      <c r="AN13" s="215">
        <v>4.1100000000000003</v>
      </c>
      <c r="AO13" s="215">
        <v>3.98</v>
      </c>
      <c r="AP13" s="215">
        <v>4.1100000000000003</v>
      </c>
      <c r="AQ13" s="215">
        <v>3.98</v>
      </c>
      <c r="AR13" s="215">
        <v>4.1100000000000003</v>
      </c>
      <c r="AS13" s="215">
        <v>4.1100000000000003</v>
      </c>
      <c r="AT13" s="215">
        <v>3.98</v>
      </c>
      <c r="AU13" s="215">
        <v>4.1100000000000003</v>
      </c>
      <c r="AV13" s="215">
        <v>3.98</v>
      </c>
      <c r="AW13" s="215">
        <v>4.1100000000000003</v>
      </c>
      <c r="AX13" s="215">
        <v>48.399999999999991</v>
      </c>
      <c r="AY13" s="215">
        <v>282.99</v>
      </c>
      <c r="AZ13" s="215">
        <v>4.1100000000000003</v>
      </c>
      <c r="BA13" s="215">
        <v>3.71</v>
      </c>
      <c r="BB13" s="215">
        <v>4.1100000000000003</v>
      </c>
      <c r="BC13" s="215">
        <v>3.98</v>
      </c>
      <c r="BD13" s="215">
        <v>4.1100000000000003</v>
      </c>
      <c r="BE13" s="215">
        <v>3.98</v>
      </c>
      <c r="BF13" s="215">
        <v>4.1100000000000003</v>
      </c>
      <c r="BG13" s="215">
        <v>4.1100000000000003</v>
      </c>
      <c r="BH13" s="215">
        <v>3.98</v>
      </c>
      <c r="BI13" s="215">
        <v>4.1100000000000003</v>
      </c>
      <c r="BJ13" s="215">
        <v>3.98</v>
      </c>
      <c r="BK13" s="215">
        <v>4.1100000000000003</v>
      </c>
      <c r="BL13" s="215">
        <v>48.399999999999991</v>
      </c>
      <c r="BM13" s="215">
        <v>331.39</v>
      </c>
      <c r="BN13" s="215">
        <v>4.1100000000000003</v>
      </c>
      <c r="BO13" s="215">
        <v>3.71</v>
      </c>
      <c r="BP13" s="215">
        <v>4.1100000000000003</v>
      </c>
      <c r="BQ13" s="215">
        <v>3.98</v>
      </c>
      <c r="BR13" s="215">
        <v>4.1100000000000003</v>
      </c>
      <c r="BS13" s="215">
        <v>3.98</v>
      </c>
      <c r="BT13" s="215">
        <v>4.1100000000000003</v>
      </c>
      <c r="BU13" s="215">
        <v>4.1100000000000003</v>
      </c>
      <c r="BV13" s="215">
        <v>3.98</v>
      </c>
      <c r="BW13" s="215">
        <v>4.1100000000000003</v>
      </c>
      <c r="BX13" s="215">
        <v>3.98</v>
      </c>
      <c r="BY13" s="215">
        <v>4.1100000000000003</v>
      </c>
      <c r="BZ13" s="215">
        <v>48.399999999999991</v>
      </c>
      <c r="CA13" s="215">
        <v>379.79</v>
      </c>
      <c r="CB13" s="215">
        <v>4.1100000000000003</v>
      </c>
      <c r="CC13" s="215">
        <v>3.85</v>
      </c>
      <c r="CD13" s="215">
        <v>4.1100000000000003</v>
      </c>
      <c r="CE13" s="215">
        <v>3.98</v>
      </c>
      <c r="CF13" s="215">
        <v>4.1100000000000003</v>
      </c>
      <c r="CG13" s="215">
        <v>3.98</v>
      </c>
      <c r="CH13" s="215">
        <v>4.1100000000000003</v>
      </c>
      <c r="CI13" s="215">
        <v>4.1100000000000003</v>
      </c>
      <c r="CJ13" s="215">
        <v>3.98</v>
      </c>
      <c r="CK13" s="215">
        <v>4.1100000000000003</v>
      </c>
      <c r="CL13" s="215">
        <v>3.98</v>
      </c>
      <c r="CM13" s="215">
        <v>4.1100000000000003</v>
      </c>
      <c r="CN13" s="215">
        <v>48.539999999999992</v>
      </c>
      <c r="CO13" s="216">
        <v>428.33</v>
      </c>
      <c r="CP13" s="215">
        <v>4.1100000000000003</v>
      </c>
      <c r="CQ13" s="215">
        <v>3.71</v>
      </c>
      <c r="CR13" s="215">
        <v>4.1100000000000003</v>
      </c>
      <c r="CS13" s="215">
        <v>3.98</v>
      </c>
      <c r="CT13" s="217">
        <v>4.1100000000000003</v>
      </c>
      <c r="CU13" s="215">
        <v>3.98</v>
      </c>
      <c r="CV13" s="215">
        <v>4.1100000000000003</v>
      </c>
      <c r="CW13" s="215">
        <v>4.1100000000000003</v>
      </c>
      <c r="CX13" s="215">
        <v>3.98</v>
      </c>
      <c r="CY13" s="215">
        <v>4.1100000000000003</v>
      </c>
      <c r="CZ13" s="215">
        <v>3.98</v>
      </c>
      <c r="DA13" s="215">
        <v>4.1100000000000003</v>
      </c>
      <c r="DB13" s="216">
        <v>48.399999999999991</v>
      </c>
      <c r="DC13" s="216">
        <v>476.73</v>
      </c>
      <c r="DD13" s="215">
        <v>4.1100000000000003</v>
      </c>
      <c r="DE13" s="215">
        <v>3.71</v>
      </c>
      <c r="DF13" s="215">
        <v>4.1100000000000003</v>
      </c>
      <c r="DG13" s="215">
        <v>3.98</v>
      </c>
      <c r="DH13" s="215">
        <v>4.1100000000000003</v>
      </c>
      <c r="DI13" s="215">
        <v>3.98</v>
      </c>
      <c r="DJ13" s="215">
        <v>4.1100000000000003</v>
      </c>
      <c r="DK13" s="215">
        <v>4.1100000000000003</v>
      </c>
      <c r="DL13" s="215">
        <v>3.98</v>
      </c>
      <c r="DM13" s="215">
        <v>4.1100000000000003</v>
      </c>
      <c r="DN13" s="215">
        <v>3.98</v>
      </c>
      <c r="DO13" s="215">
        <v>4.1100000000000003</v>
      </c>
      <c r="DP13" s="216">
        <v>48.399999999999991</v>
      </c>
      <c r="DQ13" s="216">
        <v>525.13</v>
      </c>
      <c r="DR13" s="215">
        <v>4.1100000000000003</v>
      </c>
      <c r="DS13" s="215">
        <v>3.71</v>
      </c>
      <c r="DT13" s="215">
        <v>4.1100000000000003</v>
      </c>
      <c r="DU13" s="215">
        <v>3.98</v>
      </c>
      <c r="DV13" s="218">
        <v>4.1100000000000003</v>
      </c>
      <c r="DW13" s="218">
        <v>3.98</v>
      </c>
      <c r="DX13" s="219">
        <v>4.1100000000000003</v>
      </c>
      <c r="DY13" s="220"/>
      <c r="DZ13" s="220"/>
      <c r="EA13" s="220"/>
      <c r="EB13" s="220"/>
      <c r="EC13" s="220"/>
      <c r="ED13" s="216">
        <v>28.11</v>
      </c>
      <c r="EE13" s="215">
        <v>553.24</v>
      </c>
      <c r="EF13" s="215">
        <v>526.76</v>
      </c>
    </row>
    <row r="14" spans="2:136" ht="32.25" customHeight="1" x14ac:dyDescent="0.15">
      <c r="B14" s="211" t="s">
        <v>622</v>
      </c>
      <c r="C14" s="212" t="s">
        <v>623</v>
      </c>
      <c r="D14" s="213" t="s">
        <v>624</v>
      </c>
      <c r="E14" s="214"/>
      <c r="F14" s="214"/>
      <c r="G14" s="215">
        <v>892.7</v>
      </c>
      <c r="H14" s="215">
        <v>89.27</v>
      </c>
      <c r="I14" s="215">
        <v>803.43000000000006</v>
      </c>
      <c r="J14" s="215"/>
      <c r="K14" s="215"/>
      <c r="L14" s="215"/>
      <c r="M14" s="215"/>
      <c r="N14" s="215"/>
      <c r="O14" s="215"/>
      <c r="P14" s="215"/>
      <c r="Q14" s="215"/>
      <c r="R14" s="215"/>
      <c r="S14" s="215">
        <v>23.25</v>
      </c>
      <c r="T14" s="215">
        <v>40.03</v>
      </c>
      <c r="U14" s="215">
        <v>40.03</v>
      </c>
      <c r="V14" s="215">
        <v>40.03</v>
      </c>
      <c r="W14" s="215">
        <v>143.34</v>
      </c>
      <c r="X14" s="215">
        <v>3.4</v>
      </c>
      <c r="Y14" s="215">
        <v>3.18</v>
      </c>
      <c r="Z14" s="215">
        <v>3.4</v>
      </c>
      <c r="AA14" s="215">
        <v>3.29</v>
      </c>
      <c r="AB14" s="215">
        <v>3.4</v>
      </c>
      <c r="AC14" s="215">
        <v>3.29</v>
      </c>
      <c r="AD14" s="215">
        <v>3.4</v>
      </c>
      <c r="AE14" s="215">
        <v>3.4</v>
      </c>
      <c r="AF14" s="215">
        <v>3.29</v>
      </c>
      <c r="AG14" s="215">
        <v>3.4</v>
      </c>
      <c r="AH14" s="215">
        <v>3.29</v>
      </c>
      <c r="AI14" s="215">
        <v>3.4</v>
      </c>
      <c r="AJ14" s="215">
        <v>40.139999999999993</v>
      </c>
      <c r="AK14" s="215">
        <v>183.48</v>
      </c>
      <c r="AL14" s="215">
        <v>3.4</v>
      </c>
      <c r="AM14" s="215">
        <v>3.07</v>
      </c>
      <c r="AN14" s="215">
        <v>3.4</v>
      </c>
      <c r="AO14" s="215">
        <v>3.29</v>
      </c>
      <c r="AP14" s="215">
        <v>3.4</v>
      </c>
      <c r="AQ14" s="215">
        <v>3.29</v>
      </c>
      <c r="AR14" s="215">
        <v>3.4</v>
      </c>
      <c r="AS14" s="215">
        <v>3.4</v>
      </c>
      <c r="AT14" s="215">
        <v>3.29</v>
      </c>
      <c r="AU14" s="215">
        <v>3.4</v>
      </c>
      <c r="AV14" s="215">
        <v>3.29</v>
      </c>
      <c r="AW14" s="215">
        <v>3.4</v>
      </c>
      <c r="AX14" s="215">
        <v>40.029999999999994</v>
      </c>
      <c r="AY14" s="215">
        <v>223.51</v>
      </c>
      <c r="AZ14" s="215">
        <v>3.4</v>
      </c>
      <c r="BA14" s="215">
        <v>3.07</v>
      </c>
      <c r="BB14" s="215">
        <v>3.4</v>
      </c>
      <c r="BC14" s="215">
        <v>3.29</v>
      </c>
      <c r="BD14" s="215">
        <v>3.4</v>
      </c>
      <c r="BE14" s="215">
        <v>3.29</v>
      </c>
      <c r="BF14" s="215">
        <v>3.4</v>
      </c>
      <c r="BG14" s="215">
        <v>3.4</v>
      </c>
      <c r="BH14" s="215">
        <v>3.29</v>
      </c>
      <c r="BI14" s="215">
        <v>3.4</v>
      </c>
      <c r="BJ14" s="215">
        <v>3.29</v>
      </c>
      <c r="BK14" s="215">
        <v>3.4</v>
      </c>
      <c r="BL14" s="215">
        <v>40.029999999999994</v>
      </c>
      <c r="BM14" s="215">
        <v>263.54000000000002</v>
      </c>
      <c r="BN14" s="215">
        <v>3.4</v>
      </c>
      <c r="BO14" s="215">
        <v>3.07</v>
      </c>
      <c r="BP14" s="215">
        <v>3.4</v>
      </c>
      <c r="BQ14" s="215">
        <v>3.29</v>
      </c>
      <c r="BR14" s="215">
        <v>3.4</v>
      </c>
      <c r="BS14" s="215">
        <v>3.29</v>
      </c>
      <c r="BT14" s="215">
        <v>3.4</v>
      </c>
      <c r="BU14" s="215">
        <v>3.4</v>
      </c>
      <c r="BV14" s="215">
        <v>3.29</v>
      </c>
      <c r="BW14" s="215">
        <v>3.4</v>
      </c>
      <c r="BX14" s="215">
        <v>3.29</v>
      </c>
      <c r="BY14" s="215">
        <v>3.4</v>
      </c>
      <c r="BZ14" s="215">
        <v>40.029999999999994</v>
      </c>
      <c r="CA14" s="215">
        <v>303.57</v>
      </c>
      <c r="CB14" s="215">
        <v>3.4</v>
      </c>
      <c r="CC14" s="215">
        <v>3.18</v>
      </c>
      <c r="CD14" s="215">
        <v>3.4</v>
      </c>
      <c r="CE14" s="215">
        <v>3.29</v>
      </c>
      <c r="CF14" s="215">
        <v>3.4</v>
      </c>
      <c r="CG14" s="215">
        <v>3.29</v>
      </c>
      <c r="CH14" s="215">
        <v>3.4</v>
      </c>
      <c r="CI14" s="215">
        <v>3.4</v>
      </c>
      <c r="CJ14" s="215">
        <v>3.29</v>
      </c>
      <c r="CK14" s="215">
        <v>3.4</v>
      </c>
      <c r="CL14" s="215">
        <v>3.29</v>
      </c>
      <c r="CM14" s="215">
        <v>3.4</v>
      </c>
      <c r="CN14" s="215">
        <v>40.139999999999993</v>
      </c>
      <c r="CO14" s="216">
        <v>343.71</v>
      </c>
      <c r="CP14" s="215">
        <v>3.4</v>
      </c>
      <c r="CQ14" s="215">
        <v>3.07</v>
      </c>
      <c r="CR14" s="215">
        <v>3.4</v>
      </c>
      <c r="CS14" s="215">
        <v>3.29</v>
      </c>
      <c r="CT14" s="217">
        <v>3.4</v>
      </c>
      <c r="CU14" s="215">
        <v>3.29</v>
      </c>
      <c r="CV14" s="215">
        <v>3.4</v>
      </c>
      <c r="CW14" s="215">
        <v>3.4</v>
      </c>
      <c r="CX14" s="215">
        <v>3.29</v>
      </c>
      <c r="CY14" s="215">
        <v>3.4</v>
      </c>
      <c r="CZ14" s="215">
        <v>3.29</v>
      </c>
      <c r="DA14" s="215">
        <v>3.4</v>
      </c>
      <c r="DB14" s="216">
        <v>40.029999999999994</v>
      </c>
      <c r="DC14" s="216">
        <v>383.74</v>
      </c>
      <c r="DD14" s="215">
        <v>3.4</v>
      </c>
      <c r="DE14" s="215">
        <v>3.07</v>
      </c>
      <c r="DF14" s="215">
        <v>3.4</v>
      </c>
      <c r="DG14" s="215">
        <v>3.29</v>
      </c>
      <c r="DH14" s="215">
        <v>3.4</v>
      </c>
      <c r="DI14" s="215">
        <v>3.29</v>
      </c>
      <c r="DJ14" s="215">
        <v>3.4</v>
      </c>
      <c r="DK14" s="215">
        <v>3.4</v>
      </c>
      <c r="DL14" s="215">
        <v>3.29</v>
      </c>
      <c r="DM14" s="215">
        <v>3.4</v>
      </c>
      <c r="DN14" s="215">
        <v>3.29</v>
      </c>
      <c r="DO14" s="215">
        <v>3.4</v>
      </c>
      <c r="DP14" s="216">
        <v>40.029999999999994</v>
      </c>
      <c r="DQ14" s="216">
        <v>423.77</v>
      </c>
      <c r="DR14" s="215">
        <v>3.4</v>
      </c>
      <c r="DS14" s="215">
        <v>3.07</v>
      </c>
      <c r="DT14" s="215">
        <v>3.4</v>
      </c>
      <c r="DU14" s="215">
        <v>3.29</v>
      </c>
      <c r="DV14" s="218">
        <v>3.4</v>
      </c>
      <c r="DW14" s="218">
        <v>3.29</v>
      </c>
      <c r="DX14" s="219">
        <v>3.4</v>
      </c>
      <c r="DY14" s="220"/>
      <c r="DZ14" s="220"/>
      <c r="EA14" s="220"/>
      <c r="EB14" s="220"/>
      <c r="EC14" s="220"/>
      <c r="ED14" s="216">
        <v>23.249999999999996</v>
      </c>
      <c r="EE14" s="215">
        <v>447.02</v>
      </c>
      <c r="EF14" s="215">
        <v>445.68000000000006</v>
      </c>
    </row>
    <row r="15" spans="2:136" ht="32.25" customHeight="1" x14ac:dyDescent="0.15">
      <c r="B15" s="211" t="s">
        <v>625</v>
      </c>
      <c r="C15" s="212" t="s">
        <v>626</v>
      </c>
      <c r="D15" s="213"/>
      <c r="E15" s="214"/>
      <c r="F15" s="214"/>
      <c r="G15" s="215">
        <v>6105.69</v>
      </c>
      <c r="H15" s="215">
        <v>610.57000000000005</v>
      </c>
      <c r="I15" s="215">
        <v>5495.1210000000001</v>
      </c>
      <c r="J15" s="215"/>
      <c r="K15" s="215"/>
      <c r="L15" s="215"/>
      <c r="M15" s="215"/>
      <c r="N15" s="215"/>
      <c r="O15" s="215"/>
      <c r="P15" s="215"/>
      <c r="Q15" s="215"/>
      <c r="R15" s="215"/>
      <c r="S15" s="215">
        <v>92.96</v>
      </c>
      <c r="T15" s="215">
        <v>273.63</v>
      </c>
      <c r="U15" s="215">
        <v>273.63</v>
      </c>
      <c r="V15" s="215">
        <v>273.63</v>
      </c>
      <c r="W15" s="215">
        <v>913.85</v>
      </c>
      <c r="X15" s="215">
        <v>23.24</v>
      </c>
      <c r="Y15" s="215">
        <v>21.74</v>
      </c>
      <c r="Z15" s="215">
        <v>23.24</v>
      </c>
      <c r="AA15" s="215">
        <v>22.49</v>
      </c>
      <c r="AB15" s="215">
        <v>23.24</v>
      </c>
      <c r="AC15" s="215">
        <v>22.49</v>
      </c>
      <c r="AD15" s="215">
        <v>23.24</v>
      </c>
      <c r="AE15" s="215">
        <v>23.24</v>
      </c>
      <c r="AF15" s="215">
        <v>22.49</v>
      </c>
      <c r="AG15" s="215">
        <v>23.24</v>
      </c>
      <c r="AH15" s="215">
        <v>22.49</v>
      </c>
      <c r="AI15" s="215">
        <v>23.24</v>
      </c>
      <c r="AJ15" s="215">
        <v>274.38000000000005</v>
      </c>
      <c r="AK15" s="215">
        <v>1188.23</v>
      </c>
      <c r="AL15" s="215">
        <v>23.24</v>
      </c>
      <c r="AM15" s="215">
        <v>20.99</v>
      </c>
      <c r="AN15" s="215">
        <v>23.24</v>
      </c>
      <c r="AO15" s="215">
        <v>22.49</v>
      </c>
      <c r="AP15" s="215">
        <v>23.24</v>
      </c>
      <c r="AQ15" s="215">
        <v>22.49</v>
      </c>
      <c r="AR15" s="215">
        <v>23.24</v>
      </c>
      <c r="AS15" s="215">
        <v>23.24</v>
      </c>
      <c r="AT15" s="215">
        <v>22.49</v>
      </c>
      <c r="AU15" s="215">
        <v>23.24</v>
      </c>
      <c r="AV15" s="215">
        <v>22.49</v>
      </c>
      <c r="AW15" s="215">
        <v>23.24</v>
      </c>
      <c r="AX15" s="215">
        <v>273.63000000000005</v>
      </c>
      <c r="AY15" s="215">
        <v>1461.86</v>
      </c>
      <c r="AZ15" s="215">
        <v>23.24</v>
      </c>
      <c r="BA15" s="215">
        <v>20.99</v>
      </c>
      <c r="BB15" s="215">
        <v>23.24</v>
      </c>
      <c r="BC15" s="215">
        <v>22.49</v>
      </c>
      <c r="BD15" s="215">
        <v>23.24</v>
      </c>
      <c r="BE15" s="215">
        <v>22.49</v>
      </c>
      <c r="BF15" s="215">
        <v>23.24</v>
      </c>
      <c r="BG15" s="215">
        <v>23.24</v>
      </c>
      <c r="BH15" s="215">
        <v>22.49</v>
      </c>
      <c r="BI15" s="215">
        <v>23.24</v>
      </c>
      <c r="BJ15" s="215">
        <v>22.49</v>
      </c>
      <c r="BK15" s="215">
        <v>23.24</v>
      </c>
      <c r="BL15" s="215">
        <v>273.63000000000005</v>
      </c>
      <c r="BM15" s="215">
        <v>1735.49</v>
      </c>
      <c r="BN15" s="215">
        <v>23.24</v>
      </c>
      <c r="BO15" s="215">
        <v>20.99</v>
      </c>
      <c r="BP15" s="215">
        <v>23.24</v>
      </c>
      <c r="BQ15" s="215">
        <v>22.49</v>
      </c>
      <c r="BR15" s="215">
        <v>23.24</v>
      </c>
      <c r="BS15" s="215">
        <v>22.49</v>
      </c>
      <c r="BT15" s="215">
        <v>23.24</v>
      </c>
      <c r="BU15" s="215">
        <v>23.24</v>
      </c>
      <c r="BV15" s="215">
        <v>22.49</v>
      </c>
      <c r="BW15" s="215">
        <v>23.24</v>
      </c>
      <c r="BX15" s="215">
        <v>22.49</v>
      </c>
      <c r="BY15" s="215">
        <v>23.24</v>
      </c>
      <c r="BZ15" s="215">
        <v>273.63000000000005</v>
      </c>
      <c r="CA15" s="215">
        <v>2009.12</v>
      </c>
      <c r="CB15" s="215">
        <v>23.24</v>
      </c>
      <c r="CC15" s="215">
        <v>21.74</v>
      </c>
      <c r="CD15" s="215">
        <v>23.24</v>
      </c>
      <c r="CE15" s="215">
        <v>22.49</v>
      </c>
      <c r="CF15" s="215">
        <v>23.24</v>
      </c>
      <c r="CG15" s="215">
        <v>22.49</v>
      </c>
      <c r="CH15" s="215">
        <v>23.24</v>
      </c>
      <c r="CI15" s="215">
        <v>23.24</v>
      </c>
      <c r="CJ15" s="215">
        <v>22.49</v>
      </c>
      <c r="CK15" s="215">
        <v>23.24</v>
      </c>
      <c r="CL15" s="215">
        <v>22.49</v>
      </c>
      <c r="CM15" s="215">
        <v>23.24</v>
      </c>
      <c r="CN15" s="215">
        <v>274.38000000000005</v>
      </c>
      <c r="CO15" s="216">
        <v>2283.5</v>
      </c>
      <c r="CP15" s="215">
        <v>23.24</v>
      </c>
      <c r="CQ15" s="215">
        <v>20.99</v>
      </c>
      <c r="CR15" s="215">
        <v>23.24</v>
      </c>
      <c r="CS15" s="215">
        <v>22.49</v>
      </c>
      <c r="CT15" s="217">
        <v>23.24</v>
      </c>
      <c r="CU15" s="215">
        <v>22.49</v>
      </c>
      <c r="CV15" s="215">
        <v>23.24</v>
      </c>
      <c r="CW15" s="215">
        <v>23.24</v>
      </c>
      <c r="CX15" s="215">
        <v>22.49</v>
      </c>
      <c r="CY15" s="215">
        <v>23.24</v>
      </c>
      <c r="CZ15" s="215">
        <v>22.49</v>
      </c>
      <c r="DA15" s="215">
        <v>23.24</v>
      </c>
      <c r="DB15" s="216">
        <v>273.63000000000005</v>
      </c>
      <c r="DC15" s="216">
        <v>2557.13</v>
      </c>
      <c r="DD15" s="215">
        <v>23.24</v>
      </c>
      <c r="DE15" s="215">
        <v>20.99</v>
      </c>
      <c r="DF15" s="215">
        <v>23.24</v>
      </c>
      <c r="DG15" s="215">
        <v>22.49</v>
      </c>
      <c r="DH15" s="215">
        <v>23.24</v>
      </c>
      <c r="DI15" s="215">
        <v>22.49</v>
      </c>
      <c r="DJ15" s="215">
        <v>23.24</v>
      </c>
      <c r="DK15" s="215">
        <v>23.24</v>
      </c>
      <c r="DL15" s="215">
        <v>22.49</v>
      </c>
      <c r="DM15" s="215">
        <v>23.24</v>
      </c>
      <c r="DN15" s="215">
        <v>22.49</v>
      </c>
      <c r="DO15" s="215">
        <v>23.24</v>
      </c>
      <c r="DP15" s="216">
        <v>273.63000000000005</v>
      </c>
      <c r="DQ15" s="216">
        <v>2830.76</v>
      </c>
      <c r="DR15" s="215">
        <v>23.24</v>
      </c>
      <c r="DS15" s="215">
        <v>20.99</v>
      </c>
      <c r="DT15" s="215">
        <v>23.24</v>
      </c>
      <c r="DU15" s="215">
        <v>22.49</v>
      </c>
      <c r="DV15" s="218">
        <v>23.24</v>
      </c>
      <c r="DW15" s="218">
        <v>22.49</v>
      </c>
      <c r="DX15" s="219">
        <v>23.24</v>
      </c>
      <c r="DY15" s="220"/>
      <c r="DZ15" s="220"/>
      <c r="EA15" s="220"/>
      <c r="EB15" s="220"/>
      <c r="EC15" s="220"/>
      <c r="ED15" s="216">
        <v>158.93</v>
      </c>
      <c r="EE15" s="215">
        <v>2989.69</v>
      </c>
      <c r="EF15" s="215">
        <v>3115.9999999999995</v>
      </c>
    </row>
    <row r="16" spans="2:136" ht="32.25" customHeight="1" x14ac:dyDescent="0.15">
      <c r="B16" s="211" t="s">
        <v>627</v>
      </c>
      <c r="C16" s="212" t="s">
        <v>628</v>
      </c>
      <c r="D16" s="213" t="s">
        <v>629</v>
      </c>
      <c r="E16" s="214"/>
      <c r="F16" s="214"/>
      <c r="G16" s="215">
        <v>3599.05</v>
      </c>
      <c r="H16" s="215">
        <v>359.91</v>
      </c>
      <c r="I16" s="215">
        <v>3239.1450000000004</v>
      </c>
      <c r="J16" s="215"/>
      <c r="K16" s="215"/>
      <c r="L16" s="215"/>
      <c r="M16" s="215"/>
      <c r="N16" s="215"/>
      <c r="O16" s="215"/>
      <c r="P16" s="215"/>
      <c r="Q16" s="215"/>
      <c r="R16" s="215"/>
      <c r="S16" s="215"/>
      <c r="T16" s="215">
        <v>136.57</v>
      </c>
      <c r="U16" s="215">
        <v>161.31</v>
      </c>
      <c r="V16" s="215">
        <v>161.31</v>
      </c>
      <c r="W16" s="215">
        <v>459.19</v>
      </c>
      <c r="X16" s="215">
        <v>13.7</v>
      </c>
      <c r="Y16" s="215">
        <v>12.82</v>
      </c>
      <c r="Z16" s="215">
        <v>13.7</v>
      </c>
      <c r="AA16" s="215">
        <v>13.26</v>
      </c>
      <c r="AB16" s="215">
        <v>13.7</v>
      </c>
      <c r="AC16" s="215">
        <v>13.26</v>
      </c>
      <c r="AD16" s="215">
        <v>13.7</v>
      </c>
      <c r="AE16" s="215">
        <v>13.7</v>
      </c>
      <c r="AF16" s="215">
        <v>13.26</v>
      </c>
      <c r="AG16" s="215">
        <v>13.7</v>
      </c>
      <c r="AH16" s="215">
        <v>13.26</v>
      </c>
      <c r="AI16" s="215">
        <v>13.7</v>
      </c>
      <c r="AJ16" s="215">
        <v>161.76</v>
      </c>
      <c r="AK16" s="215">
        <v>620.95000000000005</v>
      </c>
      <c r="AL16" s="215">
        <v>13.7</v>
      </c>
      <c r="AM16" s="215">
        <v>12.37</v>
      </c>
      <c r="AN16" s="215">
        <v>13.7</v>
      </c>
      <c r="AO16" s="215">
        <v>13.26</v>
      </c>
      <c r="AP16" s="215">
        <v>13.7</v>
      </c>
      <c r="AQ16" s="215">
        <v>13.26</v>
      </c>
      <c r="AR16" s="215">
        <v>13.7</v>
      </c>
      <c r="AS16" s="215">
        <v>13.7</v>
      </c>
      <c r="AT16" s="215">
        <v>13.26</v>
      </c>
      <c r="AU16" s="215">
        <v>13.7</v>
      </c>
      <c r="AV16" s="215">
        <v>13.26</v>
      </c>
      <c r="AW16" s="215">
        <v>13.7</v>
      </c>
      <c r="AX16" s="215">
        <v>161.30999999999997</v>
      </c>
      <c r="AY16" s="215">
        <v>782.26</v>
      </c>
      <c r="AZ16" s="215">
        <v>13.7</v>
      </c>
      <c r="BA16" s="215">
        <v>12.37</v>
      </c>
      <c r="BB16" s="215">
        <v>13.7</v>
      </c>
      <c r="BC16" s="215">
        <v>13.26</v>
      </c>
      <c r="BD16" s="215">
        <v>13.7</v>
      </c>
      <c r="BE16" s="215">
        <v>13.26</v>
      </c>
      <c r="BF16" s="215">
        <v>13.7</v>
      </c>
      <c r="BG16" s="215">
        <v>13.7</v>
      </c>
      <c r="BH16" s="215">
        <v>13.26</v>
      </c>
      <c r="BI16" s="215">
        <v>13.7</v>
      </c>
      <c r="BJ16" s="215">
        <v>13.26</v>
      </c>
      <c r="BK16" s="215">
        <v>13.7</v>
      </c>
      <c r="BL16" s="215">
        <v>161.30999999999997</v>
      </c>
      <c r="BM16" s="215">
        <v>943.57</v>
      </c>
      <c r="BN16" s="215">
        <v>13.7</v>
      </c>
      <c r="BO16" s="215">
        <v>12.37</v>
      </c>
      <c r="BP16" s="215">
        <v>13.7</v>
      </c>
      <c r="BQ16" s="215">
        <v>13.26</v>
      </c>
      <c r="BR16" s="215">
        <v>13.7</v>
      </c>
      <c r="BS16" s="215">
        <v>13.26</v>
      </c>
      <c r="BT16" s="215">
        <v>13.7</v>
      </c>
      <c r="BU16" s="215">
        <v>13.7</v>
      </c>
      <c r="BV16" s="215">
        <v>13.26</v>
      </c>
      <c r="BW16" s="215">
        <v>13.7</v>
      </c>
      <c r="BX16" s="215">
        <v>13.26</v>
      </c>
      <c r="BY16" s="215">
        <v>13.7</v>
      </c>
      <c r="BZ16" s="215">
        <v>161.30999999999997</v>
      </c>
      <c r="CA16" s="215">
        <v>1104.8800000000001</v>
      </c>
      <c r="CB16" s="215">
        <v>13.7</v>
      </c>
      <c r="CC16" s="215">
        <v>12.82</v>
      </c>
      <c r="CD16" s="215">
        <v>13.7</v>
      </c>
      <c r="CE16" s="215">
        <v>13.26</v>
      </c>
      <c r="CF16" s="215">
        <v>13.7</v>
      </c>
      <c r="CG16" s="215">
        <v>13.26</v>
      </c>
      <c r="CH16" s="215">
        <v>13.7</v>
      </c>
      <c r="CI16" s="215">
        <v>13.7</v>
      </c>
      <c r="CJ16" s="215">
        <v>13.26</v>
      </c>
      <c r="CK16" s="215">
        <v>13.7</v>
      </c>
      <c r="CL16" s="215">
        <v>13.26</v>
      </c>
      <c r="CM16" s="215">
        <v>13.7</v>
      </c>
      <c r="CN16" s="215">
        <v>161.76</v>
      </c>
      <c r="CO16" s="216">
        <v>1266.6400000000001</v>
      </c>
      <c r="CP16" s="215">
        <v>13.7</v>
      </c>
      <c r="CQ16" s="215">
        <v>12.37</v>
      </c>
      <c r="CR16" s="215">
        <v>13.7</v>
      </c>
      <c r="CS16" s="215">
        <v>13.26</v>
      </c>
      <c r="CT16" s="217">
        <v>13.7</v>
      </c>
      <c r="CU16" s="215">
        <v>13.26</v>
      </c>
      <c r="CV16" s="215">
        <v>13.7</v>
      </c>
      <c r="CW16" s="215">
        <v>13.7</v>
      </c>
      <c r="CX16" s="215">
        <v>13.26</v>
      </c>
      <c r="CY16" s="215">
        <v>13.7</v>
      </c>
      <c r="CZ16" s="215">
        <v>13.26</v>
      </c>
      <c r="DA16" s="215">
        <v>13.7</v>
      </c>
      <c r="DB16" s="216">
        <v>161.30999999999997</v>
      </c>
      <c r="DC16" s="216">
        <v>1427.95</v>
      </c>
      <c r="DD16" s="215">
        <v>13.7</v>
      </c>
      <c r="DE16" s="215">
        <v>12.37</v>
      </c>
      <c r="DF16" s="215">
        <v>13.7</v>
      </c>
      <c r="DG16" s="215">
        <v>13.26</v>
      </c>
      <c r="DH16" s="215">
        <v>13.7</v>
      </c>
      <c r="DI16" s="215">
        <v>13.26</v>
      </c>
      <c r="DJ16" s="215">
        <v>13.7</v>
      </c>
      <c r="DK16" s="215">
        <v>13.7</v>
      </c>
      <c r="DL16" s="215">
        <v>13.26</v>
      </c>
      <c r="DM16" s="215">
        <v>13.7</v>
      </c>
      <c r="DN16" s="215">
        <v>13.26</v>
      </c>
      <c r="DO16" s="215">
        <v>13.7</v>
      </c>
      <c r="DP16" s="216">
        <v>161.30999999999997</v>
      </c>
      <c r="DQ16" s="216">
        <v>1589.26</v>
      </c>
      <c r="DR16" s="215">
        <v>13.7</v>
      </c>
      <c r="DS16" s="215">
        <v>12.37</v>
      </c>
      <c r="DT16" s="215">
        <v>13.7</v>
      </c>
      <c r="DU16" s="215">
        <v>13.26</v>
      </c>
      <c r="DV16" s="218">
        <v>13.7</v>
      </c>
      <c r="DW16" s="218">
        <v>13.26</v>
      </c>
      <c r="DX16" s="219">
        <v>13.7</v>
      </c>
      <c r="DY16" s="220"/>
      <c r="DZ16" s="220"/>
      <c r="EA16" s="220"/>
      <c r="EB16" s="220"/>
      <c r="EC16" s="220"/>
      <c r="ED16" s="216">
        <v>93.69</v>
      </c>
      <c r="EE16" s="215">
        <v>1682.95</v>
      </c>
      <c r="EF16" s="215">
        <v>1916.1000000000001</v>
      </c>
    </row>
    <row r="17" spans="2:144" ht="32.25" customHeight="1" x14ac:dyDescent="0.2">
      <c r="B17" s="211" t="s">
        <v>630</v>
      </c>
      <c r="C17" s="212" t="s">
        <v>631</v>
      </c>
      <c r="D17" s="213" t="s">
        <v>632</v>
      </c>
      <c r="E17" s="214"/>
      <c r="F17" s="214"/>
      <c r="G17" s="215">
        <v>10649</v>
      </c>
      <c r="H17" s="215">
        <v>1064.9000000000001</v>
      </c>
      <c r="I17" s="215">
        <v>9584.1</v>
      </c>
      <c r="J17" s="215"/>
      <c r="K17" s="215"/>
      <c r="L17" s="215"/>
      <c r="M17" s="215"/>
      <c r="N17" s="215"/>
      <c r="O17" s="215"/>
      <c r="P17" s="215"/>
      <c r="Q17" s="215"/>
      <c r="R17" s="215"/>
      <c r="S17" s="215"/>
      <c r="T17" s="215">
        <v>31.38</v>
      </c>
      <c r="U17" s="215">
        <v>477.24</v>
      </c>
      <c r="V17" s="215">
        <v>477.24</v>
      </c>
      <c r="W17" s="215">
        <v>985.86</v>
      </c>
      <c r="X17" s="215">
        <v>40.53</v>
      </c>
      <c r="Y17" s="215">
        <v>37.92</v>
      </c>
      <c r="Z17" s="215">
        <v>40.53</v>
      </c>
      <c r="AA17" s="215">
        <v>39.229999999999997</v>
      </c>
      <c r="AB17" s="215">
        <v>40.53</v>
      </c>
      <c r="AC17" s="215">
        <v>39.229999999999997</v>
      </c>
      <c r="AD17" s="215">
        <v>40.53</v>
      </c>
      <c r="AE17" s="215">
        <v>40.53</v>
      </c>
      <c r="AF17" s="215">
        <v>39.229999999999997</v>
      </c>
      <c r="AG17" s="215">
        <v>40.53</v>
      </c>
      <c r="AH17" s="215">
        <v>39.229999999999997</v>
      </c>
      <c r="AI17" s="215">
        <v>40.53</v>
      </c>
      <c r="AJ17" s="215">
        <v>478.54999999999995</v>
      </c>
      <c r="AK17" s="215">
        <v>1464.41</v>
      </c>
      <c r="AL17" s="215">
        <v>40.53</v>
      </c>
      <c r="AM17" s="215">
        <v>36.61</v>
      </c>
      <c r="AN17" s="215">
        <v>40.53</v>
      </c>
      <c r="AO17" s="215">
        <v>39.229999999999997</v>
      </c>
      <c r="AP17" s="215">
        <v>40.53</v>
      </c>
      <c r="AQ17" s="215">
        <v>39.229999999999997</v>
      </c>
      <c r="AR17" s="215">
        <v>40.53</v>
      </c>
      <c r="AS17" s="215">
        <v>40.53</v>
      </c>
      <c r="AT17" s="215">
        <v>39.229999999999997</v>
      </c>
      <c r="AU17" s="215">
        <v>40.53</v>
      </c>
      <c r="AV17" s="215">
        <v>39.229999999999997</v>
      </c>
      <c r="AW17" s="215">
        <v>40.53</v>
      </c>
      <c r="AX17" s="215">
        <v>477.24</v>
      </c>
      <c r="AY17" s="215">
        <v>1941.65</v>
      </c>
      <c r="AZ17" s="215">
        <v>40.53</v>
      </c>
      <c r="BA17" s="215">
        <v>36.61</v>
      </c>
      <c r="BB17" s="215">
        <v>40.53</v>
      </c>
      <c r="BC17" s="215">
        <v>39.229999999999997</v>
      </c>
      <c r="BD17" s="215">
        <v>40.53</v>
      </c>
      <c r="BE17" s="215">
        <v>39.229999999999997</v>
      </c>
      <c r="BF17" s="215">
        <v>40.53</v>
      </c>
      <c r="BG17" s="215">
        <v>40.53</v>
      </c>
      <c r="BH17" s="215">
        <v>39.229999999999997</v>
      </c>
      <c r="BI17" s="215">
        <v>40.53</v>
      </c>
      <c r="BJ17" s="215">
        <v>39.229999999999997</v>
      </c>
      <c r="BK17" s="215">
        <v>40.53</v>
      </c>
      <c r="BL17" s="215">
        <v>477.24</v>
      </c>
      <c r="BM17" s="215">
        <v>2418.89</v>
      </c>
      <c r="BN17" s="215">
        <v>40.53</v>
      </c>
      <c r="BO17" s="215">
        <v>36.61</v>
      </c>
      <c r="BP17" s="215">
        <v>40.53</v>
      </c>
      <c r="BQ17" s="215">
        <v>39.229999999999997</v>
      </c>
      <c r="BR17" s="215">
        <v>40.53</v>
      </c>
      <c r="BS17" s="215">
        <v>39.229999999999997</v>
      </c>
      <c r="BT17" s="215">
        <v>40.53</v>
      </c>
      <c r="BU17" s="215">
        <v>40.53</v>
      </c>
      <c r="BV17" s="215">
        <v>39.229999999999997</v>
      </c>
      <c r="BW17" s="215">
        <v>40.53</v>
      </c>
      <c r="BX17" s="215">
        <v>39.229999999999997</v>
      </c>
      <c r="BY17" s="215">
        <v>40.53</v>
      </c>
      <c r="BZ17" s="215">
        <v>477.24</v>
      </c>
      <c r="CA17" s="215">
        <v>2896.13</v>
      </c>
      <c r="CB17" s="215">
        <v>40.53</v>
      </c>
      <c r="CC17" s="215">
        <v>37.92</v>
      </c>
      <c r="CD17" s="215">
        <v>40.53</v>
      </c>
      <c r="CE17" s="215">
        <v>39.229999999999997</v>
      </c>
      <c r="CF17" s="215">
        <v>40.53</v>
      </c>
      <c r="CG17" s="215">
        <v>39.229999999999997</v>
      </c>
      <c r="CH17" s="215">
        <v>40.53</v>
      </c>
      <c r="CI17" s="215">
        <v>40.53</v>
      </c>
      <c r="CJ17" s="215">
        <v>39.229999999999997</v>
      </c>
      <c r="CK17" s="215">
        <v>40.53</v>
      </c>
      <c r="CL17" s="215">
        <v>39.229999999999997</v>
      </c>
      <c r="CM17" s="215">
        <v>40.53</v>
      </c>
      <c r="CN17" s="215">
        <v>478.54999999999995</v>
      </c>
      <c r="CO17" s="216">
        <v>3374.68</v>
      </c>
      <c r="CP17" s="215">
        <v>40.53</v>
      </c>
      <c r="CQ17" s="215">
        <v>36.61</v>
      </c>
      <c r="CR17" s="215">
        <v>40.53</v>
      </c>
      <c r="CS17" s="215">
        <v>39.229999999999997</v>
      </c>
      <c r="CT17" s="217">
        <v>40.53</v>
      </c>
      <c r="CU17" s="215">
        <v>39.229999999999997</v>
      </c>
      <c r="CV17" s="215">
        <v>40.53</v>
      </c>
      <c r="CW17" s="215">
        <v>40.53</v>
      </c>
      <c r="CX17" s="215">
        <v>39.229999999999997</v>
      </c>
      <c r="CY17" s="215">
        <v>40.53</v>
      </c>
      <c r="CZ17" s="215">
        <v>39.229999999999997</v>
      </c>
      <c r="DA17" s="215">
        <v>40.53</v>
      </c>
      <c r="DB17" s="216">
        <v>477.24</v>
      </c>
      <c r="DC17" s="216">
        <v>3851.92</v>
      </c>
      <c r="DD17" s="215">
        <v>40.53</v>
      </c>
      <c r="DE17" s="215">
        <v>36.61</v>
      </c>
      <c r="DF17" s="215">
        <v>40.53</v>
      </c>
      <c r="DG17" s="215">
        <v>39.229999999999997</v>
      </c>
      <c r="DH17" s="215">
        <v>40.53</v>
      </c>
      <c r="DI17" s="215">
        <v>39.229999999999997</v>
      </c>
      <c r="DJ17" s="215">
        <v>40.53</v>
      </c>
      <c r="DK17" s="215">
        <v>40.53</v>
      </c>
      <c r="DL17" s="215">
        <v>39.229999999999997</v>
      </c>
      <c r="DM17" s="215">
        <v>40.53</v>
      </c>
      <c r="DN17" s="215">
        <v>39.229999999999997</v>
      </c>
      <c r="DO17" s="215">
        <v>40.53</v>
      </c>
      <c r="DP17" s="216">
        <v>477.24</v>
      </c>
      <c r="DQ17" s="216">
        <v>4329.16</v>
      </c>
      <c r="DR17" s="215">
        <v>40.53</v>
      </c>
      <c r="DS17" s="215">
        <v>36.61</v>
      </c>
      <c r="DT17" s="215">
        <v>40.53</v>
      </c>
      <c r="DU17" s="215">
        <v>39.229999999999997</v>
      </c>
      <c r="DV17" s="218">
        <v>40.53</v>
      </c>
      <c r="DW17" s="218">
        <v>39.229999999999997</v>
      </c>
      <c r="DX17" s="219">
        <v>40.53</v>
      </c>
      <c r="DY17" s="220"/>
      <c r="DZ17" s="220"/>
      <c r="EA17" s="220"/>
      <c r="EB17" s="220"/>
      <c r="EC17" s="220"/>
      <c r="ED17" s="216">
        <v>277.19</v>
      </c>
      <c r="EE17" s="215">
        <v>4606.3500000000004</v>
      </c>
      <c r="EF17" s="215">
        <v>6042.65</v>
      </c>
      <c r="EG17" s="25"/>
      <c r="EH17" s="25"/>
      <c r="EI17" s="25"/>
      <c r="EJ17" s="25"/>
      <c r="EK17" s="25"/>
      <c r="EL17" s="25"/>
      <c r="EM17" s="25"/>
      <c r="EN17" s="25"/>
    </row>
    <row r="18" spans="2:144" ht="32.25" customHeight="1" x14ac:dyDescent="0.2">
      <c r="B18" s="211" t="s">
        <v>633</v>
      </c>
      <c r="C18" s="212" t="s">
        <v>634</v>
      </c>
      <c r="D18" s="213"/>
      <c r="E18" s="214"/>
      <c r="F18" s="214"/>
      <c r="G18" s="215">
        <v>1850.86</v>
      </c>
      <c r="H18" s="215">
        <v>185.09</v>
      </c>
      <c r="I18" s="215">
        <v>1665.7739999999999</v>
      </c>
      <c r="J18" s="215"/>
      <c r="K18" s="215"/>
      <c r="L18" s="215"/>
      <c r="M18" s="215"/>
      <c r="N18" s="215"/>
      <c r="O18" s="215"/>
      <c r="P18" s="215"/>
      <c r="Q18" s="215"/>
      <c r="R18" s="215"/>
      <c r="S18" s="215"/>
      <c r="T18" s="215">
        <v>2.95</v>
      </c>
      <c r="U18" s="215">
        <v>82.92</v>
      </c>
      <c r="V18" s="215">
        <v>82.92</v>
      </c>
      <c r="W18" s="215">
        <v>168.79000000000002</v>
      </c>
      <c r="X18" s="215">
        <v>7.04</v>
      </c>
      <c r="Y18" s="215">
        <v>6.59</v>
      </c>
      <c r="Z18" s="215">
        <v>7.04</v>
      </c>
      <c r="AA18" s="215">
        <v>6.82</v>
      </c>
      <c r="AB18" s="215">
        <v>7.04</v>
      </c>
      <c r="AC18" s="215">
        <v>6.82</v>
      </c>
      <c r="AD18" s="215">
        <v>7.04</v>
      </c>
      <c r="AE18" s="215">
        <v>7.04</v>
      </c>
      <c r="AF18" s="215">
        <v>6.82</v>
      </c>
      <c r="AG18" s="215">
        <v>7.04</v>
      </c>
      <c r="AH18" s="215">
        <v>6.82</v>
      </c>
      <c r="AI18" s="215">
        <v>7.04</v>
      </c>
      <c r="AJ18" s="215">
        <v>83.15000000000002</v>
      </c>
      <c r="AK18" s="215">
        <v>251.94</v>
      </c>
      <c r="AL18" s="215">
        <v>7.04</v>
      </c>
      <c r="AM18" s="215">
        <v>6.36</v>
      </c>
      <c r="AN18" s="215">
        <v>7.04</v>
      </c>
      <c r="AO18" s="215">
        <v>6.82</v>
      </c>
      <c r="AP18" s="215">
        <v>7.04</v>
      </c>
      <c r="AQ18" s="215">
        <v>6.82</v>
      </c>
      <c r="AR18" s="215">
        <v>7.04</v>
      </c>
      <c r="AS18" s="215">
        <v>7.04</v>
      </c>
      <c r="AT18" s="215">
        <v>6.82</v>
      </c>
      <c r="AU18" s="215">
        <v>7.04</v>
      </c>
      <c r="AV18" s="215">
        <v>6.82</v>
      </c>
      <c r="AW18" s="215">
        <v>7.04</v>
      </c>
      <c r="AX18" s="215">
        <v>82.92</v>
      </c>
      <c r="AY18" s="215">
        <v>334.86</v>
      </c>
      <c r="AZ18" s="215">
        <v>7.04</v>
      </c>
      <c r="BA18" s="215">
        <v>6.36</v>
      </c>
      <c r="BB18" s="215">
        <v>7.04</v>
      </c>
      <c r="BC18" s="215">
        <v>6.82</v>
      </c>
      <c r="BD18" s="215">
        <v>7.04</v>
      </c>
      <c r="BE18" s="215">
        <v>6.82</v>
      </c>
      <c r="BF18" s="215">
        <v>7.04</v>
      </c>
      <c r="BG18" s="215">
        <v>7.04</v>
      </c>
      <c r="BH18" s="215">
        <v>6.82</v>
      </c>
      <c r="BI18" s="215">
        <v>7.04</v>
      </c>
      <c r="BJ18" s="215">
        <v>6.82</v>
      </c>
      <c r="BK18" s="215">
        <v>7.04</v>
      </c>
      <c r="BL18" s="215">
        <v>82.92</v>
      </c>
      <c r="BM18" s="215">
        <v>417.78</v>
      </c>
      <c r="BN18" s="215">
        <v>7.04</v>
      </c>
      <c r="BO18" s="215">
        <v>6.36</v>
      </c>
      <c r="BP18" s="215">
        <v>7.04</v>
      </c>
      <c r="BQ18" s="215">
        <v>6.82</v>
      </c>
      <c r="BR18" s="215">
        <v>7.04</v>
      </c>
      <c r="BS18" s="215">
        <v>6.82</v>
      </c>
      <c r="BT18" s="215">
        <v>7.04</v>
      </c>
      <c r="BU18" s="215">
        <v>7.04</v>
      </c>
      <c r="BV18" s="215">
        <v>6.82</v>
      </c>
      <c r="BW18" s="215">
        <v>7.04</v>
      </c>
      <c r="BX18" s="215">
        <v>6.82</v>
      </c>
      <c r="BY18" s="215">
        <v>7.04</v>
      </c>
      <c r="BZ18" s="215">
        <v>82.92</v>
      </c>
      <c r="CA18" s="215">
        <v>500.7</v>
      </c>
      <c r="CB18" s="215">
        <v>7.04</v>
      </c>
      <c r="CC18" s="215">
        <v>6.59</v>
      </c>
      <c r="CD18" s="215">
        <v>7.04</v>
      </c>
      <c r="CE18" s="215">
        <v>6.82</v>
      </c>
      <c r="CF18" s="215">
        <v>7.04</v>
      </c>
      <c r="CG18" s="215">
        <v>6.82</v>
      </c>
      <c r="CH18" s="215">
        <v>7.04</v>
      </c>
      <c r="CI18" s="215">
        <v>7.04</v>
      </c>
      <c r="CJ18" s="215">
        <v>6.82</v>
      </c>
      <c r="CK18" s="215">
        <v>7.04</v>
      </c>
      <c r="CL18" s="215">
        <v>6.82</v>
      </c>
      <c r="CM18" s="215">
        <v>7.04</v>
      </c>
      <c r="CN18" s="215">
        <v>83.15000000000002</v>
      </c>
      <c r="CO18" s="216">
        <v>583.85</v>
      </c>
      <c r="CP18" s="215">
        <v>7.04</v>
      </c>
      <c r="CQ18" s="215">
        <v>6.36</v>
      </c>
      <c r="CR18" s="215">
        <v>7.04</v>
      </c>
      <c r="CS18" s="215">
        <v>6.82</v>
      </c>
      <c r="CT18" s="217">
        <v>7.04</v>
      </c>
      <c r="CU18" s="215">
        <v>6.82</v>
      </c>
      <c r="CV18" s="215">
        <v>7.04</v>
      </c>
      <c r="CW18" s="215">
        <v>7.04</v>
      </c>
      <c r="CX18" s="215">
        <v>6.82</v>
      </c>
      <c r="CY18" s="215">
        <v>7.04</v>
      </c>
      <c r="CZ18" s="215">
        <v>6.82</v>
      </c>
      <c r="DA18" s="215">
        <v>7.04</v>
      </c>
      <c r="DB18" s="216">
        <v>82.92</v>
      </c>
      <c r="DC18" s="216">
        <v>666.77</v>
      </c>
      <c r="DD18" s="215">
        <v>7.04</v>
      </c>
      <c r="DE18" s="215">
        <v>6.36</v>
      </c>
      <c r="DF18" s="215">
        <v>7.04</v>
      </c>
      <c r="DG18" s="215">
        <v>6.82</v>
      </c>
      <c r="DH18" s="215">
        <v>7.04</v>
      </c>
      <c r="DI18" s="215">
        <v>6.82</v>
      </c>
      <c r="DJ18" s="215">
        <v>7.04</v>
      </c>
      <c r="DK18" s="215">
        <v>7.04</v>
      </c>
      <c r="DL18" s="215">
        <v>6.82</v>
      </c>
      <c r="DM18" s="215">
        <v>7.04</v>
      </c>
      <c r="DN18" s="215">
        <v>6.82</v>
      </c>
      <c r="DO18" s="215">
        <v>7.04</v>
      </c>
      <c r="DP18" s="216">
        <v>82.92</v>
      </c>
      <c r="DQ18" s="216">
        <v>749.69</v>
      </c>
      <c r="DR18" s="215">
        <v>7.04</v>
      </c>
      <c r="DS18" s="215">
        <v>6.36</v>
      </c>
      <c r="DT18" s="215">
        <v>7.04</v>
      </c>
      <c r="DU18" s="215">
        <v>6.82</v>
      </c>
      <c r="DV18" s="218">
        <v>7.04</v>
      </c>
      <c r="DW18" s="218">
        <v>6.82</v>
      </c>
      <c r="DX18" s="219">
        <v>7.04</v>
      </c>
      <c r="DY18" s="220"/>
      <c r="DZ18" s="220"/>
      <c r="EA18" s="220"/>
      <c r="EB18" s="220"/>
      <c r="EC18" s="220"/>
      <c r="ED18" s="216">
        <v>48.160000000000004</v>
      </c>
      <c r="EE18" s="215">
        <v>797.85</v>
      </c>
      <c r="EF18" s="215">
        <v>1053.0099999999998</v>
      </c>
      <c r="EG18" s="25"/>
      <c r="EH18" s="25"/>
      <c r="EI18" s="25"/>
      <c r="EJ18" s="25"/>
      <c r="EK18" s="25"/>
      <c r="EL18" s="25"/>
      <c r="EM18" s="25"/>
      <c r="EN18" s="25"/>
    </row>
    <row r="19" spans="2:144" ht="32.25" customHeight="1" x14ac:dyDescent="0.2">
      <c r="B19" s="211" t="s">
        <v>49</v>
      </c>
      <c r="C19" s="212" t="s">
        <v>635</v>
      </c>
      <c r="D19" s="213" t="s">
        <v>636</v>
      </c>
      <c r="E19" s="214"/>
      <c r="F19" s="214"/>
      <c r="G19" s="215">
        <v>3112.27</v>
      </c>
      <c r="H19" s="215">
        <v>311.23</v>
      </c>
      <c r="I19" s="215">
        <v>2801.0430000000001</v>
      </c>
      <c r="J19" s="215"/>
      <c r="K19" s="215"/>
      <c r="L19" s="215"/>
      <c r="M19" s="215"/>
      <c r="N19" s="215"/>
      <c r="O19" s="215"/>
      <c r="P19" s="215"/>
      <c r="Q19" s="215"/>
      <c r="R19" s="215"/>
      <c r="S19" s="215"/>
      <c r="T19" s="215"/>
      <c r="U19" s="215">
        <v>5.73</v>
      </c>
      <c r="V19" s="215">
        <v>139.49</v>
      </c>
      <c r="W19" s="215">
        <v>145.22</v>
      </c>
      <c r="X19" s="215">
        <v>11.85</v>
      </c>
      <c r="Y19" s="215">
        <v>11.08</v>
      </c>
      <c r="Z19" s="215">
        <v>11.85</v>
      </c>
      <c r="AA19" s="215">
        <v>11.46</v>
      </c>
      <c r="AB19" s="215">
        <v>11.85</v>
      </c>
      <c r="AC19" s="215">
        <v>11.46</v>
      </c>
      <c r="AD19" s="215">
        <v>11.85</v>
      </c>
      <c r="AE19" s="215">
        <v>11.85</v>
      </c>
      <c r="AF19" s="215">
        <v>11.46</v>
      </c>
      <c r="AG19" s="215">
        <v>11.85</v>
      </c>
      <c r="AH19" s="215">
        <v>11.46</v>
      </c>
      <c r="AI19" s="215">
        <v>11.85</v>
      </c>
      <c r="AJ19" s="215">
        <v>139.87</v>
      </c>
      <c r="AK19" s="215">
        <v>285.08999999999997</v>
      </c>
      <c r="AL19" s="215">
        <v>11.85</v>
      </c>
      <c r="AM19" s="215">
        <v>10.7</v>
      </c>
      <c r="AN19" s="215">
        <v>11.85</v>
      </c>
      <c r="AO19" s="215">
        <v>11.46</v>
      </c>
      <c r="AP19" s="215">
        <v>11.85</v>
      </c>
      <c r="AQ19" s="215">
        <v>11.46</v>
      </c>
      <c r="AR19" s="215">
        <v>11.85</v>
      </c>
      <c r="AS19" s="215">
        <v>11.85</v>
      </c>
      <c r="AT19" s="215">
        <v>11.46</v>
      </c>
      <c r="AU19" s="215">
        <v>11.85</v>
      </c>
      <c r="AV19" s="215">
        <v>11.46</v>
      </c>
      <c r="AW19" s="215">
        <v>11.85</v>
      </c>
      <c r="AX19" s="215">
        <v>139.48999999999998</v>
      </c>
      <c r="AY19" s="215">
        <v>424.58</v>
      </c>
      <c r="AZ19" s="215">
        <v>11.85</v>
      </c>
      <c r="BA19" s="215">
        <v>10.7</v>
      </c>
      <c r="BB19" s="215">
        <v>11.85</v>
      </c>
      <c r="BC19" s="215">
        <v>11.46</v>
      </c>
      <c r="BD19" s="215">
        <v>11.85</v>
      </c>
      <c r="BE19" s="215">
        <v>11.46</v>
      </c>
      <c r="BF19" s="215">
        <v>11.85</v>
      </c>
      <c r="BG19" s="215">
        <v>11.85</v>
      </c>
      <c r="BH19" s="215">
        <v>11.46</v>
      </c>
      <c r="BI19" s="215">
        <v>11.85</v>
      </c>
      <c r="BJ19" s="215">
        <v>11.46</v>
      </c>
      <c r="BK19" s="215">
        <v>11.85</v>
      </c>
      <c r="BL19" s="215">
        <v>139.48999999999998</v>
      </c>
      <c r="BM19" s="215">
        <v>564.07000000000005</v>
      </c>
      <c r="BN19" s="215">
        <v>11.85</v>
      </c>
      <c r="BO19" s="215">
        <v>10.7</v>
      </c>
      <c r="BP19" s="215">
        <v>11.85</v>
      </c>
      <c r="BQ19" s="215">
        <v>11.46</v>
      </c>
      <c r="BR19" s="215">
        <v>11.85</v>
      </c>
      <c r="BS19" s="215">
        <v>11.46</v>
      </c>
      <c r="BT19" s="215">
        <v>11.85</v>
      </c>
      <c r="BU19" s="215">
        <v>11.85</v>
      </c>
      <c r="BV19" s="215">
        <v>11.46</v>
      </c>
      <c r="BW19" s="215">
        <v>11.85</v>
      </c>
      <c r="BX19" s="215">
        <v>11.46</v>
      </c>
      <c r="BY19" s="215">
        <v>11.85</v>
      </c>
      <c r="BZ19" s="215">
        <v>139.48999999999998</v>
      </c>
      <c r="CA19" s="215">
        <v>703.56</v>
      </c>
      <c r="CB19" s="215">
        <v>11.85</v>
      </c>
      <c r="CC19" s="215">
        <v>11.08</v>
      </c>
      <c r="CD19" s="215">
        <v>11.85</v>
      </c>
      <c r="CE19" s="215">
        <v>11.46</v>
      </c>
      <c r="CF19" s="215">
        <v>11.85</v>
      </c>
      <c r="CG19" s="215">
        <v>11.46</v>
      </c>
      <c r="CH19" s="215">
        <v>11.85</v>
      </c>
      <c r="CI19" s="215">
        <v>11.85</v>
      </c>
      <c r="CJ19" s="215">
        <v>11.46</v>
      </c>
      <c r="CK19" s="215">
        <v>11.85</v>
      </c>
      <c r="CL19" s="215">
        <v>11.46</v>
      </c>
      <c r="CM19" s="215">
        <v>11.85</v>
      </c>
      <c r="CN19" s="215">
        <v>139.87</v>
      </c>
      <c r="CO19" s="216">
        <v>843.43</v>
      </c>
      <c r="CP19" s="215">
        <v>11.85</v>
      </c>
      <c r="CQ19" s="215">
        <v>10.7</v>
      </c>
      <c r="CR19" s="215">
        <v>11.85</v>
      </c>
      <c r="CS19" s="215">
        <v>11.46</v>
      </c>
      <c r="CT19" s="217">
        <v>11.85</v>
      </c>
      <c r="CU19" s="215">
        <v>11.46</v>
      </c>
      <c r="CV19" s="215">
        <v>11.85</v>
      </c>
      <c r="CW19" s="215">
        <v>11.85</v>
      </c>
      <c r="CX19" s="215">
        <v>11.46</v>
      </c>
      <c r="CY19" s="215">
        <v>11.85</v>
      </c>
      <c r="CZ19" s="215">
        <v>11.46</v>
      </c>
      <c r="DA19" s="215">
        <v>11.85</v>
      </c>
      <c r="DB19" s="216">
        <v>139.48999999999998</v>
      </c>
      <c r="DC19" s="216">
        <v>982.92</v>
      </c>
      <c r="DD19" s="215">
        <v>11.85</v>
      </c>
      <c r="DE19" s="215">
        <v>10.7</v>
      </c>
      <c r="DF19" s="215">
        <v>11.85</v>
      </c>
      <c r="DG19" s="215">
        <v>11.46</v>
      </c>
      <c r="DH19" s="215">
        <v>11.85</v>
      </c>
      <c r="DI19" s="215">
        <v>11.46</v>
      </c>
      <c r="DJ19" s="215">
        <v>11.85</v>
      </c>
      <c r="DK19" s="215">
        <v>11.85</v>
      </c>
      <c r="DL19" s="215">
        <v>11.46</v>
      </c>
      <c r="DM19" s="215">
        <v>11.85</v>
      </c>
      <c r="DN19" s="215">
        <v>11.46</v>
      </c>
      <c r="DO19" s="215">
        <v>11.85</v>
      </c>
      <c r="DP19" s="216">
        <v>139.48999999999998</v>
      </c>
      <c r="DQ19" s="216">
        <v>1122.4100000000001</v>
      </c>
      <c r="DR19" s="215">
        <v>11.85</v>
      </c>
      <c r="DS19" s="215">
        <v>10.7</v>
      </c>
      <c r="DT19" s="215">
        <v>11.85</v>
      </c>
      <c r="DU19" s="215">
        <v>11.46</v>
      </c>
      <c r="DV19" s="218">
        <v>11.85</v>
      </c>
      <c r="DW19" s="218">
        <v>11.46</v>
      </c>
      <c r="DX19" s="219">
        <v>11.85</v>
      </c>
      <c r="DY19" s="220"/>
      <c r="DZ19" s="220"/>
      <c r="EA19" s="220"/>
      <c r="EB19" s="220"/>
      <c r="EC19" s="220"/>
      <c r="ED19" s="216">
        <v>81.02</v>
      </c>
      <c r="EE19" s="215">
        <v>1203.43</v>
      </c>
      <c r="EF19" s="215">
        <v>1908.84</v>
      </c>
      <c r="EG19" s="25"/>
      <c r="EH19" s="25"/>
      <c r="EI19" s="25"/>
      <c r="EJ19" s="25"/>
      <c r="EK19" s="25"/>
      <c r="EL19" s="25"/>
      <c r="EM19" s="25"/>
      <c r="EN19" s="25"/>
    </row>
    <row r="20" spans="2:144" ht="32.25" customHeight="1" x14ac:dyDescent="0.2">
      <c r="B20" s="211" t="s">
        <v>637</v>
      </c>
      <c r="C20" s="212" t="s">
        <v>638</v>
      </c>
      <c r="D20" s="213" t="s">
        <v>639</v>
      </c>
      <c r="E20" s="214"/>
      <c r="F20" s="214"/>
      <c r="G20" s="215">
        <v>32994.699999999997</v>
      </c>
      <c r="H20" s="215">
        <v>3299.47</v>
      </c>
      <c r="I20" s="215">
        <v>29695.23</v>
      </c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5"/>
      <c r="V20" s="215">
        <v>4.05</v>
      </c>
      <c r="W20" s="215">
        <v>4.05</v>
      </c>
      <c r="X20" s="215">
        <v>125.59</v>
      </c>
      <c r="Y20" s="215">
        <v>117.48</v>
      </c>
      <c r="Z20" s="215">
        <v>125.59</v>
      </c>
      <c r="AA20" s="215">
        <v>121.54</v>
      </c>
      <c r="AB20" s="215">
        <v>125.59</v>
      </c>
      <c r="AC20" s="215">
        <v>121.54</v>
      </c>
      <c r="AD20" s="215">
        <v>125.59</v>
      </c>
      <c r="AE20" s="215">
        <v>125.59</v>
      </c>
      <c r="AF20" s="215">
        <v>121.54</v>
      </c>
      <c r="AG20" s="215">
        <v>125.59</v>
      </c>
      <c r="AH20" s="215">
        <v>121.54</v>
      </c>
      <c r="AI20" s="215">
        <v>125.59</v>
      </c>
      <c r="AJ20" s="215">
        <v>1482.7699999999998</v>
      </c>
      <c r="AK20" s="215">
        <v>1486.82</v>
      </c>
      <c r="AL20" s="215">
        <v>125.59</v>
      </c>
      <c r="AM20" s="215">
        <v>113.43</v>
      </c>
      <c r="AN20" s="215">
        <v>125.59</v>
      </c>
      <c r="AO20" s="215">
        <v>121.54</v>
      </c>
      <c r="AP20" s="215">
        <v>125.59</v>
      </c>
      <c r="AQ20" s="215">
        <v>121.54</v>
      </c>
      <c r="AR20" s="215">
        <v>125.59</v>
      </c>
      <c r="AS20" s="215">
        <v>125.59</v>
      </c>
      <c r="AT20" s="215">
        <v>121.54</v>
      </c>
      <c r="AU20" s="215">
        <v>125.59</v>
      </c>
      <c r="AV20" s="215">
        <v>121.54</v>
      </c>
      <c r="AW20" s="215">
        <v>125.59</v>
      </c>
      <c r="AX20" s="215">
        <v>1478.7199999999998</v>
      </c>
      <c r="AY20" s="215">
        <v>2965.54</v>
      </c>
      <c r="AZ20" s="215">
        <v>125.59</v>
      </c>
      <c r="BA20" s="215">
        <v>113.43</v>
      </c>
      <c r="BB20" s="215">
        <v>125.59</v>
      </c>
      <c r="BC20" s="215">
        <v>121.54</v>
      </c>
      <c r="BD20" s="215">
        <v>125.59</v>
      </c>
      <c r="BE20" s="215">
        <v>121.54</v>
      </c>
      <c r="BF20" s="215">
        <v>125.59</v>
      </c>
      <c r="BG20" s="215">
        <v>125.59</v>
      </c>
      <c r="BH20" s="215">
        <v>121.54</v>
      </c>
      <c r="BI20" s="215">
        <v>125.59</v>
      </c>
      <c r="BJ20" s="215">
        <v>121.54</v>
      </c>
      <c r="BK20" s="215">
        <v>125.59</v>
      </c>
      <c r="BL20" s="215">
        <v>1478.7199999999998</v>
      </c>
      <c r="BM20" s="215">
        <v>4444.26</v>
      </c>
      <c r="BN20" s="215">
        <v>125.59</v>
      </c>
      <c r="BO20" s="215">
        <v>113.43</v>
      </c>
      <c r="BP20" s="215">
        <v>125.59</v>
      </c>
      <c r="BQ20" s="215">
        <v>121.54</v>
      </c>
      <c r="BR20" s="215">
        <v>125.59</v>
      </c>
      <c r="BS20" s="215">
        <v>121.54</v>
      </c>
      <c r="BT20" s="215">
        <v>125.59</v>
      </c>
      <c r="BU20" s="215">
        <v>125.59</v>
      </c>
      <c r="BV20" s="215">
        <v>121.54</v>
      </c>
      <c r="BW20" s="215">
        <v>125.59</v>
      </c>
      <c r="BX20" s="215">
        <v>121.54</v>
      </c>
      <c r="BY20" s="215">
        <v>125.59</v>
      </c>
      <c r="BZ20" s="215">
        <v>1478.7199999999998</v>
      </c>
      <c r="CA20" s="215">
        <v>5922.98</v>
      </c>
      <c r="CB20" s="215">
        <v>125.59</v>
      </c>
      <c r="CC20" s="215">
        <v>117.48</v>
      </c>
      <c r="CD20" s="215">
        <v>125.59</v>
      </c>
      <c r="CE20" s="215">
        <v>121.54</v>
      </c>
      <c r="CF20" s="215">
        <v>125.59</v>
      </c>
      <c r="CG20" s="215">
        <v>121.54</v>
      </c>
      <c r="CH20" s="215">
        <v>125.59</v>
      </c>
      <c r="CI20" s="215">
        <v>125.59</v>
      </c>
      <c r="CJ20" s="215">
        <v>121.54</v>
      </c>
      <c r="CK20" s="215">
        <v>125.59</v>
      </c>
      <c r="CL20" s="215">
        <v>121.54</v>
      </c>
      <c r="CM20" s="215">
        <v>125.59</v>
      </c>
      <c r="CN20" s="215">
        <v>1482.7699999999998</v>
      </c>
      <c r="CO20" s="216">
        <v>7405.75</v>
      </c>
      <c r="CP20" s="215">
        <v>125.59</v>
      </c>
      <c r="CQ20" s="215">
        <v>113.43</v>
      </c>
      <c r="CR20" s="215">
        <v>125.59</v>
      </c>
      <c r="CS20" s="215">
        <v>121.54</v>
      </c>
      <c r="CT20" s="217">
        <v>125.59</v>
      </c>
      <c r="CU20" s="215">
        <v>121.54</v>
      </c>
      <c r="CV20" s="215">
        <v>125.59</v>
      </c>
      <c r="CW20" s="215">
        <v>125.59</v>
      </c>
      <c r="CX20" s="215">
        <v>121.54</v>
      </c>
      <c r="CY20" s="215">
        <v>125.59</v>
      </c>
      <c r="CZ20" s="215">
        <v>121.54</v>
      </c>
      <c r="DA20" s="215">
        <v>125.59</v>
      </c>
      <c r="DB20" s="216">
        <v>1478.7199999999998</v>
      </c>
      <c r="DC20" s="216">
        <v>8884.4699999999993</v>
      </c>
      <c r="DD20" s="215">
        <v>125.59</v>
      </c>
      <c r="DE20" s="215">
        <v>113.43</v>
      </c>
      <c r="DF20" s="215">
        <v>125.59</v>
      </c>
      <c r="DG20" s="215">
        <v>121.54</v>
      </c>
      <c r="DH20" s="215">
        <v>125.59</v>
      </c>
      <c r="DI20" s="215">
        <v>121.54</v>
      </c>
      <c r="DJ20" s="215">
        <v>125.59</v>
      </c>
      <c r="DK20" s="215">
        <v>125.59</v>
      </c>
      <c r="DL20" s="215">
        <v>121.54</v>
      </c>
      <c r="DM20" s="215">
        <v>125.59</v>
      </c>
      <c r="DN20" s="215">
        <v>121.54</v>
      </c>
      <c r="DO20" s="215">
        <v>125.59</v>
      </c>
      <c r="DP20" s="216">
        <v>1478.7199999999998</v>
      </c>
      <c r="DQ20" s="216">
        <v>10363.19</v>
      </c>
      <c r="DR20" s="215">
        <v>125.59</v>
      </c>
      <c r="DS20" s="215">
        <v>113.43</v>
      </c>
      <c r="DT20" s="215">
        <v>125.59</v>
      </c>
      <c r="DU20" s="215">
        <v>121.54</v>
      </c>
      <c r="DV20" s="218">
        <v>125.59</v>
      </c>
      <c r="DW20" s="218">
        <v>121.54</v>
      </c>
      <c r="DX20" s="219">
        <v>125.59</v>
      </c>
      <c r="DY20" s="220"/>
      <c r="DZ20" s="220"/>
      <c r="EA20" s="220"/>
      <c r="EB20" s="220"/>
      <c r="EC20" s="220"/>
      <c r="ED20" s="216">
        <v>858.87</v>
      </c>
      <c r="EE20" s="215">
        <v>11222.06</v>
      </c>
      <c r="EF20" s="215">
        <v>21772.639999999999</v>
      </c>
      <c r="EG20" s="25"/>
      <c r="EH20" s="25"/>
      <c r="EI20" s="25"/>
      <c r="EJ20" s="25"/>
      <c r="EK20" s="25"/>
      <c r="EL20" s="25"/>
      <c r="EM20" s="25"/>
      <c r="EN20" s="25"/>
    </row>
    <row r="21" spans="2:144" ht="32.25" customHeight="1" x14ac:dyDescent="0.2">
      <c r="B21" s="211" t="s">
        <v>640</v>
      </c>
      <c r="C21" s="212" t="s">
        <v>641</v>
      </c>
      <c r="D21" s="213" t="s">
        <v>642</v>
      </c>
      <c r="E21" s="214"/>
      <c r="F21" s="214"/>
      <c r="G21" s="215">
        <v>3154.96</v>
      </c>
      <c r="H21" s="215">
        <v>315.5</v>
      </c>
      <c r="I21" s="215">
        <v>2839.4639999999999</v>
      </c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>
        <v>0</v>
      </c>
      <c r="X21" s="215"/>
      <c r="Y21" s="215"/>
      <c r="Z21" s="215"/>
      <c r="AA21" s="215"/>
      <c r="AB21" s="215"/>
      <c r="AC21" s="215"/>
      <c r="AD21" s="215"/>
      <c r="AE21" s="215"/>
      <c r="AF21" s="215"/>
      <c r="AG21" s="215"/>
      <c r="AH21" s="215">
        <v>2.71</v>
      </c>
      <c r="AI21" s="215">
        <v>12.01</v>
      </c>
      <c r="AJ21" s="215">
        <v>14.719999999999999</v>
      </c>
      <c r="AK21" s="215">
        <v>14.72</v>
      </c>
      <c r="AL21" s="215">
        <v>12.01</v>
      </c>
      <c r="AM21" s="215">
        <v>10.85</v>
      </c>
      <c r="AN21" s="215">
        <v>12.01</v>
      </c>
      <c r="AO21" s="215">
        <v>11.62</v>
      </c>
      <c r="AP21" s="215">
        <v>12.01</v>
      </c>
      <c r="AQ21" s="215">
        <v>11.62</v>
      </c>
      <c r="AR21" s="215">
        <v>12.01</v>
      </c>
      <c r="AS21" s="215">
        <v>12.01</v>
      </c>
      <c r="AT21" s="215">
        <v>11.62</v>
      </c>
      <c r="AU21" s="215">
        <v>12.01</v>
      </c>
      <c r="AV21" s="215">
        <v>11.62</v>
      </c>
      <c r="AW21" s="215">
        <v>12.01</v>
      </c>
      <c r="AX21" s="215">
        <v>141.4</v>
      </c>
      <c r="AY21" s="215">
        <v>156.12</v>
      </c>
      <c r="AZ21" s="215">
        <v>12.01</v>
      </c>
      <c r="BA21" s="215">
        <v>10.85</v>
      </c>
      <c r="BB21" s="215">
        <v>12.01</v>
      </c>
      <c r="BC21" s="215">
        <v>11.62</v>
      </c>
      <c r="BD21" s="215">
        <v>12.01</v>
      </c>
      <c r="BE21" s="215">
        <v>11.62</v>
      </c>
      <c r="BF21" s="215">
        <v>12.01</v>
      </c>
      <c r="BG21" s="215">
        <v>12.01</v>
      </c>
      <c r="BH21" s="215">
        <v>11.62</v>
      </c>
      <c r="BI21" s="215">
        <v>12.01</v>
      </c>
      <c r="BJ21" s="215">
        <v>11.62</v>
      </c>
      <c r="BK21" s="215">
        <v>12.01</v>
      </c>
      <c r="BL21" s="215">
        <v>141.4</v>
      </c>
      <c r="BM21" s="215">
        <v>297.52</v>
      </c>
      <c r="BN21" s="215">
        <v>12.01</v>
      </c>
      <c r="BO21" s="215">
        <v>10.85</v>
      </c>
      <c r="BP21" s="215">
        <v>12.01</v>
      </c>
      <c r="BQ21" s="215">
        <v>11.62</v>
      </c>
      <c r="BR21" s="215">
        <v>12.01</v>
      </c>
      <c r="BS21" s="215">
        <v>11.62</v>
      </c>
      <c r="BT21" s="215">
        <v>12.01</v>
      </c>
      <c r="BU21" s="215">
        <v>12.01</v>
      </c>
      <c r="BV21" s="215">
        <v>11.62</v>
      </c>
      <c r="BW21" s="215">
        <v>12.01</v>
      </c>
      <c r="BX21" s="215">
        <v>11.62</v>
      </c>
      <c r="BY21" s="215">
        <v>12.01</v>
      </c>
      <c r="BZ21" s="215">
        <v>141.4</v>
      </c>
      <c r="CA21" s="215">
        <v>438.92</v>
      </c>
      <c r="CB21" s="215">
        <v>12.01</v>
      </c>
      <c r="CC21" s="215">
        <v>11.23</v>
      </c>
      <c r="CD21" s="215">
        <v>12.01</v>
      </c>
      <c r="CE21" s="215">
        <v>11.62</v>
      </c>
      <c r="CF21" s="215">
        <v>12.01</v>
      </c>
      <c r="CG21" s="215">
        <v>11.62</v>
      </c>
      <c r="CH21" s="215">
        <v>12.01</v>
      </c>
      <c r="CI21" s="215">
        <v>12.01</v>
      </c>
      <c r="CJ21" s="215">
        <v>11.62</v>
      </c>
      <c r="CK21" s="215">
        <v>12.01</v>
      </c>
      <c r="CL21" s="215">
        <v>11.62</v>
      </c>
      <c r="CM21" s="215">
        <v>12.01</v>
      </c>
      <c r="CN21" s="215">
        <v>141.78</v>
      </c>
      <c r="CO21" s="216">
        <v>580.70000000000005</v>
      </c>
      <c r="CP21" s="215">
        <v>12.01</v>
      </c>
      <c r="CQ21" s="215">
        <v>10.85</v>
      </c>
      <c r="CR21" s="215">
        <v>12.01</v>
      </c>
      <c r="CS21" s="215">
        <v>11.62</v>
      </c>
      <c r="CT21" s="217">
        <v>12.01</v>
      </c>
      <c r="CU21" s="215">
        <v>11.62</v>
      </c>
      <c r="CV21" s="215">
        <v>12.01</v>
      </c>
      <c r="CW21" s="215">
        <v>12.01</v>
      </c>
      <c r="CX21" s="215">
        <v>11.62</v>
      </c>
      <c r="CY21" s="215">
        <v>12.01</v>
      </c>
      <c r="CZ21" s="215">
        <v>11.62</v>
      </c>
      <c r="DA21" s="215">
        <v>12.01</v>
      </c>
      <c r="DB21" s="216">
        <v>141.4</v>
      </c>
      <c r="DC21" s="216">
        <v>722.1</v>
      </c>
      <c r="DD21" s="215">
        <v>12.01</v>
      </c>
      <c r="DE21" s="215">
        <v>10.85</v>
      </c>
      <c r="DF21" s="215">
        <v>12.01</v>
      </c>
      <c r="DG21" s="215">
        <v>11.62</v>
      </c>
      <c r="DH21" s="215">
        <v>12.01</v>
      </c>
      <c r="DI21" s="215">
        <v>11.62</v>
      </c>
      <c r="DJ21" s="215">
        <v>12.01</v>
      </c>
      <c r="DK21" s="215">
        <v>12.01</v>
      </c>
      <c r="DL21" s="215">
        <v>11.62</v>
      </c>
      <c r="DM21" s="215">
        <v>12.01</v>
      </c>
      <c r="DN21" s="215">
        <v>11.62</v>
      </c>
      <c r="DO21" s="215">
        <v>12.01</v>
      </c>
      <c r="DP21" s="216">
        <v>141.4</v>
      </c>
      <c r="DQ21" s="216">
        <v>863.5</v>
      </c>
      <c r="DR21" s="215">
        <v>12.01</v>
      </c>
      <c r="DS21" s="215">
        <v>10.85</v>
      </c>
      <c r="DT21" s="215">
        <v>12.01</v>
      </c>
      <c r="DU21" s="215">
        <v>11.62</v>
      </c>
      <c r="DV21" s="218">
        <v>12.01</v>
      </c>
      <c r="DW21" s="218">
        <v>11.62</v>
      </c>
      <c r="DX21" s="219">
        <v>12.01</v>
      </c>
      <c r="DY21" s="220"/>
      <c r="DZ21" s="220"/>
      <c r="EA21" s="220"/>
      <c r="EB21" s="220"/>
      <c r="EC21" s="220"/>
      <c r="ED21" s="216">
        <v>82.13</v>
      </c>
      <c r="EE21" s="215">
        <v>945.63</v>
      </c>
      <c r="EF21" s="215">
        <v>2209.33</v>
      </c>
      <c r="EG21" s="25"/>
      <c r="EH21" s="25"/>
      <c r="EI21" s="25"/>
      <c r="EJ21" s="25"/>
      <c r="EK21" s="25"/>
      <c r="EL21" s="25"/>
      <c r="EM21" s="25"/>
      <c r="EN21" s="25"/>
    </row>
    <row r="22" spans="2:144" ht="32.25" customHeight="1" x14ac:dyDescent="0.2">
      <c r="B22" s="211" t="s">
        <v>643</v>
      </c>
      <c r="C22" s="212" t="s">
        <v>644</v>
      </c>
      <c r="D22" s="212" t="s">
        <v>645</v>
      </c>
      <c r="E22" s="214"/>
      <c r="F22" s="214"/>
      <c r="G22" s="215">
        <v>2361.6999999999998</v>
      </c>
      <c r="H22" s="215">
        <v>236.17</v>
      </c>
      <c r="I22" s="215">
        <v>2125.5299999999997</v>
      </c>
      <c r="J22" s="215"/>
      <c r="K22" s="215"/>
      <c r="L22" s="215"/>
      <c r="M22" s="215"/>
      <c r="N22" s="215"/>
      <c r="O22" s="215"/>
      <c r="P22" s="215"/>
      <c r="Q22" s="215"/>
      <c r="R22" s="215"/>
      <c r="S22" s="215"/>
      <c r="T22" s="215"/>
      <c r="U22" s="215"/>
      <c r="V22" s="215"/>
      <c r="W22" s="215"/>
      <c r="X22" s="215"/>
      <c r="Y22" s="215"/>
      <c r="Z22" s="215"/>
      <c r="AA22" s="215"/>
      <c r="AB22" s="215"/>
      <c r="AC22" s="215"/>
      <c r="AD22" s="215"/>
      <c r="AE22" s="215"/>
      <c r="AF22" s="215"/>
      <c r="AG22" s="215"/>
      <c r="AH22" s="215"/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5"/>
      <c r="AT22" s="215"/>
      <c r="AU22" s="215"/>
      <c r="AV22" s="215"/>
      <c r="AW22" s="215"/>
      <c r="AX22" s="215"/>
      <c r="AY22" s="215"/>
      <c r="AZ22" s="215"/>
      <c r="BA22" s="215"/>
      <c r="BB22" s="215"/>
      <c r="BC22" s="215"/>
      <c r="BD22" s="215"/>
      <c r="BE22" s="215"/>
      <c r="BF22" s="215"/>
      <c r="BG22" s="215"/>
      <c r="BH22" s="215"/>
      <c r="BI22" s="215"/>
      <c r="BJ22" s="215"/>
      <c r="BK22" s="215"/>
      <c r="BL22" s="215"/>
      <c r="BM22" s="215"/>
      <c r="BN22" s="215"/>
      <c r="BO22" s="215"/>
      <c r="BP22" s="215"/>
      <c r="BQ22" s="215"/>
      <c r="BR22" s="215"/>
      <c r="BS22" s="215"/>
      <c r="BT22" s="215"/>
      <c r="BU22" s="215"/>
      <c r="BV22" s="215">
        <v>0</v>
      </c>
      <c r="BW22" s="215">
        <v>3.48</v>
      </c>
      <c r="BX22" s="215">
        <v>8.6999999999999993</v>
      </c>
      <c r="BY22" s="215">
        <v>8.99</v>
      </c>
      <c r="BZ22" s="215">
        <v>21.17</v>
      </c>
      <c r="CA22" s="215">
        <v>21.17</v>
      </c>
      <c r="CB22" s="215">
        <v>8.99</v>
      </c>
      <c r="CC22" s="215">
        <v>8.41</v>
      </c>
      <c r="CD22" s="215">
        <v>8.99</v>
      </c>
      <c r="CE22" s="215">
        <v>8.6999999999999993</v>
      </c>
      <c r="CF22" s="215">
        <v>8.99</v>
      </c>
      <c r="CG22" s="215">
        <v>8.6999999999999993</v>
      </c>
      <c r="CH22" s="215">
        <v>8.99</v>
      </c>
      <c r="CI22" s="215">
        <v>8.99</v>
      </c>
      <c r="CJ22" s="215">
        <v>8.6999999999999993</v>
      </c>
      <c r="CK22" s="215">
        <v>8.99</v>
      </c>
      <c r="CL22" s="215">
        <v>8.6999999999999993</v>
      </c>
      <c r="CM22" s="215">
        <v>8.99</v>
      </c>
      <c r="CN22" s="215">
        <v>106.14</v>
      </c>
      <c r="CO22" s="216">
        <v>127.31</v>
      </c>
      <c r="CP22" s="215">
        <v>8.99</v>
      </c>
      <c r="CQ22" s="215">
        <v>8.1199999999999992</v>
      </c>
      <c r="CR22" s="215">
        <v>8.99</v>
      </c>
      <c r="CS22" s="215">
        <v>8.6999999999999993</v>
      </c>
      <c r="CT22" s="217">
        <v>8.99</v>
      </c>
      <c r="CU22" s="215">
        <v>8.6999999999999993</v>
      </c>
      <c r="CV22" s="215">
        <v>8.99</v>
      </c>
      <c r="CW22" s="215">
        <v>8.99</v>
      </c>
      <c r="CX22" s="215">
        <v>8.6999999999999993</v>
      </c>
      <c r="CY22" s="215">
        <v>8.99</v>
      </c>
      <c r="CZ22" s="215">
        <v>8.6999999999999993</v>
      </c>
      <c r="DA22" s="215">
        <v>8.99</v>
      </c>
      <c r="DB22" s="216">
        <v>105.85</v>
      </c>
      <c r="DC22" s="216">
        <v>233.16</v>
      </c>
      <c r="DD22" s="215">
        <v>8.99</v>
      </c>
      <c r="DE22" s="215">
        <v>8.1199999999999992</v>
      </c>
      <c r="DF22" s="215">
        <v>8.99</v>
      </c>
      <c r="DG22" s="215">
        <v>8.6999999999999993</v>
      </c>
      <c r="DH22" s="215">
        <v>8.99</v>
      </c>
      <c r="DI22" s="215">
        <v>8.6999999999999993</v>
      </c>
      <c r="DJ22" s="215">
        <v>8.99</v>
      </c>
      <c r="DK22" s="215">
        <v>8.99</v>
      </c>
      <c r="DL22" s="215">
        <v>8.6999999999999993</v>
      </c>
      <c r="DM22" s="215">
        <v>8.99</v>
      </c>
      <c r="DN22" s="215">
        <v>8.6999999999999993</v>
      </c>
      <c r="DO22" s="215">
        <v>8.99</v>
      </c>
      <c r="DP22" s="216">
        <v>105.85</v>
      </c>
      <c r="DQ22" s="216">
        <v>339.01</v>
      </c>
      <c r="DR22" s="215">
        <v>8.99</v>
      </c>
      <c r="DS22" s="215">
        <v>8.1199999999999992</v>
      </c>
      <c r="DT22" s="215">
        <v>8.99</v>
      </c>
      <c r="DU22" s="215">
        <v>8.6999999999999993</v>
      </c>
      <c r="DV22" s="218">
        <v>8.99</v>
      </c>
      <c r="DW22" s="218">
        <v>8.6999999999999993</v>
      </c>
      <c r="DX22" s="219">
        <v>8.99</v>
      </c>
      <c r="DY22" s="220"/>
      <c r="DZ22" s="220"/>
      <c r="EA22" s="220"/>
      <c r="EB22" s="220"/>
      <c r="EC22" s="220"/>
      <c r="ED22" s="216">
        <v>61.48</v>
      </c>
      <c r="EE22" s="215">
        <v>400.49</v>
      </c>
      <c r="EF22" s="215">
        <v>1961.2099999999998</v>
      </c>
      <c r="EG22" s="25"/>
      <c r="EH22" s="25"/>
      <c r="EI22" s="25"/>
      <c r="EJ22" s="25"/>
      <c r="EK22" s="25"/>
      <c r="EL22" s="25"/>
      <c r="EM22" s="25"/>
      <c r="EN22" s="25"/>
    </row>
    <row r="23" spans="2:144" ht="32.25" customHeight="1" thickBot="1" x14ac:dyDescent="0.25">
      <c r="B23" s="221" t="s">
        <v>646</v>
      </c>
      <c r="C23" s="222" t="s">
        <v>1012</v>
      </c>
      <c r="D23" s="222" t="s">
        <v>647</v>
      </c>
      <c r="E23" s="223"/>
      <c r="F23" s="223"/>
      <c r="G23" s="224">
        <v>4868.6000000000004</v>
      </c>
      <c r="H23" s="224">
        <v>486.86</v>
      </c>
      <c r="I23" s="224">
        <v>4381.7400000000007</v>
      </c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5"/>
      <c r="X23" s="225"/>
      <c r="Y23" s="225"/>
      <c r="Z23" s="225"/>
      <c r="AA23" s="225"/>
      <c r="AB23" s="225"/>
      <c r="AC23" s="225"/>
      <c r="AD23" s="225"/>
      <c r="AE23" s="225"/>
      <c r="AF23" s="225"/>
      <c r="AG23" s="225"/>
      <c r="AH23" s="225"/>
      <c r="AI23" s="225"/>
      <c r="AJ23" s="225"/>
      <c r="AK23" s="225"/>
      <c r="AL23" s="225"/>
      <c r="AM23" s="225"/>
      <c r="AN23" s="225"/>
      <c r="AO23" s="225"/>
      <c r="AP23" s="225"/>
      <c r="AQ23" s="225"/>
      <c r="AR23" s="225"/>
      <c r="AS23" s="225"/>
      <c r="AT23" s="225"/>
      <c r="AU23" s="225"/>
      <c r="AV23" s="225"/>
      <c r="AW23" s="225"/>
      <c r="AX23" s="225"/>
      <c r="AY23" s="225"/>
      <c r="AZ23" s="225"/>
      <c r="BA23" s="225"/>
      <c r="BB23" s="225"/>
      <c r="BC23" s="225"/>
      <c r="BD23" s="225"/>
      <c r="BE23" s="225"/>
      <c r="BF23" s="225"/>
      <c r="BG23" s="225"/>
      <c r="BH23" s="225"/>
      <c r="BI23" s="225"/>
      <c r="BJ23" s="225"/>
      <c r="BK23" s="225"/>
      <c r="BL23" s="225"/>
      <c r="BM23" s="225"/>
      <c r="BN23" s="225"/>
      <c r="BO23" s="225"/>
      <c r="BP23" s="225"/>
      <c r="BQ23" s="225"/>
      <c r="BR23" s="225"/>
      <c r="BS23" s="225"/>
      <c r="BT23" s="225"/>
      <c r="BU23" s="225"/>
      <c r="BV23" s="225"/>
      <c r="BW23" s="225"/>
      <c r="BX23" s="225"/>
      <c r="BY23" s="225"/>
      <c r="BZ23" s="225"/>
      <c r="CA23" s="225"/>
      <c r="CB23" s="225"/>
      <c r="CC23" s="225"/>
      <c r="CD23" s="225"/>
      <c r="CE23" s="225"/>
      <c r="CF23" s="225"/>
      <c r="CG23" s="225"/>
      <c r="CH23" s="225"/>
      <c r="CI23" s="225"/>
      <c r="CJ23" s="225"/>
      <c r="CK23" s="225"/>
      <c r="CL23" s="225"/>
      <c r="CM23" s="225"/>
      <c r="CN23" s="225"/>
      <c r="CO23" s="225"/>
      <c r="CP23" s="225"/>
      <c r="CQ23" s="225"/>
      <c r="CR23" s="225"/>
      <c r="CS23" s="225"/>
      <c r="CT23" s="226"/>
      <c r="CU23" s="224">
        <v>13.15</v>
      </c>
      <c r="CV23" s="224">
        <v>18.53</v>
      </c>
      <c r="CW23" s="224">
        <v>18.53</v>
      </c>
      <c r="CX23" s="224">
        <v>17.93</v>
      </c>
      <c r="CY23" s="224">
        <v>18.53</v>
      </c>
      <c r="CZ23" s="224">
        <v>17.93</v>
      </c>
      <c r="DA23" s="224">
        <v>18.53</v>
      </c>
      <c r="DB23" s="227">
        <v>123.13</v>
      </c>
      <c r="DC23" s="227">
        <v>123.13</v>
      </c>
      <c r="DD23" s="224">
        <v>18.53</v>
      </c>
      <c r="DE23" s="224">
        <v>16.739999999999998</v>
      </c>
      <c r="DF23" s="224">
        <v>18.53</v>
      </c>
      <c r="DG23" s="224">
        <v>17.93</v>
      </c>
      <c r="DH23" s="224">
        <v>18.53</v>
      </c>
      <c r="DI23" s="224">
        <v>17.93</v>
      </c>
      <c r="DJ23" s="224">
        <v>18.53</v>
      </c>
      <c r="DK23" s="224">
        <v>18.53</v>
      </c>
      <c r="DL23" s="224">
        <v>17.93</v>
      </c>
      <c r="DM23" s="224">
        <v>18.53</v>
      </c>
      <c r="DN23" s="215">
        <v>17.93</v>
      </c>
      <c r="DO23" s="215">
        <v>18.53</v>
      </c>
      <c r="DP23" s="227">
        <v>218.17000000000002</v>
      </c>
      <c r="DQ23" s="216">
        <v>341.3</v>
      </c>
      <c r="DR23" s="215">
        <v>18.53</v>
      </c>
      <c r="DS23" s="215">
        <v>16.739999999999998</v>
      </c>
      <c r="DT23" s="215">
        <v>18.53</v>
      </c>
      <c r="DU23" s="215">
        <v>17.93</v>
      </c>
      <c r="DV23" s="218">
        <v>18.53</v>
      </c>
      <c r="DW23" s="218">
        <v>17.93</v>
      </c>
      <c r="DX23" s="219">
        <v>18.53</v>
      </c>
      <c r="DY23" s="228"/>
      <c r="DZ23" s="228"/>
      <c r="EA23" s="228"/>
      <c r="EB23" s="228"/>
      <c r="EC23" s="228"/>
      <c r="ED23" s="216">
        <v>126.72</v>
      </c>
      <c r="EE23" s="215">
        <v>468.02</v>
      </c>
      <c r="EF23" s="215">
        <v>4400.58</v>
      </c>
      <c r="EG23" s="25"/>
      <c r="EH23" s="25"/>
      <c r="EI23" s="25"/>
      <c r="EJ23" s="25"/>
      <c r="EK23" s="25"/>
      <c r="EL23" s="25"/>
      <c r="EM23" s="25"/>
      <c r="EN23" s="25"/>
    </row>
    <row r="24" spans="2:144" s="12" customFormat="1" ht="32.25" customHeight="1" thickBot="1" x14ac:dyDescent="0.25">
      <c r="B24" s="542" t="s">
        <v>648</v>
      </c>
      <c r="C24" s="542"/>
      <c r="D24" s="229"/>
      <c r="E24" s="229"/>
      <c r="F24" s="229"/>
      <c r="G24" s="230">
        <v>1684439.3571428573</v>
      </c>
      <c r="H24" s="230">
        <v>168443.96</v>
      </c>
      <c r="I24" s="230">
        <v>1515995.4214285715</v>
      </c>
      <c r="J24" s="230">
        <v>4893.1499999999996</v>
      </c>
      <c r="K24" s="230">
        <v>9400.0300000000007</v>
      </c>
      <c r="L24" s="230">
        <v>1074.29</v>
      </c>
      <c r="M24" s="230">
        <v>1074.29</v>
      </c>
      <c r="N24" s="230">
        <v>1074.29</v>
      </c>
      <c r="O24" s="230">
        <v>1077.23</v>
      </c>
      <c r="P24" s="230">
        <v>3230.81</v>
      </c>
      <c r="Q24" s="230">
        <v>67743.28</v>
      </c>
      <c r="R24" s="230">
        <v>70523.569999999992</v>
      </c>
      <c r="S24" s="230">
        <v>71601.930000000022</v>
      </c>
      <c r="T24" s="230">
        <v>71789.81</v>
      </c>
      <c r="U24" s="230">
        <v>72346.109999999986</v>
      </c>
      <c r="V24" s="230">
        <v>72483.92</v>
      </c>
      <c r="W24" s="230">
        <v>435653.03999999986</v>
      </c>
      <c r="X24" s="230">
        <v>6281.4099999999989</v>
      </c>
      <c r="Y24" s="230">
        <v>5876.17</v>
      </c>
      <c r="Z24" s="230">
        <v>6281.4099999999989</v>
      </c>
      <c r="AA24" s="230">
        <v>6078.7999999999993</v>
      </c>
      <c r="AB24" s="230">
        <v>6281.4099999999989</v>
      </c>
      <c r="AC24" s="230">
        <v>6078.7999999999993</v>
      </c>
      <c r="AD24" s="230">
        <v>6281.4099999999989</v>
      </c>
      <c r="AE24" s="230">
        <v>6281.4099999999989</v>
      </c>
      <c r="AF24" s="230">
        <v>6078.7999999999993</v>
      </c>
      <c r="AG24" s="230">
        <v>6281.4099999999989</v>
      </c>
      <c r="AH24" s="230">
        <v>6081.5099999999993</v>
      </c>
      <c r="AI24" s="230">
        <v>6293.4199999999992</v>
      </c>
      <c r="AJ24" s="230">
        <v>74175.960000000021</v>
      </c>
      <c r="AK24" s="230">
        <v>509829</v>
      </c>
      <c r="AL24" s="230">
        <v>6293.4199999999992</v>
      </c>
      <c r="AM24" s="230">
        <v>5684.369999999999</v>
      </c>
      <c r="AN24" s="230">
        <v>6293.4199999999992</v>
      </c>
      <c r="AO24" s="230">
        <v>6090.4199999999992</v>
      </c>
      <c r="AP24" s="230">
        <v>6293.4199999999992</v>
      </c>
      <c r="AQ24" s="230">
        <v>6090.4199999999992</v>
      </c>
      <c r="AR24" s="230">
        <v>6293.4199999999992</v>
      </c>
      <c r="AS24" s="230">
        <v>6293.4199999999992</v>
      </c>
      <c r="AT24" s="230">
        <v>6090.4199999999992</v>
      </c>
      <c r="AU24" s="230">
        <v>6293.4199999999992</v>
      </c>
      <c r="AV24" s="230">
        <v>6090.4199999999992</v>
      </c>
      <c r="AW24" s="230">
        <v>6293.4199999999992</v>
      </c>
      <c r="AX24" s="230">
        <v>74099.990000000005</v>
      </c>
      <c r="AY24" s="230">
        <v>583928.99</v>
      </c>
      <c r="AZ24" s="230">
        <v>6293.4199999999992</v>
      </c>
      <c r="BA24" s="230">
        <v>5684.369999999999</v>
      </c>
      <c r="BB24" s="230">
        <v>6293.4199999999992</v>
      </c>
      <c r="BC24" s="230">
        <v>6090.4199999999992</v>
      </c>
      <c r="BD24" s="230">
        <v>6293.4199999999992</v>
      </c>
      <c r="BE24" s="230">
        <v>6090.4199999999992</v>
      </c>
      <c r="BF24" s="230">
        <v>6293.4199999999992</v>
      </c>
      <c r="BG24" s="230">
        <v>6293.4199999999992</v>
      </c>
      <c r="BH24" s="230">
        <v>6090.4199999999992</v>
      </c>
      <c r="BI24" s="230">
        <v>6293.4199999999992</v>
      </c>
      <c r="BJ24" s="230">
        <v>6090.4199999999992</v>
      </c>
      <c r="BK24" s="230">
        <v>6293.4199999999992</v>
      </c>
      <c r="BL24" s="230">
        <v>74099.990000000005</v>
      </c>
      <c r="BM24" s="230">
        <v>658028.9800000001</v>
      </c>
      <c r="BN24" s="230">
        <v>6293.4199999999992</v>
      </c>
      <c r="BO24" s="230">
        <v>5684.369999999999</v>
      </c>
      <c r="BP24" s="230">
        <v>6293.4199999999992</v>
      </c>
      <c r="BQ24" s="230">
        <v>6090.4199999999992</v>
      </c>
      <c r="BR24" s="230">
        <v>6293.4199999999992</v>
      </c>
      <c r="BS24" s="230">
        <v>6090.4199999999992</v>
      </c>
      <c r="BT24" s="230">
        <v>6293.4199999999992</v>
      </c>
      <c r="BU24" s="230">
        <v>6293.4199999999992</v>
      </c>
      <c r="BV24" s="230">
        <v>6090.4199999999992</v>
      </c>
      <c r="BW24" s="230">
        <v>6296.8999999999987</v>
      </c>
      <c r="BX24" s="230">
        <v>6099.119999999999</v>
      </c>
      <c r="BY24" s="230">
        <v>6302.4099999999989</v>
      </c>
      <c r="BZ24" s="230">
        <v>74121.16</v>
      </c>
      <c r="CA24" s="230">
        <v>732150.14</v>
      </c>
      <c r="CB24" s="230">
        <v>6302.4099999999989</v>
      </c>
      <c r="CC24" s="230">
        <v>5895.8099999999995</v>
      </c>
      <c r="CD24" s="230">
        <v>6302.4099999999989</v>
      </c>
      <c r="CE24" s="230">
        <v>6099.119999999999</v>
      </c>
      <c r="CF24" s="230">
        <v>6302.4099999999989</v>
      </c>
      <c r="CG24" s="230">
        <v>6099.119999999999</v>
      </c>
      <c r="CH24" s="230">
        <v>6302.4099999999989</v>
      </c>
      <c r="CI24" s="230">
        <v>6302.4099999999989</v>
      </c>
      <c r="CJ24" s="230">
        <v>6099.119999999999</v>
      </c>
      <c r="CK24" s="230">
        <v>6302.4099999999989</v>
      </c>
      <c r="CL24" s="230">
        <v>6099.119999999999</v>
      </c>
      <c r="CM24" s="230">
        <v>6302.4099999999989</v>
      </c>
      <c r="CN24" s="230">
        <v>74409.160000000018</v>
      </c>
      <c r="CO24" s="230">
        <v>806559.3</v>
      </c>
      <c r="CP24" s="230">
        <v>6302.4099999999989</v>
      </c>
      <c r="CQ24" s="230">
        <v>5692.4899999999989</v>
      </c>
      <c r="CR24" s="230">
        <v>6302.4099999999989</v>
      </c>
      <c r="CS24" s="230">
        <v>6099.119999999999</v>
      </c>
      <c r="CT24" s="230">
        <v>6302.4099999999989</v>
      </c>
      <c r="CU24" s="230">
        <v>6112.2699999999986</v>
      </c>
      <c r="CV24" s="230">
        <v>6320.9399999999987</v>
      </c>
      <c r="CW24" s="230">
        <v>6320.9399999999987</v>
      </c>
      <c r="CX24" s="230">
        <v>6117.0499999999993</v>
      </c>
      <c r="CY24" s="230">
        <v>6320.9399999999987</v>
      </c>
      <c r="CZ24" s="230">
        <v>6117.0499999999993</v>
      </c>
      <c r="DA24" s="230">
        <v>6320.9399999999987</v>
      </c>
      <c r="DB24" s="230">
        <v>74328.970000000016</v>
      </c>
      <c r="DC24" s="230">
        <v>880888.27</v>
      </c>
      <c r="DD24" s="230">
        <v>6320.9399999999987</v>
      </c>
      <c r="DE24" s="230">
        <v>5709.2299999999987</v>
      </c>
      <c r="DF24" s="230">
        <v>6320.9399999999987</v>
      </c>
      <c r="DG24" s="230">
        <v>6117.0499999999993</v>
      </c>
      <c r="DH24" s="230">
        <v>6320.9399999999987</v>
      </c>
      <c r="DI24" s="230">
        <v>6117.0499999999993</v>
      </c>
      <c r="DJ24" s="230">
        <v>6320.9399999999987</v>
      </c>
      <c r="DK24" s="230">
        <v>6320.9399999999987</v>
      </c>
      <c r="DL24" s="230">
        <v>6117.0499999999993</v>
      </c>
      <c r="DM24" s="230">
        <v>6320.9399999999987</v>
      </c>
      <c r="DN24" s="230">
        <v>6117.0499999999993</v>
      </c>
      <c r="DO24" s="230">
        <v>6320.9399999999987</v>
      </c>
      <c r="DP24" s="230">
        <v>74424.010000000009</v>
      </c>
      <c r="DQ24" s="230">
        <v>955312.28</v>
      </c>
      <c r="DR24" s="230">
        <v>6320.9399999999987</v>
      </c>
      <c r="DS24" s="230">
        <v>5709.2299999999987</v>
      </c>
      <c r="DT24" s="230">
        <v>6320.9399999999987</v>
      </c>
      <c r="DU24" s="230">
        <v>6117.0499999999993</v>
      </c>
      <c r="DV24" s="230">
        <v>6320.9399999999987</v>
      </c>
      <c r="DW24" s="230">
        <v>6117.0499999999993</v>
      </c>
      <c r="DX24" s="231">
        <v>6320.9399999999987</v>
      </c>
      <c r="DY24" s="230">
        <v>0</v>
      </c>
      <c r="DZ24" s="230">
        <v>0</v>
      </c>
      <c r="EA24" s="230">
        <v>0</v>
      </c>
      <c r="EB24" s="230">
        <v>0</v>
      </c>
      <c r="EC24" s="230">
        <v>0</v>
      </c>
      <c r="ED24" s="230">
        <v>43227.090000000018</v>
      </c>
      <c r="EE24" s="230">
        <v>998539.36999999988</v>
      </c>
      <c r="EF24" s="230">
        <v>685899.98714285716</v>
      </c>
      <c r="EG24" s="26"/>
      <c r="EH24" s="26"/>
      <c r="EI24" s="26"/>
      <c r="EJ24" s="26"/>
      <c r="EK24" s="26"/>
      <c r="EL24" s="26"/>
      <c r="EM24" s="26"/>
      <c r="EN24" s="26"/>
    </row>
    <row r="25" spans="2:144" s="12" customFormat="1" ht="32.25" customHeight="1" thickBot="1" x14ac:dyDescent="0.25">
      <c r="B25" s="543" t="s">
        <v>649</v>
      </c>
      <c r="C25" s="544"/>
      <c r="D25" s="233"/>
      <c r="E25" s="232"/>
      <c r="F25" s="232"/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34"/>
      <c r="R25" s="234"/>
      <c r="S25" s="234"/>
      <c r="T25" s="234"/>
      <c r="U25" s="234"/>
      <c r="V25" s="234"/>
      <c r="W25" s="234"/>
      <c r="X25" s="234"/>
      <c r="Y25" s="234"/>
      <c r="Z25" s="234"/>
      <c r="AA25" s="234"/>
      <c r="AB25" s="234"/>
      <c r="AC25" s="234"/>
      <c r="AD25" s="234"/>
      <c r="AE25" s="234"/>
      <c r="AF25" s="234"/>
      <c r="AG25" s="234"/>
      <c r="AH25" s="234"/>
      <c r="AI25" s="234"/>
      <c r="AJ25" s="234"/>
      <c r="AK25" s="234"/>
      <c r="AL25" s="234"/>
      <c r="AM25" s="234"/>
      <c r="AN25" s="234"/>
      <c r="AO25" s="234"/>
      <c r="AP25" s="234"/>
      <c r="AQ25" s="234"/>
      <c r="AR25" s="234"/>
      <c r="AS25" s="234"/>
      <c r="AT25" s="234"/>
      <c r="AU25" s="234"/>
      <c r="AV25" s="234"/>
      <c r="AW25" s="234"/>
      <c r="AX25" s="234"/>
      <c r="AY25" s="234"/>
      <c r="AZ25" s="234"/>
      <c r="BA25" s="234"/>
      <c r="BB25" s="234"/>
      <c r="BC25" s="234"/>
      <c r="BD25" s="234"/>
      <c r="BE25" s="234"/>
      <c r="BF25" s="234"/>
      <c r="BG25" s="234"/>
      <c r="BH25" s="234"/>
      <c r="BI25" s="234"/>
      <c r="BJ25" s="234"/>
      <c r="BK25" s="234"/>
      <c r="BL25" s="234"/>
      <c r="BM25" s="234"/>
      <c r="BN25" s="234"/>
      <c r="BO25" s="234"/>
      <c r="BP25" s="234"/>
      <c r="BQ25" s="234"/>
      <c r="BR25" s="234"/>
      <c r="BS25" s="234"/>
      <c r="BT25" s="234"/>
      <c r="BU25" s="234"/>
      <c r="BV25" s="234"/>
      <c r="BW25" s="234"/>
      <c r="BX25" s="234"/>
      <c r="BY25" s="234"/>
      <c r="BZ25" s="234"/>
      <c r="CA25" s="234"/>
      <c r="CB25" s="234"/>
      <c r="CC25" s="234"/>
      <c r="CD25" s="234"/>
      <c r="CE25" s="234"/>
      <c r="CF25" s="234"/>
      <c r="CG25" s="234"/>
      <c r="CH25" s="234"/>
      <c r="CI25" s="234"/>
      <c r="CJ25" s="234"/>
      <c r="CK25" s="234"/>
      <c r="CL25" s="234"/>
      <c r="CM25" s="234"/>
      <c r="CN25" s="234"/>
      <c r="CO25" s="234"/>
      <c r="CP25" s="234"/>
      <c r="CQ25" s="234"/>
      <c r="CR25" s="234"/>
      <c r="CS25" s="234"/>
      <c r="CT25" s="234"/>
      <c r="CU25" s="234"/>
      <c r="CV25" s="234"/>
      <c r="CW25" s="234"/>
      <c r="CX25" s="234"/>
      <c r="CY25" s="234"/>
      <c r="CZ25" s="234"/>
      <c r="DA25" s="234"/>
      <c r="DB25" s="234"/>
      <c r="DC25" s="234"/>
      <c r="DD25" s="234"/>
      <c r="DE25" s="234"/>
      <c r="DF25" s="234"/>
      <c r="DG25" s="234"/>
      <c r="DH25" s="234"/>
      <c r="DI25" s="234"/>
      <c r="DJ25" s="234"/>
      <c r="DK25" s="234"/>
      <c r="DL25" s="234"/>
      <c r="DM25" s="234"/>
      <c r="DN25" s="234"/>
      <c r="DO25" s="234"/>
      <c r="DP25" s="234"/>
      <c r="DQ25" s="234"/>
      <c r="DR25" s="234"/>
      <c r="DS25" s="234"/>
      <c r="DT25" s="234"/>
      <c r="DU25" s="234"/>
      <c r="DV25" s="235"/>
      <c r="DW25" s="235"/>
      <c r="DX25" s="236"/>
      <c r="DY25" s="235"/>
      <c r="DZ25" s="235"/>
      <c r="EA25" s="235"/>
      <c r="EB25" s="235"/>
      <c r="EC25" s="235"/>
      <c r="ED25" s="234"/>
      <c r="EE25" s="234"/>
      <c r="EF25" s="234"/>
      <c r="EG25" s="26"/>
      <c r="EH25" s="26"/>
      <c r="EI25" s="26"/>
      <c r="EJ25" s="26"/>
      <c r="EK25" s="26"/>
      <c r="EL25" s="26"/>
      <c r="EM25" s="26"/>
      <c r="EN25" s="26"/>
    </row>
    <row r="26" spans="2:144" ht="32.25" customHeight="1" x14ac:dyDescent="0.2">
      <c r="B26" s="237">
        <v>41115</v>
      </c>
      <c r="C26" s="212" t="s">
        <v>650</v>
      </c>
      <c r="D26" s="212" t="s">
        <v>651</v>
      </c>
      <c r="E26" s="238" t="s">
        <v>60</v>
      </c>
      <c r="F26" s="238" t="s">
        <v>652</v>
      </c>
      <c r="G26" s="215">
        <v>30503.3</v>
      </c>
      <c r="H26" s="215">
        <v>3050.33</v>
      </c>
      <c r="I26" s="215">
        <v>27452.97</v>
      </c>
      <c r="J26" s="215"/>
      <c r="K26" s="215"/>
      <c r="L26" s="215"/>
      <c r="M26" s="215"/>
      <c r="N26" s="215"/>
      <c r="O26" s="215"/>
      <c r="P26" s="215"/>
      <c r="Q26" s="215"/>
      <c r="R26" s="215"/>
      <c r="S26" s="215"/>
      <c r="T26" s="215"/>
      <c r="U26" s="215"/>
      <c r="V26" s="215"/>
      <c r="W26" s="215">
        <v>0</v>
      </c>
      <c r="X26" s="215"/>
      <c r="Y26" s="215"/>
      <c r="Z26" s="215"/>
      <c r="AA26" s="215"/>
      <c r="AB26" s="215"/>
      <c r="AC26" s="215"/>
      <c r="AD26" s="215">
        <v>45.13</v>
      </c>
      <c r="AE26" s="215">
        <v>233.16</v>
      </c>
      <c r="AF26" s="215">
        <v>225.64</v>
      </c>
      <c r="AG26" s="215">
        <v>233.16</v>
      </c>
      <c r="AH26" s="215">
        <v>225.64</v>
      </c>
      <c r="AI26" s="215">
        <v>233.16</v>
      </c>
      <c r="AJ26" s="215">
        <v>1195.8900000000001</v>
      </c>
      <c r="AK26" s="215">
        <v>1195.8900000000001</v>
      </c>
      <c r="AL26" s="215">
        <v>233.16</v>
      </c>
      <c r="AM26" s="215">
        <v>210.6</v>
      </c>
      <c r="AN26" s="215">
        <v>233.16</v>
      </c>
      <c r="AO26" s="215">
        <v>225.64</v>
      </c>
      <c r="AP26" s="215">
        <v>233.16</v>
      </c>
      <c r="AQ26" s="215">
        <v>225.64</v>
      </c>
      <c r="AR26" s="215">
        <v>233.16</v>
      </c>
      <c r="AS26" s="215">
        <v>233.16</v>
      </c>
      <c r="AT26" s="215">
        <v>225.64</v>
      </c>
      <c r="AU26" s="215">
        <v>233.16</v>
      </c>
      <c r="AV26" s="215">
        <v>225.64</v>
      </c>
      <c r="AW26" s="215">
        <v>233.16</v>
      </c>
      <c r="AX26" s="215">
        <v>2745.2799999999997</v>
      </c>
      <c r="AY26" s="215">
        <v>3941.17</v>
      </c>
      <c r="AZ26" s="215">
        <v>233.16</v>
      </c>
      <c r="BA26" s="215">
        <v>210.6</v>
      </c>
      <c r="BB26" s="215">
        <v>233.16</v>
      </c>
      <c r="BC26" s="215">
        <v>225.64</v>
      </c>
      <c r="BD26" s="215">
        <v>233.16</v>
      </c>
      <c r="BE26" s="215">
        <v>225.64</v>
      </c>
      <c r="BF26" s="215">
        <v>233.16</v>
      </c>
      <c r="BG26" s="215">
        <v>233.16</v>
      </c>
      <c r="BH26" s="215">
        <v>225.64</v>
      </c>
      <c r="BI26" s="215">
        <v>233.16</v>
      </c>
      <c r="BJ26" s="215">
        <v>225.64</v>
      </c>
      <c r="BK26" s="215">
        <v>233.16</v>
      </c>
      <c r="BL26" s="215">
        <v>2745.2799999999997</v>
      </c>
      <c r="BM26" s="215">
        <v>6686.45</v>
      </c>
      <c r="BN26" s="215">
        <v>233.16</v>
      </c>
      <c r="BO26" s="215">
        <v>210.6</v>
      </c>
      <c r="BP26" s="215">
        <v>233.16</v>
      </c>
      <c r="BQ26" s="215">
        <v>225.64</v>
      </c>
      <c r="BR26" s="215">
        <v>233.16</v>
      </c>
      <c r="BS26" s="215">
        <v>225.64</v>
      </c>
      <c r="BT26" s="215">
        <v>233.16</v>
      </c>
      <c r="BU26" s="215">
        <v>233.16</v>
      </c>
      <c r="BV26" s="215">
        <v>225.64</v>
      </c>
      <c r="BW26" s="215">
        <v>233.16</v>
      </c>
      <c r="BX26" s="215">
        <v>225.64</v>
      </c>
      <c r="BY26" s="215">
        <v>233.16</v>
      </c>
      <c r="BZ26" s="215">
        <v>2745.2799999999997</v>
      </c>
      <c r="CA26" s="215">
        <v>9431.73</v>
      </c>
      <c r="CB26" s="215">
        <v>233.16</v>
      </c>
      <c r="CC26" s="215">
        <v>218.12</v>
      </c>
      <c r="CD26" s="215">
        <v>233.16</v>
      </c>
      <c r="CE26" s="215">
        <v>225.64</v>
      </c>
      <c r="CF26" s="215">
        <v>233.16</v>
      </c>
      <c r="CG26" s="215">
        <v>225.64</v>
      </c>
      <c r="CH26" s="215">
        <v>233.16</v>
      </c>
      <c r="CI26" s="215">
        <v>233.16</v>
      </c>
      <c r="CJ26" s="215">
        <v>225.64</v>
      </c>
      <c r="CK26" s="215">
        <v>233.16</v>
      </c>
      <c r="CL26" s="215">
        <v>225.64</v>
      </c>
      <c r="CM26" s="215">
        <v>233.16</v>
      </c>
      <c r="CN26" s="215">
        <v>2752.7999999999997</v>
      </c>
      <c r="CO26" s="216">
        <v>12184.53</v>
      </c>
      <c r="CP26" s="215">
        <v>233.16</v>
      </c>
      <c r="CQ26" s="215">
        <v>210.6</v>
      </c>
      <c r="CR26" s="215">
        <v>233.16</v>
      </c>
      <c r="CS26" s="215">
        <v>225.64</v>
      </c>
      <c r="CT26" s="217">
        <v>233.16</v>
      </c>
      <c r="CU26" s="215">
        <v>225.64</v>
      </c>
      <c r="CV26" s="215">
        <v>233.16</v>
      </c>
      <c r="CW26" s="215">
        <v>233.16</v>
      </c>
      <c r="CX26" s="215">
        <v>225.64</v>
      </c>
      <c r="CY26" s="215">
        <v>233.16</v>
      </c>
      <c r="CZ26" s="215">
        <v>225.64</v>
      </c>
      <c r="DA26" s="215">
        <v>233.16</v>
      </c>
      <c r="DB26" s="216">
        <v>2745.2799999999997</v>
      </c>
      <c r="DC26" s="216">
        <v>14929.81</v>
      </c>
      <c r="DD26" s="215">
        <v>233.16</v>
      </c>
      <c r="DE26" s="215">
        <v>210.6</v>
      </c>
      <c r="DF26" s="215">
        <v>233.16</v>
      </c>
      <c r="DG26" s="215">
        <v>225.64</v>
      </c>
      <c r="DH26" s="215">
        <v>233.16</v>
      </c>
      <c r="DI26" s="215">
        <v>225.64</v>
      </c>
      <c r="DJ26" s="215">
        <v>233.16</v>
      </c>
      <c r="DK26" s="215">
        <v>233.16</v>
      </c>
      <c r="DL26" s="215">
        <v>225.64</v>
      </c>
      <c r="DM26" s="215">
        <v>233.16</v>
      </c>
      <c r="DN26" s="215">
        <v>225.64</v>
      </c>
      <c r="DO26" s="215">
        <v>233.16</v>
      </c>
      <c r="DP26" s="216">
        <v>2745.2799999999997</v>
      </c>
      <c r="DQ26" s="216">
        <v>17675.09</v>
      </c>
      <c r="DR26" s="215">
        <v>233.16</v>
      </c>
      <c r="DS26" s="215">
        <v>210.6</v>
      </c>
      <c r="DT26" s="215">
        <v>233.16</v>
      </c>
      <c r="DU26" s="215">
        <v>225.64</v>
      </c>
      <c r="DV26" s="218">
        <v>233.16</v>
      </c>
      <c r="DW26" s="218">
        <v>225.64</v>
      </c>
      <c r="DX26" s="219">
        <v>233.16</v>
      </c>
      <c r="DY26" s="220"/>
      <c r="DZ26" s="220"/>
      <c r="EA26" s="220"/>
      <c r="EB26" s="220"/>
      <c r="EC26" s="220"/>
      <c r="ED26" s="216">
        <v>1594.5200000000002</v>
      </c>
      <c r="EE26" s="215">
        <v>19269.61</v>
      </c>
      <c r="EF26" s="215">
        <v>11233.689999999999</v>
      </c>
      <c r="EG26" s="25"/>
      <c r="EH26" s="25"/>
      <c r="EI26" s="25"/>
      <c r="EJ26" s="25"/>
      <c r="EK26" s="25"/>
      <c r="EL26" s="25"/>
      <c r="EM26" s="25"/>
      <c r="EN26" s="25"/>
    </row>
    <row r="27" spans="2:144" ht="32.25" customHeight="1" x14ac:dyDescent="0.2">
      <c r="B27" s="239">
        <v>41264</v>
      </c>
      <c r="C27" s="240" t="s">
        <v>653</v>
      </c>
      <c r="D27" s="240" t="s">
        <v>654</v>
      </c>
      <c r="E27" s="241" t="s">
        <v>69</v>
      </c>
      <c r="F27" s="241" t="s">
        <v>655</v>
      </c>
      <c r="G27" s="242">
        <v>25786.68</v>
      </c>
      <c r="H27" s="242">
        <v>2578.6680000000001</v>
      </c>
      <c r="I27" s="242">
        <v>23208.012000000002</v>
      </c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>
        <v>0</v>
      </c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>
        <v>63.58</v>
      </c>
      <c r="AJ27" s="242">
        <v>63.58</v>
      </c>
      <c r="AK27" s="242">
        <v>63.58</v>
      </c>
      <c r="AL27" s="242">
        <v>197.11</v>
      </c>
      <c r="AM27" s="242">
        <v>178.03</v>
      </c>
      <c r="AN27" s="242">
        <v>197.11</v>
      </c>
      <c r="AO27" s="242">
        <v>190.75</v>
      </c>
      <c r="AP27" s="242">
        <v>197.11</v>
      </c>
      <c r="AQ27" s="242">
        <v>190.75</v>
      </c>
      <c r="AR27" s="242">
        <v>197.11</v>
      </c>
      <c r="AS27" s="242">
        <v>197.11</v>
      </c>
      <c r="AT27" s="242">
        <v>190.75</v>
      </c>
      <c r="AU27" s="242">
        <v>197.11</v>
      </c>
      <c r="AV27" s="242">
        <v>190.75</v>
      </c>
      <c r="AW27" s="242">
        <v>197.11</v>
      </c>
      <c r="AX27" s="242">
        <v>2320.8000000000006</v>
      </c>
      <c r="AY27" s="242">
        <v>2384.38</v>
      </c>
      <c r="AZ27" s="242">
        <v>197.11</v>
      </c>
      <c r="BA27" s="242">
        <v>178.03</v>
      </c>
      <c r="BB27" s="242">
        <v>197.11</v>
      </c>
      <c r="BC27" s="242">
        <v>190.75</v>
      </c>
      <c r="BD27" s="242">
        <v>197.11</v>
      </c>
      <c r="BE27" s="242">
        <v>190.75</v>
      </c>
      <c r="BF27" s="242">
        <v>197.11</v>
      </c>
      <c r="BG27" s="242">
        <v>197.11</v>
      </c>
      <c r="BH27" s="242">
        <v>190.75</v>
      </c>
      <c r="BI27" s="242">
        <v>197.11</v>
      </c>
      <c r="BJ27" s="242">
        <v>190.75</v>
      </c>
      <c r="BK27" s="242">
        <v>197.11</v>
      </c>
      <c r="BL27" s="242">
        <v>2320.8000000000006</v>
      </c>
      <c r="BM27" s="242">
        <v>4705.18</v>
      </c>
      <c r="BN27" s="242">
        <v>197.11</v>
      </c>
      <c r="BO27" s="242">
        <v>178.03</v>
      </c>
      <c r="BP27" s="242">
        <v>197.11</v>
      </c>
      <c r="BQ27" s="242">
        <v>190.75</v>
      </c>
      <c r="BR27" s="242">
        <v>197.11</v>
      </c>
      <c r="BS27" s="242">
        <v>190.75</v>
      </c>
      <c r="BT27" s="242">
        <v>197.11</v>
      </c>
      <c r="BU27" s="242">
        <v>197.11</v>
      </c>
      <c r="BV27" s="242">
        <v>190.75</v>
      </c>
      <c r="BW27" s="242">
        <v>197.11</v>
      </c>
      <c r="BX27" s="242">
        <v>190.75</v>
      </c>
      <c r="BY27" s="242">
        <v>197.11</v>
      </c>
      <c r="BZ27" s="242">
        <v>2320.8000000000006</v>
      </c>
      <c r="CA27" s="242">
        <v>7025.98</v>
      </c>
      <c r="CB27" s="242">
        <v>197.11</v>
      </c>
      <c r="CC27" s="242">
        <v>184.39</v>
      </c>
      <c r="CD27" s="242">
        <v>197.11</v>
      </c>
      <c r="CE27" s="242">
        <v>190.75</v>
      </c>
      <c r="CF27" s="242">
        <v>197.11</v>
      </c>
      <c r="CG27" s="242">
        <v>190.75</v>
      </c>
      <c r="CH27" s="242">
        <v>197.11</v>
      </c>
      <c r="CI27" s="242">
        <v>197.11</v>
      </c>
      <c r="CJ27" s="242">
        <v>190.75</v>
      </c>
      <c r="CK27" s="242">
        <v>197.11</v>
      </c>
      <c r="CL27" s="242">
        <v>190.75</v>
      </c>
      <c r="CM27" s="242">
        <v>197.11</v>
      </c>
      <c r="CN27" s="242">
        <v>2327.1600000000003</v>
      </c>
      <c r="CO27" s="243">
        <v>9353.14</v>
      </c>
      <c r="CP27" s="242">
        <v>197.11</v>
      </c>
      <c r="CQ27" s="242">
        <v>178.03</v>
      </c>
      <c r="CR27" s="242">
        <v>197.11</v>
      </c>
      <c r="CS27" s="242">
        <v>190.75</v>
      </c>
      <c r="CT27" s="244">
        <v>197.11</v>
      </c>
      <c r="CU27" s="242">
        <v>190.75</v>
      </c>
      <c r="CV27" s="242">
        <v>197.11</v>
      </c>
      <c r="CW27" s="242">
        <v>197.11</v>
      </c>
      <c r="CX27" s="242">
        <v>190.75</v>
      </c>
      <c r="CY27" s="242">
        <v>197.11</v>
      </c>
      <c r="CZ27" s="242">
        <v>190.75</v>
      </c>
      <c r="DA27" s="242">
        <v>197.11</v>
      </c>
      <c r="DB27" s="243">
        <v>2320.8000000000006</v>
      </c>
      <c r="DC27" s="243">
        <v>11673.94</v>
      </c>
      <c r="DD27" s="242">
        <v>197.11</v>
      </c>
      <c r="DE27" s="242">
        <v>178.03</v>
      </c>
      <c r="DF27" s="242">
        <v>197.11</v>
      </c>
      <c r="DG27" s="242">
        <v>190.75</v>
      </c>
      <c r="DH27" s="242">
        <v>197.11</v>
      </c>
      <c r="DI27" s="242">
        <v>190.75</v>
      </c>
      <c r="DJ27" s="242">
        <v>197.11</v>
      </c>
      <c r="DK27" s="242">
        <v>197.11</v>
      </c>
      <c r="DL27" s="242">
        <v>190.75</v>
      </c>
      <c r="DM27" s="242">
        <v>197.11</v>
      </c>
      <c r="DN27" s="242">
        <v>190.75</v>
      </c>
      <c r="DO27" s="242">
        <v>197.11</v>
      </c>
      <c r="DP27" s="243">
        <v>2320.8000000000006</v>
      </c>
      <c r="DQ27" s="243">
        <v>13994.74</v>
      </c>
      <c r="DR27" s="242">
        <v>197.11</v>
      </c>
      <c r="DS27" s="242">
        <v>178.03</v>
      </c>
      <c r="DT27" s="215">
        <v>197.11</v>
      </c>
      <c r="DU27" s="215">
        <v>190.75</v>
      </c>
      <c r="DV27" s="218">
        <v>197.11</v>
      </c>
      <c r="DW27" s="218">
        <v>190.75</v>
      </c>
      <c r="DX27" s="219">
        <v>197.11</v>
      </c>
      <c r="DY27" s="245"/>
      <c r="DZ27" s="245"/>
      <c r="EA27" s="245"/>
      <c r="EB27" s="245"/>
      <c r="EC27" s="245"/>
      <c r="ED27" s="216">
        <v>1347.9700000000003</v>
      </c>
      <c r="EE27" s="242">
        <v>15342.71</v>
      </c>
      <c r="EF27" s="242">
        <v>10443.970000000001</v>
      </c>
      <c r="EG27" s="25"/>
      <c r="EH27" s="25"/>
      <c r="EI27" s="25"/>
      <c r="EJ27" s="25"/>
      <c r="EK27" s="25"/>
      <c r="EL27" s="25"/>
      <c r="EM27" s="25"/>
      <c r="EN27" s="25"/>
    </row>
    <row r="28" spans="2:144" ht="32.25" customHeight="1" x14ac:dyDescent="0.2">
      <c r="B28" s="237">
        <v>42185</v>
      </c>
      <c r="C28" s="246" t="s">
        <v>1013</v>
      </c>
      <c r="D28" s="246" t="s">
        <v>656</v>
      </c>
      <c r="E28" s="238" t="s">
        <v>69</v>
      </c>
      <c r="F28" s="238" t="s">
        <v>657</v>
      </c>
      <c r="G28" s="215">
        <v>19990</v>
      </c>
      <c r="H28" s="215">
        <v>1999</v>
      </c>
      <c r="I28" s="215">
        <v>17991</v>
      </c>
      <c r="J28" s="215"/>
      <c r="K28" s="215"/>
      <c r="L28" s="215"/>
      <c r="M28" s="215"/>
      <c r="N28" s="215"/>
      <c r="O28" s="215"/>
      <c r="P28" s="215"/>
      <c r="Q28" s="215"/>
      <c r="R28" s="215"/>
      <c r="S28" s="215"/>
      <c r="T28" s="215"/>
      <c r="U28" s="215"/>
      <c r="V28" s="215"/>
      <c r="W28" s="215"/>
      <c r="X28" s="215"/>
      <c r="Y28" s="215"/>
      <c r="Z28" s="215"/>
      <c r="AA28" s="215"/>
      <c r="AB28" s="215"/>
      <c r="AC28" s="215"/>
      <c r="AD28" s="215"/>
      <c r="AE28" s="215"/>
      <c r="AF28" s="215"/>
      <c r="AG28" s="215"/>
      <c r="AH28" s="215"/>
      <c r="AI28" s="215"/>
      <c r="AJ28" s="215"/>
      <c r="AK28" s="215"/>
      <c r="AL28" s="215"/>
      <c r="AM28" s="215"/>
      <c r="AN28" s="215"/>
      <c r="AO28" s="215"/>
      <c r="AP28" s="215"/>
      <c r="AQ28" s="215"/>
      <c r="AR28" s="215"/>
      <c r="AS28" s="215"/>
      <c r="AT28" s="215"/>
      <c r="AU28" s="215"/>
      <c r="AV28" s="215"/>
      <c r="AW28" s="215"/>
      <c r="AX28" s="215"/>
      <c r="AY28" s="215"/>
      <c r="AZ28" s="215"/>
      <c r="BA28" s="215"/>
      <c r="BB28" s="215"/>
      <c r="BC28" s="215"/>
      <c r="BD28" s="215"/>
      <c r="BE28" s="215"/>
      <c r="BF28" s="215"/>
      <c r="BG28" s="215"/>
      <c r="BH28" s="215"/>
      <c r="BI28" s="215"/>
      <c r="BJ28" s="215"/>
      <c r="BK28" s="215"/>
      <c r="BL28" s="215"/>
      <c r="BM28" s="215"/>
      <c r="BN28" s="215"/>
      <c r="BO28" s="215"/>
      <c r="BP28" s="215"/>
      <c r="BQ28" s="215"/>
      <c r="BR28" s="215"/>
      <c r="BS28" s="215">
        <v>0</v>
      </c>
      <c r="BT28" s="215">
        <v>113.37</v>
      </c>
      <c r="BU28" s="215">
        <v>152.80000000000001</v>
      </c>
      <c r="BV28" s="215">
        <v>147.87</v>
      </c>
      <c r="BW28" s="215">
        <v>152.80000000000001</v>
      </c>
      <c r="BX28" s="215">
        <v>147.87</v>
      </c>
      <c r="BY28" s="215">
        <v>152.80000000000001</v>
      </c>
      <c r="BZ28" s="215">
        <v>867.51</v>
      </c>
      <c r="CA28" s="215">
        <v>867.51</v>
      </c>
      <c r="CB28" s="215">
        <v>152.80000000000001</v>
      </c>
      <c r="CC28" s="215">
        <v>142.94</v>
      </c>
      <c r="CD28" s="215">
        <v>152.80000000000001</v>
      </c>
      <c r="CE28" s="215">
        <v>147.87</v>
      </c>
      <c r="CF28" s="215">
        <v>152.80000000000001</v>
      </c>
      <c r="CG28" s="215">
        <v>147.87</v>
      </c>
      <c r="CH28" s="215">
        <v>152.80000000000001</v>
      </c>
      <c r="CI28" s="215">
        <v>152.80000000000001</v>
      </c>
      <c r="CJ28" s="215">
        <v>147.87</v>
      </c>
      <c r="CK28" s="215">
        <v>152.80000000000001</v>
      </c>
      <c r="CL28" s="215">
        <v>147.87</v>
      </c>
      <c r="CM28" s="215">
        <v>152.80000000000001</v>
      </c>
      <c r="CN28" s="215">
        <v>1804.0200000000002</v>
      </c>
      <c r="CO28" s="216">
        <v>2671.53</v>
      </c>
      <c r="CP28" s="215">
        <v>152.80000000000001</v>
      </c>
      <c r="CQ28" s="215">
        <v>138.01</v>
      </c>
      <c r="CR28" s="215">
        <v>152.80000000000001</v>
      </c>
      <c r="CS28" s="215">
        <v>147.87</v>
      </c>
      <c r="CT28" s="217">
        <v>152.80000000000001</v>
      </c>
      <c r="CU28" s="215">
        <v>147.87</v>
      </c>
      <c r="CV28" s="215">
        <v>152.80000000000001</v>
      </c>
      <c r="CW28" s="215">
        <v>152.80000000000001</v>
      </c>
      <c r="CX28" s="215">
        <v>147.87</v>
      </c>
      <c r="CY28" s="215">
        <v>152.80000000000001</v>
      </c>
      <c r="CZ28" s="215">
        <v>147.87</v>
      </c>
      <c r="DA28" s="215">
        <v>152.80000000000001</v>
      </c>
      <c r="DB28" s="216">
        <v>1799.09</v>
      </c>
      <c r="DC28" s="216">
        <v>4470.62</v>
      </c>
      <c r="DD28" s="215">
        <v>152.80000000000001</v>
      </c>
      <c r="DE28" s="215">
        <v>138.01</v>
      </c>
      <c r="DF28" s="215">
        <v>152.80000000000001</v>
      </c>
      <c r="DG28" s="215">
        <v>147.87</v>
      </c>
      <c r="DH28" s="215">
        <v>152.80000000000001</v>
      </c>
      <c r="DI28" s="215">
        <v>147.87</v>
      </c>
      <c r="DJ28" s="215">
        <v>152.80000000000001</v>
      </c>
      <c r="DK28" s="215">
        <v>152.80000000000001</v>
      </c>
      <c r="DL28" s="215">
        <v>147.87</v>
      </c>
      <c r="DM28" s="215">
        <v>152.80000000000001</v>
      </c>
      <c r="DN28" s="215">
        <v>147.87</v>
      </c>
      <c r="DO28" s="215">
        <v>152.80000000000001</v>
      </c>
      <c r="DP28" s="216">
        <v>1799.09</v>
      </c>
      <c r="DQ28" s="216">
        <v>6269.71</v>
      </c>
      <c r="DR28" s="215">
        <v>152.80000000000001</v>
      </c>
      <c r="DS28" s="215">
        <v>138.01</v>
      </c>
      <c r="DT28" s="215">
        <v>152.80000000000001</v>
      </c>
      <c r="DU28" s="215">
        <v>147.87</v>
      </c>
      <c r="DV28" s="218">
        <v>152.80000000000001</v>
      </c>
      <c r="DW28" s="218">
        <v>147.87</v>
      </c>
      <c r="DX28" s="219">
        <v>152.80000000000001</v>
      </c>
      <c r="DY28" s="220"/>
      <c r="DZ28" s="220"/>
      <c r="EA28" s="220"/>
      <c r="EB28" s="220"/>
      <c r="EC28" s="220"/>
      <c r="ED28" s="216">
        <v>1044.95</v>
      </c>
      <c r="EE28" s="215">
        <v>7314.66</v>
      </c>
      <c r="EF28" s="215">
        <v>12675.34</v>
      </c>
      <c r="EG28" s="25"/>
      <c r="EH28" s="25"/>
      <c r="EI28" s="25"/>
      <c r="EJ28" s="25"/>
      <c r="EK28" s="25"/>
      <c r="EL28" s="25"/>
      <c r="EM28" s="25"/>
      <c r="EN28" s="25"/>
    </row>
    <row r="29" spans="2:144" ht="32.25" customHeight="1" x14ac:dyDescent="0.2">
      <c r="B29" s="247">
        <v>42620</v>
      </c>
      <c r="C29" s="248" t="s">
        <v>658</v>
      </c>
      <c r="D29" s="248" t="s">
        <v>659</v>
      </c>
      <c r="E29" s="249" t="s">
        <v>110</v>
      </c>
      <c r="F29" s="249" t="s">
        <v>660</v>
      </c>
      <c r="G29" s="250">
        <v>15977.38</v>
      </c>
      <c r="H29" s="215">
        <v>1597.7380000000001</v>
      </c>
      <c r="I29" s="215">
        <v>14379.642</v>
      </c>
      <c r="J29" s="215"/>
      <c r="K29" s="215"/>
      <c r="L29" s="215"/>
      <c r="M29" s="215"/>
      <c r="N29" s="215"/>
      <c r="O29" s="215"/>
      <c r="P29" s="215"/>
      <c r="Q29" s="215"/>
      <c r="R29" s="215"/>
      <c r="S29" s="215"/>
      <c r="T29" s="215"/>
      <c r="U29" s="215"/>
      <c r="V29" s="215"/>
      <c r="W29" s="215"/>
      <c r="X29" s="215"/>
      <c r="Y29" s="215"/>
      <c r="Z29" s="215"/>
      <c r="AA29" s="215"/>
      <c r="AB29" s="215"/>
      <c r="AC29" s="215"/>
      <c r="AD29" s="215"/>
      <c r="AE29" s="215"/>
      <c r="AF29" s="215"/>
      <c r="AG29" s="215"/>
      <c r="AH29" s="215"/>
      <c r="AI29" s="215"/>
      <c r="AJ29" s="215"/>
      <c r="AK29" s="215"/>
      <c r="AL29" s="215"/>
      <c r="AM29" s="215"/>
      <c r="AN29" s="215"/>
      <c r="AO29" s="215"/>
      <c r="AP29" s="215"/>
      <c r="AQ29" s="215"/>
      <c r="AR29" s="215"/>
      <c r="AS29" s="215"/>
      <c r="AT29" s="215"/>
      <c r="AU29" s="215"/>
      <c r="AV29" s="215"/>
      <c r="AW29" s="215"/>
      <c r="AX29" s="215"/>
      <c r="AY29" s="215"/>
      <c r="AZ29" s="215"/>
      <c r="BA29" s="215"/>
      <c r="BB29" s="215"/>
      <c r="BC29" s="215"/>
      <c r="BD29" s="215"/>
      <c r="BE29" s="215"/>
      <c r="BF29" s="215"/>
      <c r="BG29" s="215"/>
      <c r="BH29" s="215"/>
      <c r="BI29" s="215"/>
      <c r="BJ29" s="215"/>
      <c r="BK29" s="215"/>
      <c r="BL29" s="215"/>
      <c r="BM29" s="215"/>
      <c r="BN29" s="215"/>
      <c r="BO29" s="215"/>
      <c r="BP29" s="215"/>
      <c r="BQ29" s="215"/>
      <c r="BR29" s="215"/>
      <c r="BS29" s="215"/>
      <c r="BT29" s="215"/>
      <c r="BU29" s="215"/>
      <c r="BV29" s="215"/>
      <c r="BW29" s="215"/>
      <c r="BX29" s="215"/>
      <c r="BY29" s="215"/>
      <c r="BZ29" s="215"/>
      <c r="CA29" s="215"/>
      <c r="CB29" s="215"/>
      <c r="CC29" s="215"/>
      <c r="CD29" s="215"/>
      <c r="CE29" s="215"/>
      <c r="CF29" s="215"/>
      <c r="CG29" s="215"/>
      <c r="CH29" s="215"/>
      <c r="CI29" s="215"/>
      <c r="CJ29" s="215">
        <v>90.61</v>
      </c>
      <c r="CK29" s="215">
        <v>122.13</v>
      </c>
      <c r="CL29" s="215">
        <v>118.19</v>
      </c>
      <c r="CM29" s="215">
        <v>122.13</v>
      </c>
      <c r="CN29" s="215">
        <v>453.06</v>
      </c>
      <c r="CO29" s="216">
        <v>453.06</v>
      </c>
      <c r="CP29" s="215">
        <v>122.13</v>
      </c>
      <c r="CQ29" s="215">
        <v>110.31</v>
      </c>
      <c r="CR29" s="215">
        <v>122.13</v>
      </c>
      <c r="CS29" s="215">
        <v>118.19</v>
      </c>
      <c r="CT29" s="217">
        <v>122.13</v>
      </c>
      <c r="CU29" s="215">
        <v>118.19</v>
      </c>
      <c r="CV29" s="215">
        <v>122.13</v>
      </c>
      <c r="CW29" s="215">
        <v>122.13</v>
      </c>
      <c r="CX29" s="215">
        <v>118.19</v>
      </c>
      <c r="CY29" s="215">
        <v>122.13</v>
      </c>
      <c r="CZ29" s="215">
        <v>118.19</v>
      </c>
      <c r="DA29" s="215">
        <v>122.13</v>
      </c>
      <c r="DB29" s="216">
        <v>1437.98</v>
      </c>
      <c r="DC29" s="216">
        <v>1891.04</v>
      </c>
      <c r="DD29" s="215">
        <v>122.13</v>
      </c>
      <c r="DE29" s="215">
        <v>110.31</v>
      </c>
      <c r="DF29" s="215">
        <v>122.13</v>
      </c>
      <c r="DG29" s="215">
        <v>118.19</v>
      </c>
      <c r="DH29" s="215">
        <v>122.13</v>
      </c>
      <c r="DI29" s="215">
        <v>118.19</v>
      </c>
      <c r="DJ29" s="215">
        <v>122.13</v>
      </c>
      <c r="DK29" s="215">
        <v>122.13</v>
      </c>
      <c r="DL29" s="215">
        <v>118.19</v>
      </c>
      <c r="DM29" s="215">
        <v>122.13</v>
      </c>
      <c r="DN29" s="215">
        <v>118.19</v>
      </c>
      <c r="DO29" s="215">
        <v>122.13</v>
      </c>
      <c r="DP29" s="216">
        <v>1437.98</v>
      </c>
      <c r="DQ29" s="216">
        <v>3329.02</v>
      </c>
      <c r="DR29" s="215">
        <v>122.13</v>
      </c>
      <c r="DS29" s="215">
        <v>110.31</v>
      </c>
      <c r="DT29" s="215">
        <v>122.13</v>
      </c>
      <c r="DU29" s="215">
        <v>118.19</v>
      </c>
      <c r="DV29" s="218">
        <v>122.13</v>
      </c>
      <c r="DW29" s="218">
        <v>118.19</v>
      </c>
      <c r="DX29" s="219">
        <v>122.13</v>
      </c>
      <c r="DY29" s="220"/>
      <c r="DZ29" s="220"/>
      <c r="EA29" s="220"/>
      <c r="EB29" s="220"/>
      <c r="EC29" s="220"/>
      <c r="ED29" s="216">
        <v>835.20999999999992</v>
      </c>
      <c r="EE29" s="215">
        <v>4164.2299999999996</v>
      </c>
      <c r="EF29" s="215">
        <v>11813.15</v>
      </c>
      <c r="EG29" s="25"/>
      <c r="EH29" s="25"/>
      <c r="EI29" s="25"/>
      <c r="EJ29" s="25"/>
      <c r="EK29" s="25"/>
      <c r="EL29" s="25"/>
      <c r="EM29" s="27"/>
      <c r="EN29" s="25"/>
    </row>
    <row r="30" spans="2:144" ht="32.25" customHeight="1" x14ac:dyDescent="0.2">
      <c r="B30" s="247">
        <v>43168</v>
      </c>
      <c r="C30" s="248" t="s">
        <v>661</v>
      </c>
      <c r="D30" s="251" t="s">
        <v>1014</v>
      </c>
      <c r="E30" s="249" t="s">
        <v>110</v>
      </c>
      <c r="F30" s="249"/>
      <c r="G30" s="250">
        <v>38194</v>
      </c>
      <c r="H30" s="215">
        <v>3819.4</v>
      </c>
      <c r="I30" s="215">
        <v>34374.6</v>
      </c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  <c r="AA30" s="215"/>
      <c r="AB30" s="215"/>
      <c r="AC30" s="215"/>
      <c r="AD30" s="215"/>
      <c r="AE30" s="215"/>
      <c r="AF30" s="215"/>
      <c r="AG30" s="215"/>
      <c r="AH30" s="215"/>
      <c r="AI30" s="215"/>
      <c r="AJ30" s="215"/>
      <c r="AK30" s="215"/>
      <c r="AL30" s="215"/>
      <c r="AM30" s="215"/>
      <c r="AN30" s="215"/>
      <c r="AO30" s="215"/>
      <c r="AP30" s="215"/>
      <c r="AQ30" s="215"/>
      <c r="AR30" s="215"/>
      <c r="AS30" s="215"/>
      <c r="AT30" s="215"/>
      <c r="AU30" s="215"/>
      <c r="AV30" s="215"/>
      <c r="AW30" s="215"/>
      <c r="AX30" s="215"/>
      <c r="AY30" s="215"/>
      <c r="AZ30" s="215"/>
      <c r="BA30" s="215"/>
      <c r="BB30" s="215"/>
      <c r="BC30" s="215"/>
      <c r="BD30" s="215"/>
      <c r="BE30" s="215"/>
      <c r="BF30" s="215"/>
      <c r="BG30" s="215"/>
      <c r="BH30" s="215"/>
      <c r="BI30" s="215"/>
      <c r="BJ30" s="215"/>
      <c r="BK30" s="215"/>
      <c r="BL30" s="215"/>
      <c r="BM30" s="215"/>
      <c r="BN30" s="215"/>
      <c r="BO30" s="215"/>
      <c r="BP30" s="215"/>
      <c r="BQ30" s="215"/>
      <c r="BR30" s="215"/>
      <c r="BS30" s="215"/>
      <c r="BT30" s="215"/>
      <c r="BU30" s="215"/>
      <c r="BV30" s="215"/>
      <c r="BW30" s="215"/>
      <c r="BX30" s="215"/>
      <c r="BY30" s="215"/>
      <c r="BZ30" s="215"/>
      <c r="CA30" s="215"/>
      <c r="CB30" s="215"/>
      <c r="CC30" s="215"/>
      <c r="CD30" s="215"/>
      <c r="CE30" s="215"/>
      <c r="CF30" s="215"/>
      <c r="CG30" s="215"/>
      <c r="CH30" s="215"/>
      <c r="CI30" s="215"/>
      <c r="CJ30" s="215"/>
      <c r="CK30" s="215"/>
      <c r="CL30" s="215"/>
      <c r="CM30" s="215"/>
      <c r="CN30" s="215"/>
      <c r="CO30" s="216"/>
      <c r="CP30" s="215"/>
      <c r="CQ30" s="215"/>
      <c r="CR30" s="215"/>
      <c r="CS30" s="215"/>
      <c r="CT30" s="217"/>
      <c r="CU30" s="215"/>
      <c r="CV30" s="215"/>
      <c r="CW30" s="215"/>
      <c r="CX30" s="215"/>
      <c r="CY30" s="215"/>
      <c r="CZ30" s="215"/>
      <c r="DA30" s="215"/>
      <c r="DB30" s="216"/>
      <c r="DC30" s="216"/>
      <c r="DD30" s="215"/>
      <c r="DE30" s="215"/>
      <c r="DF30" s="215">
        <v>207.19</v>
      </c>
      <c r="DG30" s="215">
        <v>282.52999999999997</v>
      </c>
      <c r="DH30" s="215">
        <v>291.95</v>
      </c>
      <c r="DI30" s="215">
        <v>282.52999999999997</v>
      </c>
      <c r="DJ30" s="215">
        <v>291.95</v>
      </c>
      <c r="DK30" s="215">
        <v>291.95</v>
      </c>
      <c r="DL30" s="215">
        <v>282.52999999999997</v>
      </c>
      <c r="DM30" s="215">
        <v>291.95</v>
      </c>
      <c r="DN30" s="215">
        <v>282.52999999999997</v>
      </c>
      <c r="DO30" s="215">
        <v>291.95</v>
      </c>
      <c r="DP30" s="216">
        <v>2797.0599999999995</v>
      </c>
      <c r="DQ30" s="216">
        <v>2797.06</v>
      </c>
      <c r="DR30" s="215">
        <v>291.95</v>
      </c>
      <c r="DS30" s="215">
        <v>263.7</v>
      </c>
      <c r="DT30" s="215">
        <v>291.95</v>
      </c>
      <c r="DU30" s="215">
        <v>282.52999999999997</v>
      </c>
      <c r="DV30" s="218">
        <v>291.95</v>
      </c>
      <c r="DW30" s="218">
        <v>282.52999999999997</v>
      </c>
      <c r="DX30" s="219">
        <v>291.95</v>
      </c>
      <c r="DY30" s="220"/>
      <c r="DZ30" s="220"/>
      <c r="EA30" s="220"/>
      <c r="EB30" s="220"/>
      <c r="EC30" s="220"/>
      <c r="ED30" s="216">
        <v>1996.56</v>
      </c>
      <c r="EE30" s="215">
        <v>4793.62</v>
      </c>
      <c r="EF30" s="215">
        <v>33400.379999999997</v>
      </c>
      <c r="EG30" s="25"/>
      <c r="EH30" s="25"/>
      <c r="EI30" s="25"/>
      <c r="EJ30" s="25"/>
      <c r="EK30" s="25"/>
      <c r="EL30" s="25"/>
      <c r="EM30" s="28"/>
      <c r="EN30" s="25"/>
    </row>
    <row r="31" spans="2:144" ht="32.25" customHeight="1" thickBot="1" x14ac:dyDescent="0.25">
      <c r="B31" s="252">
        <v>43397</v>
      </c>
      <c r="C31" s="253" t="s">
        <v>662</v>
      </c>
      <c r="D31" s="254" t="s">
        <v>663</v>
      </c>
      <c r="E31" s="255" t="s">
        <v>110</v>
      </c>
      <c r="F31" s="256" t="s">
        <v>664</v>
      </c>
      <c r="G31" s="257">
        <v>23272</v>
      </c>
      <c r="H31" s="224">
        <v>2327.2000000000003</v>
      </c>
      <c r="I31" s="224">
        <v>20944.8</v>
      </c>
      <c r="J31" s="224"/>
      <c r="K31" s="224"/>
      <c r="L31" s="224"/>
      <c r="M31" s="224"/>
      <c r="N31" s="224"/>
      <c r="O31" s="224"/>
      <c r="P31" s="224"/>
      <c r="Q31" s="224"/>
      <c r="R31" s="224"/>
      <c r="S31" s="224"/>
      <c r="T31" s="224"/>
      <c r="U31" s="224"/>
      <c r="V31" s="224"/>
      <c r="W31" s="224"/>
      <c r="X31" s="224"/>
      <c r="Y31" s="224"/>
      <c r="Z31" s="224"/>
      <c r="AA31" s="224"/>
      <c r="AB31" s="224"/>
      <c r="AC31" s="224"/>
      <c r="AD31" s="224"/>
      <c r="AE31" s="224"/>
      <c r="AF31" s="224"/>
      <c r="AG31" s="224"/>
      <c r="AH31" s="224"/>
      <c r="AI31" s="224"/>
      <c r="AJ31" s="224"/>
      <c r="AK31" s="224"/>
      <c r="AL31" s="224"/>
      <c r="AM31" s="224"/>
      <c r="AN31" s="224"/>
      <c r="AO31" s="224"/>
      <c r="AP31" s="224"/>
      <c r="AQ31" s="224"/>
      <c r="AR31" s="224"/>
      <c r="AS31" s="224"/>
      <c r="AT31" s="224"/>
      <c r="AU31" s="224"/>
      <c r="AV31" s="224"/>
      <c r="AW31" s="224"/>
      <c r="AX31" s="224"/>
      <c r="AY31" s="224"/>
      <c r="AZ31" s="224"/>
      <c r="BA31" s="224"/>
      <c r="BB31" s="224"/>
      <c r="BC31" s="224"/>
      <c r="BD31" s="224"/>
      <c r="BE31" s="224"/>
      <c r="BF31" s="224"/>
      <c r="BG31" s="224"/>
      <c r="BH31" s="224"/>
      <c r="BI31" s="224"/>
      <c r="BJ31" s="224"/>
      <c r="BK31" s="224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24"/>
      <c r="BZ31" s="224"/>
      <c r="CA31" s="224"/>
      <c r="CB31" s="224"/>
      <c r="CC31" s="224"/>
      <c r="CD31" s="224"/>
      <c r="CE31" s="224"/>
      <c r="CF31" s="224"/>
      <c r="CG31" s="224"/>
      <c r="CH31" s="224"/>
      <c r="CI31" s="224"/>
      <c r="CJ31" s="224"/>
      <c r="CK31" s="224"/>
      <c r="CL31" s="224"/>
      <c r="CM31" s="224"/>
      <c r="CN31" s="224"/>
      <c r="CO31" s="227"/>
      <c r="CP31" s="224"/>
      <c r="CQ31" s="224"/>
      <c r="CR31" s="224"/>
      <c r="CS31" s="224"/>
      <c r="CT31" s="226"/>
      <c r="CU31" s="224"/>
      <c r="CV31" s="224"/>
      <c r="CW31" s="224"/>
      <c r="CX31" s="224"/>
      <c r="CY31" s="224"/>
      <c r="CZ31" s="224"/>
      <c r="DA31" s="224"/>
      <c r="DB31" s="227"/>
      <c r="DC31" s="227"/>
      <c r="DD31" s="224"/>
      <c r="DE31" s="224"/>
      <c r="DF31" s="224"/>
      <c r="DG31" s="224"/>
      <c r="DH31" s="224"/>
      <c r="DI31" s="224"/>
      <c r="DJ31" s="224"/>
      <c r="DK31" s="224"/>
      <c r="DL31" s="224"/>
      <c r="DM31" s="224">
        <v>40.17</v>
      </c>
      <c r="DN31" s="215">
        <v>172.15</v>
      </c>
      <c r="DO31" s="215">
        <v>177.89</v>
      </c>
      <c r="DP31" s="227">
        <v>390.21</v>
      </c>
      <c r="DQ31" s="216">
        <v>390.21</v>
      </c>
      <c r="DR31" s="215">
        <v>177.89</v>
      </c>
      <c r="DS31" s="215">
        <v>160.66999999999999</v>
      </c>
      <c r="DT31" s="215">
        <v>177.89</v>
      </c>
      <c r="DU31" s="215">
        <v>172.15</v>
      </c>
      <c r="DV31" s="218">
        <v>177.89</v>
      </c>
      <c r="DW31" s="218">
        <v>172.15</v>
      </c>
      <c r="DX31" s="219">
        <v>177.89</v>
      </c>
      <c r="DY31" s="228"/>
      <c r="DZ31" s="228"/>
      <c r="EA31" s="228"/>
      <c r="EB31" s="228"/>
      <c r="EC31" s="228"/>
      <c r="ED31" s="216">
        <v>1216.5299999999997</v>
      </c>
      <c r="EE31" s="215">
        <v>1606.74</v>
      </c>
      <c r="EF31" s="215">
        <v>21665.26</v>
      </c>
      <c r="EG31" s="25"/>
      <c r="EH31" s="25"/>
      <c r="EI31" s="25"/>
      <c r="EJ31" s="36"/>
      <c r="EK31" s="28"/>
      <c r="EL31" s="37"/>
      <c r="EM31" s="39"/>
      <c r="EN31" s="31"/>
    </row>
    <row r="32" spans="2:144" s="12" customFormat="1" ht="32.25" customHeight="1" thickBot="1" x14ac:dyDescent="0.25">
      <c r="B32" s="545" t="s">
        <v>9</v>
      </c>
      <c r="C32" s="258"/>
      <c r="D32" s="258"/>
      <c r="E32" s="259"/>
      <c r="F32" s="259"/>
      <c r="G32" s="230">
        <v>153723.35999999999</v>
      </c>
      <c r="H32" s="230">
        <v>15372.335999999999</v>
      </c>
      <c r="I32" s="230">
        <v>138351.024</v>
      </c>
      <c r="J32" s="230" t="e">
        <v>#REF!</v>
      </c>
      <c r="K32" s="230" t="e">
        <v>#REF!</v>
      </c>
      <c r="L32" s="230" t="e">
        <v>#REF!</v>
      </c>
      <c r="M32" s="230" t="e">
        <v>#REF!</v>
      </c>
      <c r="N32" s="230" t="e">
        <v>#REF!</v>
      </c>
      <c r="O32" s="230" t="e">
        <v>#REF!</v>
      </c>
      <c r="P32" s="230" t="e">
        <v>#REF!</v>
      </c>
      <c r="Q32" s="230" t="e">
        <v>#REF!</v>
      </c>
      <c r="R32" s="230" t="e">
        <v>#REF!</v>
      </c>
      <c r="S32" s="230" t="e">
        <v>#REF!</v>
      </c>
      <c r="T32" s="230" t="e">
        <v>#REF!</v>
      </c>
      <c r="U32" s="230" t="e">
        <v>#REF!</v>
      </c>
      <c r="V32" s="230" t="e">
        <v>#REF!</v>
      </c>
      <c r="W32" s="230">
        <v>0</v>
      </c>
      <c r="X32" s="230" t="e">
        <v>#REF!</v>
      </c>
      <c r="Y32" s="230" t="e">
        <v>#REF!</v>
      </c>
      <c r="Z32" s="230" t="e">
        <v>#REF!</v>
      </c>
      <c r="AA32" s="230" t="e">
        <v>#REF!</v>
      </c>
      <c r="AB32" s="230" t="e">
        <v>#REF!</v>
      </c>
      <c r="AC32" s="230" t="e">
        <v>#REF!</v>
      </c>
      <c r="AD32" s="230">
        <v>45.13</v>
      </c>
      <c r="AE32" s="230">
        <v>233.16</v>
      </c>
      <c r="AF32" s="230">
        <v>225.64</v>
      </c>
      <c r="AG32" s="230">
        <v>233.16</v>
      </c>
      <c r="AH32" s="230">
        <v>225.64</v>
      </c>
      <c r="AI32" s="230">
        <v>296.74</v>
      </c>
      <c r="AJ32" s="230">
        <v>1259.47</v>
      </c>
      <c r="AK32" s="230">
        <v>1259.47</v>
      </c>
      <c r="AL32" s="230">
        <v>430.27</v>
      </c>
      <c r="AM32" s="230">
        <v>388.63</v>
      </c>
      <c r="AN32" s="230">
        <v>430.27</v>
      </c>
      <c r="AO32" s="230">
        <v>416.39</v>
      </c>
      <c r="AP32" s="230">
        <v>430.27</v>
      </c>
      <c r="AQ32" s="230">
        <v>416.39</v>
      </c>
      <c r="AR32" s="230">
        <v>430.27</v>
      </c>
      <c r="AS32" s="230">
        <v>430.27</v>
      </c>
      <c r="AT32" s="230">
        <v>416.39</v>
      </c>
      <c r="AU32" s="230">
        <v>430.27</v>
      </c>
      <c r="AV32" s="230">
        <v>416.39</v>
      </c>
      <c r="AW32" s="230">
        <v>430.27</v>
      </c>
      <c r="AX32" s="230">
        <v>5066.08</v>
      </c>
      <c r="AY32" s="230">
        <v>6325.55</v>
      </c>
      <c r="AZ32" s="230">
        <v>430.27</v>
      </c>
      <c r="BA32" s="230">
        <v>388.63</v>
      </c>
      <c r="BB32" s="230">
        <v>430.27</v>
      </c>
      <c r="BC32" s="230">
        <v>416.39</v>
      </c>
      <c r="BD32" s="230">
        <v>430.27</v>
      </c>
      <c r="BE32" s="230">
        <v>416.39</v>
      </c>
      <c r="BF32" s="230">
        <v>430.27</v>
      </c>
      <c r="BG32" s="230">
        <v>430.27</v>
      </c>
      <c r="BH32" s="230">
        <v>416.39</v>
      </c>
      <c r="BI32" s="230">
        <v>430.27</v>
      </c>
      <c r="BJ32" s="230">
        <v>416.39</v>
      </c>
      <c r="BK32" s="230">
        <v>430.27</v>
      </c>
      <c r="BL32" s="230">
        <v>5066.08</v>
      </c>
      <c r="BM32" s="230">
        <v>11391.630000000001</v>
      </c>
      <c r="BN32" s="230">
        <v>430.27</v>
      </c>
      <c r="BO32" s="230">
        <v>388.63</v>
      </c>
      <c r="BP32" s="230">
        <v>430.27</v>
      </c>
      <c r="BQ32" s="230">
        <v>416.39</v>
      </c>
      <c r="BR32" s="230">
        <v>430.27</v>
      </c>
      <c r="BS32" s="230">
        <v>416.39</v>
      </c>
      <c r="BT32" s="230">
        <v>543.64</v>
      </c>
      <c r="BU32" s="230">
        <v>583.06999999999994</v>
      </c>
      <c r="BV32" s="230">
        <v>564.26</v>
      </c>
      <c r="BW32" s="230">
        <v>583.06999999999994</v>
      </c>
      <c r="BX32" s="230">
        <v>564.26</v>
      </c>
      <c r="BY32" s="230">
        <v>583.06999999999994</v>
      </c>
      <c r="BZ32" s="230">
        <v>5933.5899999999992</v>
      </c>
      <c r="CA32" s="230">
        <v>11436.91</v>
      </c>
      <c r="CB32" s="230">
        <v>583.06999999999994</v>
      </c>
      <c r="CC32" s="230">
        <v>545.45000000000005</v>
      </c>
      <c r="CD32" s="230">
        <v>583.06999999999994</v>
      </c>
      <c r="CE32" s="230">
        <v>564.26</v>
      </c>
      <c r="CF32" s="230">
        <v>583.06999999999994</v>
      </c>
      <c r="CG32" s="230">
        <v>564.26</v>
      </c>
      <c r="CH32" s="230">
        <v>583.06999999999994</v>
      </c>
      <c r="CI32" s="230">
        <v>583.06999999999994</v>
      </c>
      <c r="CJ32" s="230">
        <v>654.87</v>
      </c>
      <c r="CK32" s="230">
        <v>705.19999999999993</v>
      </c>
      <c r="CL32" s="230">
        <v>682.45</v>
      </c>
      <c r="CM32" s="230">
        <v>705.19999999999993</v>
      </c>
      <c r="CN32" s="230">
        <v>7337.0400000000009</v>
      </c>
      <c r="CO32" s="230">
        <v>24662.26</v>
      </c>
      <c r="CP32" s="230">
        <v>705.19999999999993</v>
      </c>
      <c r="CQ32" s="230">
        <v>636.95000000000005</v>
      </c>
      <c r="CR32" s="230">
        <v>705.19999999999993</v>
      </c>
      <c r="CS32" s="230">
        <v>682.45</v>
      </c>
      <c r="CT32" s="230">
        <v>705.19999999999993</v>
      </c>
      <c r="CU32" s="230">
        <v>682.45</v>
      </c>
      <c r="CV32" s="230">
        <v>705.19999999999993</v>
      </c>
      <c r="CW32" s="230">
        <v>705.19999999999993</v>
      </c>
      <c r="CX32" s="230">
        <v>682.45</v>
      </c>
      <c r="CY32" s="230">
        <v>705.19999999999993</v>
      </c>
      <c r="CZ32" s="230">
        <v>682.45</v>
      </c>
      <c r="DA32" s="230">
        <v>705.19999999999993</v>
      </c>
      <c r="DB32" s="230">
        <v>8303.15</v>
      </c>
      <c r="DC32" s="230">
        <v>32965.409999999996</v>
      </c>
      <c r="DD32" s="230">
        <v>705.19999999999993</v>
      </c>
      <c r="DE32" s="230">
        <v>636.95000000000005</v>
      </c>
      <c r="DF32" s="230">
        <v>912.38999999999987</v>
      </c>
      <c r="DG32" s="230">
        <v>964.98</v>
      </c>
      <c r="DH32" s="230">
        <v>997.14999999999986</v>
      </c>
      <c r="DI32" s="230">
        <v>964.98</v>
      </c>
      <c r="DJ32" s="230">
        <v>997.14999999999986</v>
      </c>
      <c r="DK32" s="230">
        <v>997.14999999999986</v>
      </c>
      <c r="DL32" s="230">
        <v>964.98</v>
      </c>
      <c r="DM32" s="230">
        <v>1037.32</v>
      </c>
      <c r="DN32" s="230">
        <v>1137.1300000000001</v>
      </c>
      <c r="DO32" s="230">
        <v>1175.04</v>
      </c>
      <c r="DP32" s="230">
        <v>11490.419999999998</v>
      </c>
      <c r="DQ32" s="230">
        <v>44455.829999999994</v>
      </c>
      <c r="DR32" s="230">
        <v>1175.04</v>
      </c>
      <c r="DS32" s="230">
        <v>1061.3200000000002</v>
      </c>
      <c r="DT32" s="230">
        <v>1175.04</v>
      </c>
      <c r="DU32" s="230">
        <v>1137.1300000000001</v>
      </c>
      <c r="DV32" s="260">
        <v>1175.04</v>
      </c>
      <c r="DW32" s="260">
        <v>1137.1300000000001</v>
      </c>
      <c r="DX32" s="231">
        <v>1175.04</v>
      </c>
      <c r="DY32" s="260"/>
      <c r="DZ32" s="260"/>
      <c r="EA32" s="260"/>
      <c r="EB32" s="260"/>
      <c r="EC32" s="260"/>
      <c r="ED32" s="230">
        <v>8035.7400000000007</v>
      </c>
      <c r="EE32" s="230">
        <v>52491.569999999992</v>
      </c>
      <c r="EF32" s="261">
        <v>101231.79</v>
      </c>
      <c r="EG32" s="26"/>
      <c r="EH32" s="26"/>
      <c r="EI32" s="26"/>
      <c r="EJ32" s="26"/>
      <c r="EK32" s="26"/>
      <c r="EL32" s="26"/>
      <c r="EM32" s="26"/>
      <c r="EN32" s="26"/>
    </row>
    <row r="33" spans="2:136" ht="32.25" customHeight="1" x14ac:dyDescent="0.15">
      <c r="B33" s="546" t="s">
        <v>665</v>
      </c>
      <c r="C33" s="263"/>
      <c r="D33" s="263"/>
      <c r="E33" s="262"/>
      <c r="F33" s="262"/>
      <c r="G33" s="242"/>
      <c r="H33" s="242"/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  <c r="AJ33" s="242"/>
      <c r="AK33" s="242"/>
      <c r="AL33" s="242"/>
      <c r="AM33" s="242"/>
      <c r="AN33" s="242"/>
      <c r="AO33" s="242"/>
      <c r="AP33" s="242"/>
      <c r="AQ33" s="242"/>
      <c r="AR33" s="242"/>
      <c r="AS33" s="242"/>
      <c r="AT33" s="242"/>
      <c r="AU33" s="242"/>
      <c r="AV33" s="242"/>
      <c r="AW33" s="242"/>
      <c r="AX33" s="242"/>
      <c r="AY33" s="242"/>
      <c r="AZ33" s="242"/>
      <c r="BA33" s="242"/>
      <c r="BB33" s="242"/>
      <c r="BC33" s="242"/>
      <c r="BD33" s="242"/>
      <c r="BE33" s="242"/>
      <c r="BF33" s="242"/>
      <c r="BG33" s="242"/>
      <c r="BH33" s="242"/>
      <c r="BI33" s="242"/>
      <c r="BJ33" s="242"/>
      <c r="BK33" s="242"/>
      <c r="BL33" s="242"/>
      <c r="BM33" s="242"/>
      <c r="BN33" s="242"/>
      <c r="BO33" s="242"/>
      <c r="BP33" s="242"/>
      <c r="BQ33" s="242"/>
      <c r="BR33" s="242"/>
      <c r="BS33" s="242"/>
      <c r="BT33" s="242"/>
      <c r="BU33" s="242"/>
      <c r="BV33" s="242"/>
      <c r="BW33" s="242"/>
      <c r="BX33" s="242"/>
      <c r="BY33" s="242"/>
      <c r="BZ33" s="242"/>
      <c r="CA33" s="242"/>
      <c r="CB33" s="242"/>
      <c r="CC33" s="242"/>
      <c r="CD33" s="242"/>
      <c r="CE33" s="242"/>
      <c r="CF33" s="242"/>
      <c r="CG33" s="242"/>
      <c r="CH33" s="242"/>
      <c r="CI33" s="242"/>
      <c r="CJ33" s="242"/>
      <c r="CK33" s="242"/>
      <c r="CL33" s="242"/>
      <c r="CM33" s="242"/>
      <c r="CN33" s="242"/>
      <c r="CO33" s="242"/>
      <c r="CP33" s="242"/>
      <c r="CQ33" s="242"/>
      <c r="CR33" s="242"/>
      <c r="CS33" s="242"/>
      <c r="CT33" s="242"/>
      <c r="CU33" s="242"/>
      <c r="CV33" s="242"/>
      <c r="CW33" s="242"/>
      <c r="CX33" s="242"/>
      <c r="CY33" s="242"/>
      <c r="CZ33" s="242"/>
      <c r="DA33" s="242"/>
      <c r="DB33" s="242"/>
      <c r="DC33" s="242"/>
      <c r="DD33" s="242"/>
      <c r="DE33" s="242"/>
      <c r="DF33" s="242"/>
      <c r="DG33" s="242"/>
      <c r="DH33" s="242"/>
      <c r="DI33" s="242"/>
      <c r="DJ33" s="242"/>
      <c r="DK33" s="242"/>
      <c r="DL33" s="242"/>
      <c r="DM33" s="242"/>
      <c r="DN33" s="242"/>
      <c r="DO33" s="242"/>
      <c r="DP33" s="242"/>
      <c r="DQ33" s="242"/>
      <c r="DR33" s="242"/>
      <c r="DS33" s="242"/>
      <c r="DT33" s="242"/>
      <c r="DU33" s="242"/>
      <c r="DV33" s="264"/>
      <c r="DW33" s="264"/>
      <c r="DX33" s="265"/>
      <c r="DY33" s="264"/>
      <c r="DZ33" s="264"/>
      <c r="EA33" s="264"/>
      <c r="EB33" s="264"/>
      <c r="EC33" s="264"/>
      <c r="ED33" s="242"/>
      <c r="EE33" s="242"/>
      <c r="EF33" s="242"/>
    </row>
    <row r="34" spans="2:136" ht="32.25" customHeight="1" x14ac:dyDescent="0.15">
      <c r="B34" s="237">
        <v>41977</v>
      </c>
      <c r="C34" s="246" t="s">
        <v>680</v>
      </c>
      <c r="D34" s="246" t="s">
        <v>681</v>
      </c>
      <c r="E34" s="266" t="s">
        <v>110</v>
      </c>
      <c r="F34" s="267" t="s">
        <v>682</v>
      </c>
      <c r="G34" s="215">
        <v>940.44</v>
      </c>
      <c r="H34" s="215">
        <v>94.044000000000011</v>
      </c>
      <c r="I34" s="215">
        <v>846.39600000000007</v>
      </c>
      <c r="J34" s="250"/>
      <c r="K34" s="250"/>
      <c r="L34" s="250"/>
      <c r="M34" s="250"/>
      <c r="N34" s="250"/>
      <c r="O34" s="250"/>
      <c r="P34" s="250"/>
      <c r="Q34" s="250"/>
      <c r="R34" s="250"/>
      <c r="S34" s="250"/>
      <c r="T34" s="250"/>
      <c r="U34" s="250"/>
      <c r="V34" s="250"/>
      <c r="W34" s="250"/>
      <c r="X34" s="250"/>
      <c r="Y34" s="250"/>
      <c r="Z34" s="250"/>
      <c r="AA34" s="250"/>
      <c r="AB34" s="250"/>
      <c r="AC34" s="250"/>
      <c r="AD34" s="250"/>
      <c r="AE34" s="250"/>
      <c r="AF34" s="250"/>
      <c r="AG34" s="250"/>
      <c r="AH34" s="250"/>
      <c r="AI34" s="250"/>
      <c r="AJ34" s="250"/>
      <c r="AK34" s="250"/>
      <c r="AL34" s="250"/>
      <c r="AM34" s="250"/>
      <c r="AN34" s="250"/>
      <c r="AO34" s="250"/>
      <c r="AP34" s="250"/>
      <c r="AQ34" s="250"/>
      <c r="AR34" s="250"/>
      <c r="AS34" s="250"/>
      <c r="AT34" s="250"/>
      <c r="AU34" s="250"/>
      <c r="AV34" s="250"/>
      <c r="AW34" s="250"/>
      <c r="AX34" s="250"/>
      <c r="AY34" s="215"/>
      <c r="AZ34" s="250"/>
      <c r="BA34" s="250"/>
      <c r="BB34" s="215"/>
      <c r="BC34" s="215"/>
      <c r="BD34" s="215"/>
      <c r="BE34" s="215"/>
      <c r="BF34" s="215"/>
      <c r="BG34" s="215"/>
      <c r="BH34" s="215"/>
      <c r="BI34" s="215"/>
      <c r="BJ34" s="215"/>
      <c r="BK34" s="215">
        <v>12.52</v>
      </c>
      <c r="BL34" s="215">
        <v>12.52</v>
      </c>
      <c r="BM34" s="215">
        <v>12.52</v>
      </c>
      <c r="BN34" s="215">
        <v>14.38</v>
      </c>
      <c r="BO34" s="215">
        <v>12.99</v>
      </c>
      <c r="BP34" s="215">
        <v>14.38</v>
      </c>
      <c r="BQ34" s="215">
        <v>13.91</v>
      </c>
      <c r="BR34" s="215">
        <v>14.38</v>
      </c>
      <c r="BS34" s="215">
        <v>13.91</v>
      </c>
      <c r="BT34" s="215">
        <v>14.38</v>
      </c>
      <c r="BU34" s="215">
        <v>14.38</v>
      </c>
      <c r="BV34" s="215">
        <v>13.91</v>
      </c>
      <c r="BW34" s="215">
        <v>14.38</v>
      </c>
      <c r="BX34" s="215">
        <v>13.91</v>
      </c>
      <c r="BY34" s="215">
        <v>14.38</v>
      </c>
      <c r="BZ34" s="215">
        <v>169.28999999999996</v>
      </c>
      <c r="CA34" s="215">
        <v>181.81</v>
      </c>
      <c r="CB34" s="215">
        <v>14.38</v>
      </c>
      <c r="CC34" s="215">
        <v>13.45</v>
      </c>
      <c r="CD34" s="215">
        <v>14.38</v>
      </c>
      <c r="CE34" s="215">
        <v>13.91</v>
      </c>
      <c r="CF34" s="215">
        <v>14.38</v>
      </c>
      <c r="CG34" s="215">
        <v>13.91</v>
      </c>
      <c r="CH34" s="215">
        <v>14.38</v>
      </c>
      <c r="CI34" s="215">
        <v>14.38</v>
      </c>
      <c r="CJ34" s="215">
        <v>13.91</v>
      </c>
      <c r="CK34" s="215">
        <v>14.38</v>
      </c>
      <c r="CL34" s="215">
        <v>13.91</v>
      </c>
      <c r="CM34" s="215">
        <v>14.38</v>
      </c>
      <c r="CN34" s="215">
        <v>169.74999999999997</v>
      </c>
      <c r="CO34" s="216">
        <v>351.56</v>
      </c>
      <c r="CP34" s="215">
        <v>14.38</v>
      </c>
      <c r="CQ34" s="215">
        <v>12.99</v>
      </c>
      <c r="CR34" s="215">
        <v>14.38</v>
      </c>
      <c r="CS34" s="215">
        <v>13.91</v>
      </c>
      <c r="CT34" s="217">
        <v>14.38</v>
      </c>
      <c r="CU34" s="215">
        <v>13.91</v>
      </c>
      <c r="CV34" s="215">
        <v>14.38</v>
      </c>
      <c r="CW34" s="215">
        <v>14.38</v>
      </c>
      <c r="CX34" s="215">
        <v>13.91</v>
      </c>
      <c r="CY34" s="215">
        <v>14.38</v>
      </c>
      <c r="CZ34" s="215">
        <v>13.91</v>
      </c>
      <c r="DA34" s="215">
        <v>14.38</v>
      </c>
      <c r="DB34" s="216">
        <v>169.28999999999996</v>
      </c>
      <c r="DC34" s="216">
        <v>520.85</v>
      </c>
      <c r="DD34" s="215">
        <v>14.38</v>
      </c>
      <c r="DE34" s="215">
        <v>12.99</v>
      </c>
      <c r="DF34" s="215">
        <v>14.38</v>
      </c>
      <c r="DG34" s="215">
        <v>13.91</v>
      </c>
      <c r="DH34" s="215">
        <v>14.38</v>
      </c>
      <c r="DI34" s="215">
        <v>13.91</v>
      </c>
      <c r="DJ34" s="215">
        <v>14.38</v>
      </c>
      <c r="DK34" s="215">
        <v>14.38</v>
      </c>
      <c r="DL34" s="215">
        <v>13.91</v>
      </c>
      <c r="DM34" s="215">
        <v>14.38</v>
      </c>
      <c r="DN34" s="215">
        <v>13.91</v>
      </c>
      <c r="DO34" s="215">
        <v>14.38</v>
      </c>
      <c r="DP34" s="216">
        <v>169.28999999999996</v>
      </c>
      <c r="DQ34" s="216">
        <v>690.14</v>
      </c>
      <c r="DR34" s="215">
        <v>14.38</v>
      </c>
      <c r="DS34" s="215">
        <v>12.99</v>
      </c>
      <c r="DT34" s="215">
        <v>14.38</v>
      </c>
      <c r="DU34" s="215">
        <v>13.91</v>
      </c>
      <c r="DV34" s="218">
        <v>14.38</v>
      </c>
      <c r="DW34" s="218">
        <v>13.91</v>
      </c>
      <c r="DX34" s="219">
        <v>14.38</v>
      </c>
      <c r="DY34" s="220"/>
      <c r="DZ34" s="220"/>
      <c r="EA34" s="220"/>
      <c r="EB34" s="220"/>
      <c r="EC34" s="220"/>
      <c r="ED34" s="216">
        <v>98.329999999999984</v>
      </c>
      <c r="EE34" s="215">
        <v>788.47</v>
      </c>
      <c r="EF34" s="215">
        <v>151.97000000000003</v>
      </c>
    </row>
    <row r="35" spans="2:136" ht="32.25" customHeight="1" x14ac:dyDescent="0.15">
      <c r="B35" s="237">
        <v>41988</v>
      </c>
      <c r="C35" s="246" t="s">
        <v>136</v>
      </c>
      <c r="D35" s="246" t="s">
        <v>683</v>
      </c>
      <c r="E35" s="268" t="s">
        <v>60</v>
      </c>
      <c r="F35" s="266" t="s">
        <v>684</v>
      </c>
      <c r="G35" s="215">
        <v>1650</v>
      </c>
      <c r="H35" s="215">
        <v>165</v>
      </c>
      <c r="I35" s="215">
        <v>1485</v>
      </c>
      <c r="J35" s="250"/>
      <c r="K35" s="250"/>
      <c r="L35" s="250"/>
      <c r="M35" s="250"/>
      <c r="N35" s="250"/>
      <c r="O35" s="250"/>
      <c r="P35" s="250"/>
      <c r="Q35" s="250"/>
      <c r="R35" s="250"/>
      <c r="S35" s="250"/>
      <c r="T35" s="250"/>
      <c r="U35" s="250"/>
      <c r="V35" s="250"/>
      <c r="W35" s="250"/>
      <c r="X35" s="250"/>
      <c r="Y35" s="250"/>
      <c r="Z35" s="250"/>
      <c r="AA35" s="250"/>
      <c r="AB35" s="250"/>
      <c r="AC35" s="250"/>
      <c r="AD35" s="250"/>
      <c r="AE35" s="250"/>
      <c r="AF35" s="250"/>
      <c r="AG35" s="250"/>
      <c r="AH35" s="250"/>
      <c r="AI35" s="250"/>
      <c r="AJ35" s="250"/>
      <c r="AK35" s="250"/>
      <c r="AL35" s="250"/>
      <c r="AM35" s="250"/>
      <c r="AN35" s="250"/>
      <c r="AO35" s="250"/>
      <c r="AP35" s="250"/>
      <c r="AQ35" s="250"/>
      <c r="AR35" s="250"/>
      <c r="AS35" s="250"/>
      <c r="AT35" s="250"/>
      <c r="AU35" s="250"/>
      <c r="AV35" s="250"/>
      <c r="AW35" s="250"/>
      <c r="AX35" s="250"/>
      <c r="AY35" s="215"/>
      <c r="AZ35" s="250"/>
      <c r="BA35" s="250"/>
      <c r="BB35" s="215"/>
      <c r="BC35" s="215"/>
      <c r="BD35" s="215"/>
      <c r="BE35" s="215"/>
      <c r="BF35" s="215"/>
      <c r="BG35" s="215"/>
      <c r="BH35" s="215"/>
      <c r="BI35" s="215"/>
      <c r="BJ35" s="215"/>
      <c r="BK35" s="215">
        <v>13.02</v>
      </c>
      <c r="BL35" s="215">
        <v>13.02</v>
      </c>
      <c r="BM35" s="215">
        <v>13.02</v>
      </c>
      <c r="BN35" s="215">
        <v>25.22</v>
      </c>
      <c r="BO35" s="215">
        <v>22.78</v>
      </c>
      <c r="BP35" s="215">
        <v>25.22</v>
      </c>
      <c r="BQ35" s="215">
        <v>24.41</v>
      </c>
      <c r="BR35" s="215">
        <v>25.22</v>
      </c>
      <c r="BS35" s="215">
        <v>24.41</v>
      </c>
      <c r="BT35" s="215">
        <v>25.22</v>
      </c>
      <c r="BU35" s="215">
        <v>25.22</v>
      </c>
      <c r="BV35" s="215">
        <v>24.41</v>
      </c>
      <c r="BW35" s="215">
        <v>25.22</v>
      </c>
      <c r="BX35" s="215">
        <v>24.41</v>
      </c>
      <c r="BY35" s="215">
        <v>25.22</v>
      </c>
      <c r="BZ35" s="215">
        <v>296.96000000000004</v>
      </c>
      <c r="CA35" s="215">
        <v>309.98</v>
      </c>
      <c r="CB35" s="215">
        <v>25.22</v>
      </c>
      <c r="CC35" s="215">
        <v>23.6</v>
      </c>
      <c r="CD35" s="215">
        <v>25.22</v>
      </c>
      <c r="CE35" s="215">
        <v>24.41</v>
      </c>
      <c r="CF35" s="215">
        <v>25.22</v>
      </c>
      <c r="CG35" s="215">
        <v>24.41</v>
      </c>
      <c r="CH35" s="215">
        <v>25.22</v>
      </c>
      <c r="CI35" s="215">
        <v>25.22</v>
      </c>
      <c r="CJ35" s="215">
        <v>24.41</v>
      </c>
      <c r="CK35" s="215">
        <v>25.22</v>
      </c>
      <c r="CL35" s="215">
        <v>24.41</v>
      </c>
      <c r="CM35" s="215">
        <v>25.22</v>
      </c>
      <c r="CN35" s="215">
        <v>297.77999999999997</v>
      </c>
      <c r="CO35" s="216">
        <v>607.76</v>
      </c>
      <c r="CP35" s="215">
        <v>25.22</v>
      </c>
      <c r="CQ35" s="215">
        <v>22.78</v>
      </c>
      <c r="CR35" s="215">
        <v>25.22</v>
      </c>
      <c r="CS35" s="215">
        <v>24.41</v>
      </c>
      <c r="CT35" s="217">
        <v>25.22</v>
      </c>
      <c r="CU35" s="215">
        <v>24.41</v>
      </c>
      <c r="CV35" s="215">
        <v>25.22</v>
      </c>
      <c r="CW35" s="215">
        <v>25.22</v>
      </c>
      <c r="CX35" s="215">
        <v>24.41</v>
      </c>
      <c r="CY35" s="215">
        <v>25.22</v>
      </c>
      <c r="CZ35" s="215">
        <v>24.41</v>
      </c>
      <c r="DA35" s="215">
        <v>25.22</v>
      </c>
      <c r="DB35" s="216">
        <v>296.96000000000004</v>
      </c>
      <c r="DC35" s="216">
        <v>904.72</v>
      </c>
      <c r="DD35" s="215">
        <v>25.22</v>
      </c>
      <c r="DE35" s="215">
        <v>22.78</v>
      </c>
      <c r="DF35" s="215">
        <v>25.22</v>
      </c>
      <c r="DG35" s="215">
        <v>24.41</v>
      </c>
      <c r="DH35" s="215">
        <v>25.22</v>
      </c>
      <c r="DI35" s="215">
        <v>24.41</v>
      </c>
      <c r="DJ35" s="215">
        <v>25.22</v>
      </c>
      <c r="DK35" s="215">
        <v>25.22</v>
      </c>
      <c r="DL35" s="215">
        <v>24.41</v>
      </c>
      <c r="DM35" s="215">
        <v>25.22</v>
      </c>
      <c r="DN35" s="215">
        <v>24.41</v>
      </c>
      <c r="DO35" s="215">
        <v>25.22</v>
      </c>
      <c r="DP35" s="216">
        <v>296.96000000000004</v>
      </c>
      <c r="DQ35" s="216">
        <v>1201.68</v>
      </c>
      <c r="DR35" s="215">
        <v>25.22</v>
      </c>
      <c r="DS35" s="215">
        <v>22.78</v>
      </c>
      <c r="DT35" s="215">
        <v>25.22</v>
      </c>
      <c r="DU35" s="215">
        <v>24.41</v>
      </c>
      <c r="DV35" s="218">
        <v>25.22</v>
      </c>
      <c r="DW35" s="218">
        <v>24.41</v>
      </c>
      <c r="DX35" s="219">
        <v>25.22</v>
      </c>
      <c r="DY35" s="220"/>
      <c r="DZ35" s="220"/>
      <c r="EA35" s="220"/>
      <c r="EB35" s="220"/>
      <c r="EC35" s="220"/>
      <c r="ED35" s="216">
        <v>172.48</v>
      </c>
      <c r="EE35" s="215">
        <v>1374.16</v>
      </c>
      <c r="EF35" s="215">
        <v>275.83999999999992</v>
      </c>
    </row>
    <row r="36" spans="2:136" ht="32.25" customHeight="1" x14ac:dyDescent="0.15">
      <c r="B36" s="237">
        <v>41988</v>
      </c>
      <c r="C36" s="246" t="s">
        <v>136</v>
      </c>
      <c r="D36" s="246" t="s">
        <v>685</v>
      </c>
      <c r="E36" s="268" t="s">
        <v>60</v>
      </c>
      <c r="F36" s="266" t="s">
        <v>686</v>
      </c>
      <c r="G36" s="215">
        <v>2897</v>
      </c>
      <c r="H36" s="215">
        <v>289.7</v>
      </c>
      <c r="I36" s="215">
        <v>2607.3000000000002</v>
      </c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50"/>
      <c r="AA36" s="250"/>
      <c r="AB36" s="250"/>
      <c r="AC36" s="250"/>
      <c r="AD36" s="250"/>
      <c r="AE36" s="250"/>
      <c r="AF36" s="250"/>
      <c r="AG36" s="250"/>
      <c r="AH36" s="250"/>
      <c r="AI36" s="250"/>
      <c r="AJ36" s="250"/>
      <c r="AK36" s="250"/>
      <c r="AL36" s="250"/>
      <c r="AM36" s="250"/>
      <c r="AN36" s="250"/>
      <c r="AO36" s="250"/>
      <c r="AP36" s="250"/>
      <c r="AQ36" s="250"/>
      <c r="AR36" s="250"/>
      <c r="AS36" s="250"/>
      <c r="AT36" s="250"/>
      <c r="AU36" s="250"/>
      <c r="AV36" s="250"/>
      <c r="AW36" s="250"/>
      <c r="AX36" s="250"/>
      <c r="AY36" s="215"/>
      <c r="AZ36" s="250"/>
      <c r="BA36" s="250"/>
      <c r="BB36" s="215"/>
      <c r="BC36" s="215"/>
      <c r="BD36" s="215"/>
      <c r="BE36" s="215"/>
      <c r="BF36" s="215"/>
      <c r="BG36" s="215"/>
      <c r="BH36" s="215"/>
      <c r="BI36" s="215"/>
      <c r="BJ36" s="215"/>
      <c r="BK36" s="215">
        <v>22.86</v>
      </c>
      <c r="BL36" s="215">
        <v>22.86</v>
      </c>
      <c r="BM36" s="215">
        <v>22.86</v>
      </c>
      <c r="BN36" s="215">
        <v>44.29</v>
      </c>
      <c r="BO36" s="215">
        <v>40</v>
      </c>
      <c r="BP36" s="215">
        <v>44.29</v>
      </c>
      <c r="BQ36" s="215">
        <v>42.86</v>
      </c>
      <c r="BR36" s="215">
        <v>44.29</v>
      </c>
      <c r="BS36" s="215">
        <v>42.86</v>
      </c>
      <c r="BT36" s="215">
        <v>44.29</v>
      </c>
      <c r="BU36" s="215">
        <v>44.29</v>
      </c>
      <c r="BV36" s="215">
        <v>42.86</v>
      </c>
      <c r="BW36" s="215">
        <v>44.29</v>
      </c>
      <c r="BX36" s="215">
        <v>42.86</v>
      </c>
      <c r="BY36" s="215">
        <v>44.29</v>
      </c>
      <c r="BZ36" s="215">
        <v>521.47</v>
      </c>
      <c r="CA36" s="215">
        <v>544.33000000000004</v>
      </c>
      <c r="CB36" s="215">
        <v>44.29</v>
      </c>
      <c r="CC36" s="215">
        <v>41.43</v>
      </c>
      <c r="CD36" s="215">
        <v>44.29</v>
      </c>
      <c r="CE36" s="215">
        <v>42.86</v>
      </c>
      <c r="CF36" s="215">
        <v>44.29</v>
      </c>
      <c r="CG36" s="215">
        <v>42.86</v>
      </c>
      <c r="CH36" s="215">
        <v>44.29</v>
      </c>
      <c r="CI36" s="215">
        <v>44.29</v>
      </c>
      <c r="CJ36" s="215">
        <v>42.86</v>
      </c>
      <c r="CK36" s="215">
        <v>44.29</v>
      </c>
      <c r="CL36" s="215">
        <v>42.86</v>
      </c>
      <c r="CM36" s="215">
        <v>44.29</v>
      </c>
      <c r="CN36" s="215">
        <v>522.90000000000009</v>
      </c>
      <c r="CO36" s="216">
        <v>1067.23</v>
      </c>
      <c r="CP36" s="215">
        <v>44.29</v>
      </c>
      <c r="CQ36" s="215">
        <v>40</v>
      </c>
      <c r="CR36" s="215">
        <v>44.29</v>
      </c>
      <c r="CS36" s="215">
        <v>42.86</v>
      </c>
      <c r="CT36" s="217">
        <v>44.29</v>
      </c>
      <c r="CU36" s="215">
        <v>42.86</v>
      </c>
      <c r="CV36" s="215">
        <v>44.29</v>
      </c>
      <c r="CW36" s="215">
        <v>44.29</v>
      </c>
      <c r="CX36" s="215">
        <v>42.86</v>
      </c>
      <c r="CY36" s="215">
        <v>44.29</v>
      </c>
      <c r="CZ36" s="215">
        <v>42.86</v>
      </c>
      <c r="DA36" s="215">
        <v>44.29</v>
      </c>
      <c r="DB36" s="216">
        <v>521.47</v>
      </c>
      <c r="DC36" s="216">
        <v>1588.7</v>
      </c>
      <c r="DD36" s="215">
        <v>44.29</v>
      </c>
      <c r="DE36" s="215">
        <v>40</v>
      </c>
      <c r="DF36" s="215">
        <v>44.29</v>
      </c>
      <c r="DG36" s="215">
        <v>42.86</v>
      </c>
      <c r="DH36" s="215">
        <v>44.29</v>
      </c>
      <c r="DI36" s="215">
        <v>42.86</v>
      </c>
      <c r="DJ36" s="215">
        <v>44.29</v>
      </c>
      <c r="DK36" s="215">
        <v>44.29</v>
      </c>
      <c r="DL36" s="215">
        <v>42.86</v>
      </c>
      <c r="DM36" s="215">
        <v>44.29</v>
      </c>
      <c r="DN36" s="215">
        <v>42.86</v>
      </c>
      <c r="DO36" s="215">
        <v>44.29</v>
      </c>
      <c r="DP36" s="216">
        <v>521.47</v>
      </c>
      <c r="DQ36" s="216">
        <v>2110.17</v>
      </c>
      <c r="DR36" s="215">
        <v>44.29</v>
      </c>
      <c r="DS36" s="215">
        <v>40</v>
      </c>
      <c r="DT36" s="215">
        <v>44.29</v>
      </c>
      <c r="DU36" s="215">
        <v>42.86</v>
      </c>
      <c r="DV36" s="218">
        <v>44.29</v>
      </c>
      <c r="DW36" s="218">
        <v>42.86</v>
      </c>
      <c r="DX36" s="219">
        <v>44.29</v>
      </c>
      <c r="DY36" s="220"/>
      <c r="DZ36" s="220"/>
      <c r="EA36" s="220"/>
      <c r="EB36" s="220"/>
      <c r="EC36" s="220"/>
      <c r="ED36" s="216">
        <v>302.88</v>
      </c>
      <c r="EE36" s="215">
        <v>2413.0500000000002</v>
      </c>
      <c r="EF36" s="215">
        <v>483.94999999999982</v>
      </c>
    </row>
    <row r="37" spans="2:136" ht="32.25" customHeight="1" x14ac:dyDescent="0.15">
      <c r="B37" s="237">
        <v>41992</v>
      </c>
      <c r="C37" s="269" t="s">
        <v>687</v>
      </c>
      <c r="D37" s="269" t="s">
        <v>688</v>
      </c>
      <c r="E37" s="268" t="s">
        <v>456</v>
      </c>
      <c r="F37" s="250" t="s">
        <v>689</v>
      </c>
      <c r="G37" s="215">
        <v>3525.7</v>
      </c>
      <c r="H37" s="215">
        <v>352.57</v>
      </c>
      <c r="I37" s="215">
        <v>3173.13</v>
      </c>
      <c r="J37" s="250"/>
      <c r="K37" s="250"/>
      <c r="L37" s="250"/>
      <c r="M37" s="250"/>
      <c r="N37" s="250"/>
      <c r="O37" s="250"/>
      <c r="P37" s="250"/>
      <c r="Q37" s="250"/>
      <c r="R37" s="250"/>
      <c r="S37" s="250"/>
      <c r="T37" s="250"/>
      <c r="U37" s="250"/>
      <c r="V37" s="250"/>
      <c r="W37" s="250"/>
      <c r="X37" s="250"/>
      <c r="Y37" s="250"/>
      <c r="Z37" s="250"/>
      <c r="AA37" s="250"/>
      <c r="AB37" s="250"/>
      <c r="AC37" s="250"/>
      <c r="AD37" s="250"/>
      <c r="AE37" s="250"/>
      <c r="AF37" s="250"/>
      <c r="AG37" s="250"/>
      <c r="AH37" s="250"/>
      <c r="AI37" s="250"/>
      <c r="AJ37" s="250"/>
      <c r="AK37" s="250"/>
      <c r="AL37" s="250"/>
      <c r="AM37" s="250"/>
      <c r="AN37" s="250"/>
      <c r="AO37" s="250"/>
      <c r="AP37" s="250"/>
      <c r="AQ37" s="250"/>
      <c r="AR37" s="250"/>
      <c r="AS37" s="250"/>
      <c r="AT37" s="250"/>
      <c r="AU37" s="250"/>
      <c r="AV37" s="250"/>
      <c r="AW37" s="250"/>
      <c r="AX37" s="250"/>
      <c r="AY37" s="215"/>
      <c r="AZ37" s="250"/>
      <c r="BA37" s="250"/>
      <c r="BB37" s="215"/>
      <c r="BC37" s="215"/>
      <c r="BD37" s="215"/>
      <c r="BE37" s="215"/>
      <c r="BF37" s="215"/>
      <c r="BG37" s="215"/>
      <c r="BH37" s="215"/>
      <c r="BI37" s="215"/>
      <c r="BJ37" s="215"/>
      <c r="BK37" s="215">
        <v>20.86</v>
      </c>
      <c r="BL37" s="215">
        <v>20.86</v>
      </c>
      <c r="BM37" s="215">
        <v>20.86</v>
      </c>
      <c r="BN37" s="215">
        <v>53.9</v>
      </c>
      <c r="BO37" s="215">
        <v>48.68</v>
      </c>
      <c r="BP37" s="215">
        <v>53.9</v>
      </c>
      <c r="BQ37" s="215">
        <v>52.16</v>
      </c>
      <c r="BR37" s="215">
        <v>53.9</v>
      </c>
      <c r="BS37" s="215">
        <v>52.16</v>
      </c>
      <c r="BT37" s="215">
        <v>53.9</v>
      </c>
      <c r="BU37" s="215">
        <v>53.9</v>
      </c>
      <c r="BV37" s="215">
        <v>52.16</v>
      </c>
      <c r="BW37" s="215">
        <v>53.9</v>
      </c>
      <c r="BX37" s="215">
        <v>52.16</v>
      </c>
      <c r="BY37" s="215">
        <v>53.9</v>
      </c>
      <c r="BZ37" s="215">
        <v>634.61999999999978</v>
      </c>
      <c r="CA37" s="215">
        <v>655.48</v>
      </c>
      <c r="CB37" s="215">
        <v>53.9</v>
      </c>
      <c r="CC37" s="215">
        <v>50.42</v>
      </c>
      <c r="CD37" s="215">
        <v>53.9</v>
      </c>
      <c r="CE37" s="215">
        <v>52.16</v>
      </c>
      <c r="CF37" s="215">
        <v>53.9</v>
      </c>
      <c r="CG37" s="215">
        <v>52.16</v>
      </c>
      <c r="CH37" s="215">
        <v>53.9</v>
      </c>
      <c r="CI37" s="215">
        <v>53.9</v>
      </c>
      <c r="CJ37" s="215">
        <v>52.16</v>
      </c>
      <c r="CK37" s="215">
        <v>53.9</v>
      </c>
      <c r="CL37" s="215">
        <v>52.16</v>
      </c>
      <c r="CM37" s="215">
        <v>53.9</v>
      </c>
      <c r="CN37" s="215">
        <v>636.35999999999979</v>
      </c>
      <c r="CO37" s="216">
        <v>1291.8399999999999</v>
      </c>
      <c r="CP37" s="215">
        <v>53.9</v>
      </c>
      <c r="CQ37" s="215">
        <v>48.68</v>
      </c>
      <c r="CR37" s="215">
        <v>53.9</v>
      </c>
      <c r="CS37" s="215">
        <v>52.16</v>
      </c>
      <c r="CT37" s="217">
        <v>53.9</v>
      </c>
      <c r="CU37" s="215">
        <v>52.16</v>
      </c>
      <c r="CV37" s="215">
        <v>53.9</v>
      </c>
      <c r="CW37" s="215">
        <v>53.9</v>
      </c>
      <c r="CX37" s="215">
        <v>52.16</v>
      </c>
      <c r="CY37" s="215">
        <v>53.9</v>
      </c>
      <c r="CZ37" s="215">
        <v>52.16</v>
      </c>
      <c r="DA37" s="215">
        <v>53.9</v>
      </c>
      <c r="DB37" s="216">
        <v>634.61999999999978</v>
      </c>
      <c r="DC37" s="216">
        <v>1926.46</v>
      </c>
      <c r="DD37" s="215">
        <v>53.9</v>
      </c>
      <c r="DE37" s="215">
        <v>48.68</v>
      </c>
      <c r="DF37" s="215">
        <v>53.9</v>
      </c>
      <c r="DG37" s="215">
        <v>52.16</v>
      </c>
      <c r="DH37" s="215">
        <v>53.9</v>
      </c>
      <c r="DI37" s="215">
        <v>52.16</v>
      </c>
      <c r="DJ37" s="215">
        <v>53.9</v>
      </c>
      <c r="DK37" s="215">
        <v>53.9</v>
      </c>
      <c r="DL37" s="215">
        <v>52.16</v>
      </c>
      <c r="DM37" s="215">
        <v>53.9</v>
      </c>
      <c r="DN37" s="215">
        <v>52.16</v>
      </c>
      <c r="DO37" s="215">
        <v>53.9</v>
      </c>
      <c r="DP37" s="216">
        <v>634.61999999999978</v>
      </c>
      <c r="DQ37" s="216">
        <v>2561.08</v>
      </c>
      <c r="DR37" s="215">
        <v>53.9</v>
      </c>
      <c r="DS37" s="215">
        <v>48.68</v>
      </c>
      <c r="DT37" s="215">
        <v>53.9</v>
      </c>
      <c r="DU37" s="215">
        <v>52.16</v>
      </c>
      <c r="DV37" s="218">
        <v>53.9</v>
      </c>
      <c r="DW37" s="218">
        <v>52.16</v>
      </c>
      <c r="DX37" s="219">
        <v>53.9</v>
      </c>
      <c r="DY37" s="220"/>
      <c r="DZ37" s="220"/>
      <c r="EA37" s="220"/>
      <c r="EB37" s="220"/>
      <c r="EC37" s="220"/>
      <c r="ED37" s="216">
        <v>368.59999999999991</v>
      </c>
      <c r="EE37" s="215">
        <v>2929.68</v>
      </c>
      <c r="EF37" s="215">
        <v>596.02</v>
      </c>
    </row>
    <row r="38" spans="2:136" ht="32.25" customHeight="1" x14ac:dyDescent="0.15">
      <c r="B38" s="237">
        <v>41992</v>
      </c>
      <c r="C38" s="269" t="s">
        <v>687</v>
      </c>
      <c r="D38" s="269" t="s">
        <v>688</v>
      </c>
      <c r="E38" s="268" t="s">
        <v>456</v>
      </c>
      <c r="F38" s="250" t="s">
        <v>690</v>
      </c>
      <c r="G38" s="215">
        <v>3525.7</v>
      </c>
      <c r="H38" s="215">
        <v>352.57</v>
      </c>
      <c r="I38" s="215">
        <v>3173.13</v>
      </c>
      <c r="J38" s="250"/>
      <c r="K38" s="250"/>
      <c r="L38" s="250"/>
      <c r="M38" s="250"/>
      <c r="N38" s="250"/>
      <c r="O38" s="250"/>
      <c r="P38" s="250"/>
      <c r="Q38" s="250"/>
      <c r="R38" s="250"/>
      <c r="S38" s="250"/>
      <c r="T38" s="250"/>
      <c r="U38" s="250"/>
      <c r="V38" s="250"/>
      <c r="W38" s="250"/>
      <c r="X38" s="250"/>
      <c r="Y38" s="250"/>
      <c r="Z38" s="250"/>
      <c r="AA38" s="250"/>
      <c r="AB38" s="250"/>
      <c r="AC38" s="250"/>
      <c r="AD38" s="250"/>
      <c r="AE38" s="250"/>
      <c r="AF38" s="250"/>
      <c r="AG38" s="250"/>
      <c r="AH38" s="250"/>
      <c r="AI38" s="250"/>
      <c r="AJ38" s="250"/>
      <c r="AK38" s="250"/>
      <c r="AL38" s="250"/>
      <c r="AM38" s="250"/>
      <c r="AN38" s="250"/>
      <c r="AO38" s="250"/>
      <c r="AP38" s="250"/>
      <c r="AQ38" s="250"/>
      <c r="AR38" s="250"/>
      <c r="AS38" s="250"/>
      <c r="AT38" s="250"/>
      <c r="AU38" s="250"/>
      <c r="AV38" s="250"/>
      <c r="AW38" s="250"/>
      <c r="AX38" s="250"/>
      <c r="AY38" s="215"/>
      <c r="AZ38" s="250"/>
      <c r="BA38" s="250"/>
      <c r="BB38" s="215"/>
      <c r="BC38" s="215"/>
      <c r="BD38" s="215"/>
      <c r="BE38" s="215"/>
      <c r="BF38" s="215"/>
      <c r="BG38" s="215"/>
      <c r="BH38" s="215"/>
      <c r="BI38" s="215"/>
      <c r="BJ38" s="215"/>
      <c r="BK38" s="215">
        <v>20.86</v>
      </c>
      <c r="BL38" s="215">
        <v>20.86</v>
      </c>
      <c r="BM38" s="215">
        <v>20.86</v>
      </c>
      <c r="BN38" s="215">
        <v>53.9</v>
      </c>
      <c r="BO38" s="215">
        <v>48.68</v>
      </c>
      <c r="BP38" s="215">
        <v>53.9</v>
      </c>
      <c r="BQ38" s="215">
        <v>52.16</v>
      </c>
      <c r="BR38" s="215">
        <v>53.9</v>
      </c>
      <c r="BS38" s="215">
        <v>52.16</v>
      </c>
      <c r="BT38" s="215">
        <v>53.9</v>
      </c>
      <c r="BU38" s="215">
        <v>53.9</v>
      </c>
      <c r="BV38" s="215">
        <v>52.16</v>
      </c>
      <c r="BW38" s="215">
        <v>53.9</v>
      </c>
      <c r="BX38" s="215">
        <v>52.16</v>
      </c>
      <c r="BY38" s="215">
        <v>53.9</v>
      </c>
      <c r="BZ38" s="215">
        <v>634.61999999999978</v>
      </c>
      <c r="CA38" s="215">
        <v>655.48</v>
      </c>
      <c r="CB38" s="215">
        <v>53.9</v>
      </c>
      <c r="CC38" s="215">
        <v>50.42</v>
      </c>
      <c r="CD38" s="215">
        <v>53.9</v>
      </c>
      <c r="CE38" s="215">
        <v>52.16</v>
      </c>
      <c r="CF38" s="215">
        <v>53.9</v>
      </c>
      <c r="CG38" s="215">
        <v>52.16</v>
      </c>
      <c r="CH38" s="215">
        <v>53.9</v>
      </c>
      <c r="CI38" s="215">
        <v>53.9</v>
      </c>
      <c r="CJ38" s="215">
        <v>52.16</v>
      </c>
      <c r="CK38" s="215">
        <v>53.9</v>
      </c>
      <c r="CL38" s="215">
        <v>52.16</v>
      </c>
      <c r="CM38" s="215">
        <v>53.9</v>
      </c>
      <c r="CN38" s="215">
        <v>636.35999999999979</v>
      </c>
      <c r="CO38" s="216">
        <v>1291.8399999999999</v>
      </c>
      <c r="CP38" s="215">
        <v>53.9</v>
      </c>
      <c r="CQ38" s="215">
        <v>48.68</v>
      </c>
      <c r="CR38" s="215">
        <v>53.9</v>
      </c>
      <c r="CS38" s="215">
        <v>52.16</v>
      </c>
      <c r="CT38" s="217">
        <v>53.9</v>
      </c>
      <c r="CU38" s="215">
        <v>52.16</v>
      </c>
      <c r="CV38" s="215">
        <v>53.9</v>
      </c>
      <c r="CW38" s="215">
        <v>53.9</v>
      </c>
      <c r="CX38" s="215">
        <v>52.16</v>
      </c>
      <c r="CY38" s="215">
        <v>53.9</v>
      </c>
      <c r="CZ38" s="215">
        <v>52.16</v>
      </c>
      <c r="DA38" s="215">
        <v>53.9</v>
      </c>
      <c r="DB38" s="216">
        <v>634.61999999999978</v>
      </c>
      <c r="DC38" s="216">
        <v>1926.46</v>
      </c>
      <c r="DD38" s="215">
        <v>53.9</v>
      </c>
      <c r="DE38" s="215">
        <v>48.68</v>
      </c>
      <c r="DF38" s="215">
        <v>53.9</v>
      </c>
      <c r="DG38" s="215">
        <v>52.16</v>
      </c>
      <c r="DH38" s="215">
        <v>53.9</v>
      </c>
      <c r="DI38" s="215">
        <v>52.16</v>
      </c>
      <c r="DJ38" s="215">
        <v>53.9</v>
      </c>
      <c r="DK38" s="215">
        <v>53.9</v>
      </c>
      <c r="DL38" s="215">
        <v>52.16</v>
      </c>
      <c r="DM38" s="215">
        <v>53.9</v>
      </c>
      <c r="DN38" s="215">
        <v>52.16</v>
      </c>
      <c r="DO38" s="215">
        <v>53.9</v>
      </c>
      <c r="DP38" s="216">
        <v>634.61999999999978</v>
      </c>
      <c r="DQ38" s="216">
        <v>2561.08</v>
      </c>
      <c r="DR38" s="215">
        <v>53.9</v>
      </c>
      <c r="DS38" s="215">
        <v>48.68</v>
      </c>
      <c r="DT38" s="215">
        <v>53.9</v>
      </c>
      <c r="DU38" s="215">
        <v>52.16</v>
      </c>
      <c r="DV38" s="218">
        <v>53.9</v>
      </c>
      <c r="DW38" s="218">
        <v>52.16</v>
      </c>
      <c r="DX38" s="219">
        <v>53.9</v>
      </c>
      <c r="DY38" s="220"/>
      <c r="DZ38" s="220"/>
      <c r="EA38" s="220"/>
      <c r="EB38" s="220"/>
      <c r="EC38" s="220"/>
      <c r="ED38" s="216">
        <v>368.59999999999991</v>
      </c>
      <c r="EE38" s="215">
        <v>2929.68</v>
      </c>
      <c r="EF38" s="215">
        <v>596.02</v>
      </c>
    </row>
    <row r="39" spans="2:136" ht="32.25" customHeight="1" x14ac:dyDescent="0.15">
      <c r="B39" s="237">
        <v>41992</v>
      </c>
      <c r="C39" s="269" t="s">
        <v>687</v>
      </c>
      <c r="D39" s="269" t="s">
        <v>688</v>
      </c>
      <c r="E39" s="268" t="s">
        <v>456</v>
      </c>
      <c r="F39" s="250" t="s">
        <v>691</v>
      </c>
      <c r="G39" s="215">
        <v>3525.7</v>
      </c>
      <c r="H39" s="215">
        <v>352.57</v>
      </c>
      <c r="I39" s="215">
        <v>3173.13</v>
      </c>
      <c r="J39" s="250"/>
      <c r="K39" s="250"/>
      <c r="L39" s="250"/>
      <c r="M39" s="250"/>
      <c r="N39" s="250"/>
      <c r="O39" s="250"/>
      <c r="P39" s="250"/>
      <c r="Q39" s="250"/>
      <c r="R39" s="250"/>
      <c r="S39" s="250"/>
      <c r="T39" s="250"/>
      <c r="U39" s="250"/>
      <c r="V39" s="250"/>
      <c r="W39" s="250"/>
      <c r="X39" s="250"/>
      <c r="Y39" s="250"/>
      <c r="Z39" s="250"/>
      <c r="AA39" s="250"/>
      <c r="AB39" s="250"/>
      <c r="AC39" s="250"/>
      <c r="AD39" s="250"/>
      <c r="AE39" s="250"/>
      <c r="AF39" s="250"/>
      <c r="AG39" s="250"/>
      <c r="AH39" s="250"/>
      <c r="AI39" s="250"/>
      <c r="AJ39" s="250"/>
      <c r="AK39" s="250"/>
      <c r="AL39" s="250"/>
      <c r="AM39" s="250"/>
      <c r="AN39" s="250"/>
      <c r="AO39" s="250"/>
      <c r="AP39" s="250"/>
      <c r="AQ39" s="250"/>
      <c r="AR39" s="250"/>
      <c r="AS39" s="250"/>
      <c r="AT39" s="250"/>
      <c r="AU39" s="250"/>
      <c r="AV39" s="250"/>
      <c r="AW39" s="250"/>
      <c r="AX39" s="250"/>
      <c r="AY39" s="215"/>
      <c r="AZ39" s="250"/>
      <c r="BA39" s="250"/>
      <c r="BB39" s="215"/>
      <c r="BC39" s="215"/>
      <c r="BD39" s="215"/>
      <c r="BE39" s="215"/>
      <c r="BF39" s="215"/>
      <c r="BG39" s="215"/>
      <c r="BH39" s="215"/>
      <c r="BI39" s="215"/>
      <c r="BJ39" s="215"/>
      <c r="BK39" s="215">
        <v>20.86</v>
      </c>
      <c r="BL39" s="215">
        <v>20.86</v>
      </c>
      <c r="BM39" s="215">
        <v>20.86</v>
      </c>
      <c r="BN39" s="215">
        <v>53.9</v>
      </c>
      <c r="BO39" s="215">
        <v>48.68</v>
      </c>
      <c r="BP39" s="215">
        <v>53.9</v>
      </c>
      <c r="BQ39" s="215">
        <v>52.16</v>
      </c>
      <c r="BR39" s="215">
        <v>53.9</v>
      </c>
      <c r="BS39" s="215">
        <v>52.16</v>
      </c>
      <c r="BT39" s="215">
        <v>53.9</v>
      </c>
      <c r="BU39" s="215">
        <v>53.9</v>
      </c>
      <c r="BV39" s="215">
        <v>52.16</v>
      </c>
      <c r="BW39" s="215">
        <v>53.9</v>
      </c>
      <c r="BX39" s="215">
        <v>52.16</v>
      </c>
      <c r="BY39" s="215">
        <v>53.9</v>
      </c>
      <c r="BZ39" s="215">
        <v>634.61999999999978</v>
      </c>
      <c r="CA39" s="215">
        <v>655.48</v>
      </c>
      <c r="CB39" s="215">
        <v>53.9</v>
      </c>
      <c r="CC39" s="215">
        <v>50.42</v>
      </c>
      <c r="CD39" s="215">
        <v>53.9</v>
      </c>
      <c r="CE39" s="215">
        <v>52.16</v>
      </c>
      <c r="CF39" s="215">
        <v>53.9</v>
      </c>
      <c r="CG39" s="215">
        <v>52.16</v>
      </c>
      <c r="CH39" s="215">
        <v>53.9</v>
      </c>
      <c r="CI39" s="215">
        <v>53.9</v>
      </c>
      <c r="CJ39" s="215">
        <v>52.16</v>
      </c>
      <c r="CK39" s="215">
        <v>53.9</v>
      </c>
      <c r="CL39" s="215">
        <v>52.16</v>
      </c>
      <c r="CM39" s="215">
        <v>53.9</v>
      </c>
      <c r="CN39" s="215">
        <v>636.35999999999979</v>
      </c>
      <c r="CO39" s="216">
        <v>1291.8399999999999</v>
      </c>
      <c r="CP39" s="215">
        <v>53.9</v>
      </c>
      <c r="CQ39" s="215">
        <v>48.68</v>
      </c>
      <c r="CR39" s="215">
        <v>53.9</v>
      </c>
      <c r="CS39" s="215">
        <v>52.16</v>
      </c>
      <c r="CT39" s="217">
        <v>53.9</v>
      </c>
      <c r="CU39" s="215">
        <v>52.16</v>
      </c>
      <c r="CV39" s="215">
        <v>53.9</v>
      </c>
      <c r="CW39" s="215">
        <v>53.9</v>
      </c>
      <c r="CX39" s="215">
        <v>52.16</v>
      </c>
      <c r="CY39" s="215">
        <v>53.9</v>
      </c>
      <c r="CZ39" s="215">
        <v>52.16</v>
      </c>
      <c r="DA39" s="215">
        <v>53.9</v>
      </c>
      <c r="DB39" s="216">
        <v>634.61999999999978</v>
      </c>
      <c r="DC39" s="216">
        <v>1926.46</v>
      </c>
      <c r="DD39" s="215">
        <v>53.9</v>
      </c>
      <c r="DE39" s="215">
        <v>48.68</v>
      </c>
      <c r="DF39" s="215">
        <v>53.9</v>
      </c>
      <c r="DG39" s="215">
        <v>52.16</v>
      </c>
      <c r="DH39" s="215">
        <v>53.9</v>
      </c>
      <c r="DI39" s="215">
        <v>52.16</v>
      </c>
      <c r="DJ39" s="215">
        <v>53.9</v>
      </c>
      <c r="DK39" s="215">
        <v>53.9</v>
      </c>
      <c r="DL39" s="215">
        <v>52.16</v>
      </c>
      <c r="DM39" s="215">
        <v>53.9</v>
      </c>
      <c r="DN39" s="215">
        <v>52.16</v>
      </c>
      <c r="DO39" s="215">
        <v>53.9</v>
      </c>
      <c r="DP39" s="216">
        <v>634.61999999999978</v>
      </c>
      <c r="DQ39" s="216">
        <v>2561.08</v>
      </c>
      <c r="DR39" s="215">
        <v>53.9</v>
      </c>
      <c r="DS39" s="215">
        <v>48.68</v>
      </c>
      <c r="DT39" s="215">
        <v>53.9</v>
      </c>
      <c r="DU39" s="215">
        <v>52.16</v>
      </c>
      <c r="DV39" s="218">
        <v>53.9</v>
      </c>
      <c r="DW39" s="218">
        <v>52.16</v>
      </c>
      <c r="DX39" s="219">
        <v>53.9</v>
      </c>
      <c r="DY39" s="220"/>
      <c r="DZ39" s="220"/>
      <c r="EA39" s="220"/>
      <c r="EB39" s="220"/>
      <c r="EC39" s="220"/>
      <c r="ED39" s="216">
        <v>368.59999999999991</v>
      </c>
      <c r="EE39" s="215">
        <v>2929.68</v>
      </c>
      <c r="EF39" s="215">
        <v>596.02</v>
      </c>
    </row>
    <row r="40" spans="2:136" ht="32.25" customHeight="1" x14ac:dyDescent="0.15">
      <c r="B40" s="237">
        <v>42279</v>
      </c>
      <c r="C40" s="246" t="s">
        <v>136</v>
      </c>
      <c r="D40" s="270" t="s">
        <v>692</v>
      </c>
      <c r="E40" s="268" t="s">
        <v>60</v>
      </c>
      <c r="F40" s="266" t="s">
        <v>693</v>
      </c>
      <c r="G40" s="215">
        <v>1350</v>
      </c>
      <c r="H40" s="215">
        <v>135</v>
      </c>
      <c r="I40" s="215">
        <v>1215</v>
      </c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50"/>
      <c r="Z40" s="250"/>
      <c r="AA40" s="250"/>
      <c r="AB40" s="250"/>
      <c r="AC40" s="250"/>
      <c r="AD40" s="250"/>
      <c r="AE40" s="250"/>
      <c r="AF40" s="250"/>
      <c r="AG40" s="250"/>
      <c r="AH40" s="250"/>
      <c r="AI40" s="250"/>
      <c r="AJ40" s="250"/>
      <c r="AK40" s="250"/>
      <c r="AL40" s="250"/>
      <c r="AM40" s="250"/>
      <c r="AN40" s="250"/>
      <c r="AO40" s="250"/>
      <c r="AP40" s="250"/>
      <c r="AQ40" s="250"/>
      <c r="AR40" s="250"/>
      <c r="AS40" s="250"/>
      <c r="AT40" s="250"/>
      <c r="AU40" s="250"/>
      <c r="AV40" s="250"/>
      <c r="AW40" s="250"/>
      <c r="AX40" s="250"/>
      <c r="AY40" s="215"/>
      <c r="AZ40" s="250"/>
      <c r="BA40" s="250"/>
      <c r="BB40" s="215"/>
      <c r="BC40" s="215"/>
      <c r="BD40" s="215"/>
      <c r="BE40" s="215"/>
      <c r="BF40" s="215"/>
      <c r="BG40" s="215"/>
      <c r="BH40" s="215"/>
      <c r="BI40" s="215"/>
      <c r="BJ40" s="215"/>
      <c r="BK40" s="215"/>
      <c r="BL40" s="215"/>
      <c r="BM40" s="215"/>
      <c r="BN40" s="215"/>
      <c r="BO40" s="215"/>
      <c r="BP40" s="215"/>
      <c r="BQ40" s="215"/>
      <c r="BR40" s="215"/>
      <c r="BS40" s="215"/>
      <c r="BT40" s="215"/>
      <c r="BU40" s="215"/>
      <c r="BV40" s="215"/>
      <c r="BW40" s="215">
        <v>19.309999999999999</v>
      </c>
      <c r="BX40" s="215">
        <v>19.97</v>
      </c>
      <c r="BY40" s="215">
        <v>20.64</v>
      </c>
      <c r="BZ40" s="215">
        <v>59.92</v>
      </c>
      <c r="CA40" s="215">
        <v>59.92</v>
      </c>
      <c r="CB40" s="215">
        <v>20.64</v>
      </c>
      <c r="CC40" s="215">
        <v>19.309999999999999</v>
      </c>
      <c r="CD40" s="215">
        <v>20.64</v>
      </c>
      <c r="CE40" s="215">
        <v>19.97</v>
      </c>
      <c r="CF40" s="215">
        <v>20.64</v>
      </c>
      <c r="CG40" s="215">
        <v>19.97</v>
      </c>
      <c r="CH40" s="215">
        <v>20.64</v>
      </c>
      <c r="CI40" s="215">
        <v>20.64</v>
      </c>
      <c r="CJ40" s="215">
        <v>19.97</v>
      </c>
      <c r="CK40" s="215">
        <v>20.64</v>
      </c>
      <c r="CL40" s="215">
        <v>19.97</v>
      </c>
      <c r="CM40" s="215">
        <v>20.64</v>
      </c>
      <c r="CN40" s="215">
        <v>243.67000000000002</v>
      </c>
      <c r="CO40" s="216">
        <v>303.58999999999997</v>
      </c>
      <c r="CP40" s="215">
        <v>20.64</v>
      </c>
      <c r="CQ40" s="215">
        <v>18.64</v>
      </c>
      <c r="CR40" s="215">
        <v>20.64</v>
      </c>
      <c r="CS40" s="215">
        <v>19.97</v>
      </c>
      <c r="CT40" s="217">
        <v>20.64</v>
      </c>
      <c r="CU40" s="215">
        <v>19.97</v>
      </c>
      <c r="CV40" s="215">
        <v>20.64</v>
      </c>
      <c r="CW40" s="215">
        <v>20.64</v>
      </c>
      <c r="CX40" s="215">
        <v>19.97</v>
      </c>
      <c r="CY40" s="215">
        <v>20.64</v>
      </c>
      <c r="CZ40" s="215">
        <v>19.97</v>
      </c>
      <c r="DA40" s="215">
        <v>20.64</v>
      </c>
      <c r="DB40" s="216">
        <v>243</v>
      </c>
      <c r="DC40" s="216">
        <v>546.59</v>
      </c>
      <c r="DD40" s="215">
        <v>20.64</v>
      </c>
      <c r="DE40" s="215">
        <v>18.64</v>
      </c>
      <c r="DF40" s="215">
        <v>20.64</v>
      </c>
      <c r="DG40" s="215">
        <v>19.97</v>
      </c>
      <c r="DH40" s="215">
        <v>20.64</v>
      </c>
      <c r="DI40" s="215">
        <v>19.97</v>
      </c>
      <c r="DJ40" s="215">
        <v>20.64</v>
      </c>
      <c r="DK40" s="215">
        <v>20.64</v>
      </c>
      <c r="DL40" s="215">
        <v>19.97</v>
      </c>
      <c r="DM40" s="215">
        <v>20.64</v>
      </c>
      <c r="DN40" s="215">
        <v>19.97</v>
      </c>
      <c r="DO40" s="215">
        <v>20.64</v>
      </c>
      <c r="DP40" s="216">
        <v>243</v>
      </c>
      <c r="DQ40" s="216">
        <v>789.59</v>
      </c>
      <c r="DR40" s="215">
        <v>20.64</v>
      </c>
      <c r="DS40" s="215">
        <v>18.64</v>
      </c>
      <c r="DT40" s="215">
        <v>20.64</v>
      </c>
      <c r="DU40" s="215">
        <v>19.97</v>
      </c>
      <c r="DV40" s="218">
        <v>20.64</v>
      </c>
      <c r="DW40" s="218">
        <v>19.97</v>
      </c>
      <c r="DX40" s="219">
        <v>20.64</v>
      </c>
      <c r="DY40" s="220"/>
      <c r="DZ40" s="220"/>
      <c r="EA40" s="220"/>
      <c r="EB40" s="220"/>
      <c r="EC40" s="220"/>
      <c r="ED40" s="216">
        <v>141.13999999999999</v>
      </c>
      <c r="EE40" s="215">
        <v>930.73</v>
      </c>
      <c r="EF40" s="215">
        <v>419.27</v>
      </c>
    </row>
    <row r="41" spans="2:136" ht="32.25" customHeight="1" x14ac:dyDescent="0.15">
      <c r="B41" s="237">
        <v>42326</v>
      </c>
      <c r="C41" s="270" t="s">
        <v>128</v>
      </c>
      <c r="D41" s="270" t="s">
        <v>694</v>
      </c>
      <c r="E41" s="266" t="s">
        <v>223</v>
      </c>
      <c r="F41" s="266" t="s">
        <v>695</v>
      </c>
      <c r="G41" s="215">
        <v>3500</v>
      </c>
      <c r="H41" s="215">
        <v>350</v>
      </c>
      <c r="I41" s="215">
        <v>3150</v>
      </c>
      <c r="J41" s="250"/>
      <c r="K41" s="250"/>
      <c r="L41" s="250"/>
      <c r="M41" s="250"/>
      <c r="N41" s="250"/>
      <c r="O41" s="250"/>
      <c r="P41" s="250"/>
      <c r="Q41" s="250"/>
      <c r="R41" s="250"/>
      <c r="S41" s="250"/>
      <c r="T41" s="250"/>
      <c r="U41" s="250"/>
      <c r="V41" s="250"/>
      <c r="W41" s="250"/>
      <c r="X41" s="250"/>
      <c r="Y41" s="250"/>
      <c r="Z41" s="250"/>
      <c r="AA41" s="250"/>
      <c r="AB41" s="250"/>
      <c r="AC41" s="250"/>
      <c r="AD41" s="250"/>
      <c r="AE41" s="250"/>
      <c r="AF41" s="250"/>
      <c r="AG41" s="250"/>
      <c r="AH41" s="250"/>
      <c r="AI41" s="250"/>
      <c r="AJ41" s="250"/>
      <c r="AK41" s="250"/>
      <c r="AL41" s="250"/>
      <c r="AM41" s="250"/>
      <c r="AN41" s="250"/>
      <c r="AO41" s="250"/>
      <c r="AP41" s="250"/>
      <c r="AQ41" s="250"/>
      <c r="AR41" s="250"/>
      <c r="AS41" s="250"/>
      <c r="AT41" s="250"/>
      <c r="AU41" s="250"/>
      <c r="AV41" s="250"/>
      <c r="AW41" s="250"/>
      <c r="AX41" s="250"/>
      <c r="AY41" s="215"/>
      <c r="AZ41" s="250"/>
      <c r="BA41" s="250"/>
      <c r="BB41" s="215"/>
      <c r="BC41" s="215"/>
      <c r="BD41" s="215"/>
      <c r="BE41" s="215"/>
      <c r="BF41" s="215"/>
      <c r="BG41" s="215"/>
      <c r="BH41" s="215"/>
      <c r="BI41" s="215"/>
      <c r="BJ41" s="215"/>
      <c r="BK41" s="215"/>
      <c r="BL41" s="215"/>
      <c r="BM41" s="215"/>
      <c r="BN41" s="215"/>
      <c r="BO41" s="215"/>
      <c r="BP41" s="215"/>
      <c r="BQ41" s="215"/>
      <c r="BR41" s="215"/>
      <c r="BS41" s="215"/>
      <c r="BT41" s="215"/>
      <c r="BU41" s="215"/>
      <c r="BV41" s="215"/>
      <c r="BW41" s="215"/>
      <c r="BX41" s="215">
        <v>20.71</v>
      </c>
      <c r="BY41" s="215">
        <v>53.51</v>
      </c>
      <c r="BZ41" s="215">
        <v>74.22</v>
      </c>
      <c r="CA41" s="215">
        <v>74.22</v>
      </c>
      <c r="CB41" s="215">
        <v>53.51</v>
      </c>
      <c r="CC41" s="215">
        <v>50.05</v>
      </c>
      <c r="CD41" s="215">
        <v>53.51</v>
      </c>
      <c r="CE41" s="215">
        <v>51.78</v>
      </c>
      <c r="CF41" s="215">
        <v>53.51</v>
      </c>
      <c r="CG41" s="215">
        <v>51.78</v>
      </c>
      <c r="CH41" s="215">
        <v>53.51</v>
      </c>
      <c r="CI41" s="215">
        <v>53.51</v>
      </c>
      <c r="CJ41" s="215">
        <v>51.78</v>
      </c>
      <c r="CK41" s="215">
        <v>53.51</v>
      </c>
      <c r="CL41" s="215">
        <v>51.78</v>
      </c>
      <c r="CM41" s="215">
        <v>53.51</v>
      </c>
      <c r="CN41" s="215">
        <v>631.7399999999999</v>
      </c>
      <c r="CO41" s="216">
        <v>705.96</v>
      </c>
      <c r="CP41" s="215">
        <v>53.51</v>
      </c>
      <c r="CQ41" s="215">
        <v>48.33</v>
      </c>
      <c r="CR41" s="215">
        <v>53.51</v>
      </c>
      <c r="CS41" s="215">
        <v>51.78</v>
      </c>
      <c r="CT41" s="217">
        <v>53.51</v>
      </c>
      <c r="CU41" s="215">
        <v>51.78</v>
      </c>
      <c r="CV41" s="215">
        <v>53.51</v>
      </c>
      <c r="CW41" s="215">
        <v>53.51</v>
      </c>
      <c r="CX41" s="215">
        <v>51.78</v>
      </c>
      <c r="CY41" s="215">
        <v>53.51</v>
      </c>
      <c r="CZ41" s="215">
        <v>51.78</v>
      </c>
      <c r="DA41" s="215">
        <v>53.51</v>
      </c>
      <c r="DB41" s="216">
        <v>630.01999999999987</v>
      </c>
      <c r="DC41" s="216">
        <v>1335.98</v>
      </c>
      <c r="DD41" s="215">
        <v>53.51</v>
      </c>
      <c r="DE41" s="215">
        <v>48.33</v>
      </c>
      <c r="DF41" s="215">
        <v>53.51</v>
      </c>
      <c r="DG41" s="215">
        <v>51.78</v>
      </c>
      <c r="DH41" s="215">
        <v>53.51</v>
      </c>
      <c r="DI41" s="215">
        <v>51.78</v>
      </c>
      <c r="DJ41" s="215">
        <v>53.51</v>
      </c>
      <c r="DK41" s="215">
        <v>53.51</v>
      </c>
      <c r="DL41" s="215">
        <v>51.78</v>
      </c>
      <c r="DM41" s="215">
        <v>53.51</v>
      </c>
      <c r="DN41" s="215">
        <v>51.78</v>
      </c>
      <c r="DO41" s="215">
        <v>53.51</v>
      </c>
      <c r="DP41" s="216">
        <v>630.01999999999987</v>
      </c>
      <c r="DQ41" s="216">
        <v>1966</v>
      </c>
      <c r="DR41" s="215">
        <v>53.51</v>
      </c>
      <c r="DS41" s="215">
        <v>48.33</v>
      </c>
      <c r="DT41" s="215">
        <v>53.51</v>
      </c>
      <c r="DU41" s="215">
        <v>51.78</v>
      </c>
      <c r="DV41" s="218">
        <v>53.51</v>
      </c>
      <c r="DW41" s="218">
        <v>51.78</v>
      </c>
      <c r="DX41" s="219">
        <v>53.51</v>
      </c>
      <c r="DY41" s="220"/>
      <c r="DZ41" s="220"/>
      <c r="EA41" s="220"/>
      <c r="EB41" s="220"/>
      <c r="EC41" s="220"/>
      <c r="ED41" s="216">
        <v>365.92999999999995</v>
      </c>
      <c r="EE41" s="215">
        <v>2331.9299999999998</v>
      </c>
      <c r="EF41" s="215">
        <v>1168.0700000000002</v>
      </c>
    </row>
    <row r="42" spans="2:136" ht="32.25" customHeight="1" x14ac:dyDescent="0.15">
      <c r="B42" s="237">
        <v>42318</v>
      </c>
      <c r="C42" s="270" t="s">
        <v>696</v>
      </c>
      <c r="D42" s="270" t="s">
        <v>697</v>
      </c>
      <c r="E42" s="266" t="s">
        <v>223</v>
      </c>
      <c r="F42" s="266" t="s">
        <v>698</v>
      </c>
      <c r="G42" s="215">
        <v>779.7</v>
      </c>
      <c r="H42" s="215">
        <v>77.970000000000013</v>
      </c>
      <c r="I42" s="215">
        <v>701.73</v>
      </c>
      <c r="J42" s="250"/>
      <c r="K42" s="250"/>
      <c r="L42" s="250"/>
      <c r="M42" s="250"/>
      <c r="N42" s="250"/>
      <c r="O42" s="250"/>
      <c r="P42" s="250"/>
      <c r="Q42" s="250"/>
      <c r="R42" s="250"/>
      <c r="S42" s="250"/>
      <c r="T42" s="250"/>
      <c r="U42" s="250"/>
      <c r="V42" s="250"/>
      <c r="W42" s="250"/>
      <c r="X42" s="250"/>
      <c r="Y42" s="250"/>
      <c r="Z42" s="250"/>
      <c r="AA42" s="250"/>
      <c r="AB42" s="250"/>
      <c r="AC42" s="250"/>
      <c r="AD42" s="250"/>
      <c r="AE42" s="250"/>
      <c r="AF42" s="250"/>
      <c r="AG42" s="250"/>
      <c r="AH42" s="250"/>
      <c r="AI42" s="250"/>
      <c r="AJ42" s="250"/>
      <c r="AK42" s="250"/>
      <c r="AL42" s="250"/>
      <c r="AM42" s="250"/>
      <c r="AN42" s="250"/>
      <c r="AO42" s="250"/>
      <c r="AP42" s="250"/>
      <c r="AQ42" s="250"/>
      <c r="AR42" s="250"/>
      <c r="AS42" s="250"/>
      <c r="AT42" s="250"/>
      <c r="AU42" s="250"/>
      <c r="AV42" s="250"/>
      <c r="AW42" s="250"/>
      <c r="AX42" s="250"/>
      <c r="AY42" s="215"/>
      <c r="AZ42" s="250"/>
      <c r="BA42" s="250"/>
      <c r="BB42" s="215"/>
      <c r="BC42" s="215"/>
      <c r="BD42" s="215"/>
      <c r="BE42" s="215"/>
      <c r="BF42" s="215"/>
      <c r="BG42" s="215"/>
      <c r="BH42" s="215"/>
      <c r="BI42" s="215"/>
      <c r="BJ42" s="215"/>
      <c r="BK42" s="215"/>
      <c r="BL42" s="215"/>
      <c r="BM42" s="215"/>
      <c r="BN42" s="215"/>
      <c r="BO42" s="215"/>
      <c r="BP42" s="215"/>
      <c r="BQ42" s="215"/>
      <c r="BR42" s="215"/>
      <c r="BS42" s="215"/>
      <c r="BT42" s="215"/>
      <c r="BU42" s="215"/>
      <c r="BV42" s="215"/>
      <c r="BW42" s="215"/>
      <c r="BX42" s="215">
        <v>7.69</v>
      </c>
      <c r="BY42" s="215">
        <v>11.92</v>
      </c>
      <c r="BZ42" s="215">
        <v>19.61</v>
      </c>
      <c r="CA42" s="215">
        <v>19.61</v>
      </c>
      <c r="CB42" s="215">
        <v>11.92</v>
      </c>
      <c r="CC42" s="215">
        <v>11.15</v>
      </c>
      <c r="CD42" s="215">
        <v>11.92</v>
      </c>
      <c r="CE42" s="215">
        <v>11.54</v>
      </c>
      <c r="CF42" s="215">
        <v>11.92</v>
      </c>
      <c r="CG42" s="215">
        <v>11.54</v>
      </c>
      <c r="CH42" s="215">
        <v>11.92</v>
      </c>
      <c r="CI42" s="215">
        <v>11.92</v>
      </c>
      <c r="CJ42" s="215">
        <v>11.54</v>
      </c>
      <c r="CK42" s="215">
        <v>11.92</v>
      </c>
      <c r="CL42" s="215">
        <v>11.54</v>
      </c>
      <c r="CM42" s="215">
        <v>11.92</v>
      </c>
      <c r="CN42" s="215">
        <v>140.75</v>
      </c>
      <c r="CO42" s="216">
        <v>160.36000000000001</v>
      </c>
      <c r="CP42" s="215">
        <v>11.92</v>
      </c>
      <c r="CQ42" s="215">
        <v>10.77</v>
      </c>
      <c r="CR42" s="215">
        <v>11.92</v>
      </c>
      <c r="CS42" s="215">
        <v>11.54</v>
      </c>
      <c r="CT42" s="217">
        <v>11.92</v>
      </c>
      <c r="CU42" s="215">
        <v>11.54</v>
      </c>
      <c r="CV42" s="215">
        <v>11.92</v>
      </c>
      <c r="CW42" s="215">
        <v>11.92</v>
      </c>
      <c r="CX42" s="215">
        <v>11.54</v>
      </c>
      <c r="CY42" s="215">
        <v>11.92</v>
      </c>
      <c r="CZ42" s="215">
        <v>11.54</v>
      </c>
      <c r="DA42" s="215">
        <v>11.92</v>
      </c>
      <c r="DB42" s="216">
        <v>140.37</v>
      </c>
      <c r="DC42" s="216">
        <v>300.73</v>
      </c>
      <c r="DD42" s="215">
        <v>11.92</v>
      </c>
      <c r="DE42" s="215">
        <v>10.77</v>
      </c>
      <c r="DF42" s="215">
        <v>11.92</v>
      </c>
      <c r="DG42" s="215">
        <v>11.54</v>
      </c>
      <c r="DH42" s="215">
        <v>11.92</v>
      </c>
      <c r="DI42" s="215">
        <v>11.54</v>
      </c>
      <c r="DJ42" s="215">
        <v>11.92</v>
      </c>
      <c r="DK42" s="215">
        <v>11.92</v>
      </c>
      <c r="DL42" s="215">
        <v>11.54</v>
      </c>
      <c r="DM42" s="215">
        <v>11.92</v>
      </c>
      <c r="DN42" s="215">
        <v>11.54</v>
      </c>
      <c r="DO42" s="215">
        <v>11.92</v>
      </c>
      <c r="DP42" s="216">
        <v>140.37</v>
      </c>
      <c r="DQ42" s="216">
        <v>441.1</v>
      </c>
      <c r="DR42" s="215">
        <v>11.92</v>
      </c>
      <c r="DS42" s="215">
        <v>10.77</v>
      </c>
      <c r="DT42" s="215">
        <v>11.92</v>
      </c>
      <c r="DU42" s="215">
        <v>11.54</v>
      </c>
      <c r="DV42" s="218">
        <v>11.92</v>
      </c>
      <c r="DW42" s="218">
        <v>11.54</v>
      </c>
      <c r="DX42" s="219">
        <v>11.92</v>
      </c>
      <c r="DY42" s="220"/>
      <c r="DZ42" s="220"/>
      <c r="EA42" s="220"/>
      <c r="EB42" s="220"/>
      <c r="EC42" s="220"/>
      <c r="ED42" s="216">
        <v>81.53</v>
      </c>
      <c r="EE42" s="215">
        <v>522.63</v>
      </c>
      <c r="EF42" s="215">
        <v>257.07000000000005</v>
      </c>
    </row>
    <row r="43" spans="2:136" ht="32.25" customHeight="1" x14ac:dyDescent="0.15">
      <c r="B43" s="237">
        <v>42517</v>
      </c>
      <c r="C43" s="246" t="s">
        <v>687</v>
      </c>
      <c r="D43" s="269" t="s">
        <v>699</v>
      </c>
      <c r="E43" s="268" t="s">
        <v>456</v>
      </c>
      <c r="F43" s="250" t="s">
        <v>700</v>
      </c>
      <c r="G43" s="250">
        <v>3349.42</v>
      </c>
      <c r="H43" s="215">
        <v>334.94200000000001</v>
      </c>
      <c r="I43" s="215">
        <v>3014.4780000000001</v>
      </c>
      <c r="J43" s="250"/>
      <c r="K43" s="250"/>
      <c r="L43" s="250"/>
      <c r="M43" s="250"/>
      <c r="N43" s="250"/>
      <c r="O43" s="250"/>
      <c r="P43" s="250"/>
      <c r="Q43" s="250"/>
      <c r="R43" s="250"/>
      <c r="S43" s="250"/>
      <c r="T43" s="250"/>
      <c r="U43" s="250"/>
      <c r="V43" s="250"/>
      <c r="W43" s="250"/>
      <c r="X43" s="250"/>
      <c r="Y43" s="250"/>
      <c r="Z43" s="250"/>
      <c r="AA43" s="250"/>
      <c r="AB43" s="250"/>
      <c r="AC43" s="250"/>
      <c r="AD43" s="250"/>
      <c r="AE43" s="250"/>
      <c r="AF43" s="250"/>
      <c r="AG43" s="250"/>
      <c r="AH43" s="250"/>
      <c r="AI43" s="250"/>
      <c r="AJ43" s="250"/>
      <c r="AK43" s="250"/>
      <c r="AL43" s="250"/>
      <c r="AM43" s="250"/>
      <c r="AN43" s="250"/>
      <c r="AO43" s="250"/>
      <c r="AP43" s="250"/>
      <c r="AQ43" s="250"/>
      <c r="AR43" s="250"/>
      <c r="AS43" s="250"/>
      <c r="AT43" s="250"/>
      <c r="AU43" s="250"/>
      <c r="AV43" s="250"/>
      <c r="AW43" s="250"/>
      <c r="AX43" s="250"/>
      <c r="AY43" s="215"/>
      <c r="AZ43" s="250"/>
      <c r="BA43" s="250"/>
      <c r="BB43" s="215"/>
      <c r="BC43" s="215"/>
      <c r="BD43" s="215"/>
      <c r="BE43" s="215"/>
      <c r="BF43" s="215"/>
      <c r="BG43" s="215"/>
      <c r="BH43" s="215"/>
      <c r="BI43" s="215"/>
      <c r="BJ43" s="215"/>
      <c r="BK43" s="215"/>
      <c r="BL43" s="215"/>
      <c r="BM43" s="215"/>
      <c r="BN43" s="215"/>
      <c r="BO43" s="215"/>
      <c r="BP43" s="215"/>
      <c r="BQ43" s="215"/>
      <c r="BR43" s="215"/>
      <c r="BS43" s="215"/>
      <c r="BT43" s="215"/>
      <c r="BU43" s="215"/>
      <c r="BV43" s="215"/>
      <c r="BW43" s="215"/>
      <c r="BX43" s="215"/>
      <c r="BY43" s="215"/>
      <c r="BZ43" s="215"/>
      <c r="CA43" s="215"/>
      <c r="CB43" s="215"/>
      <c r="CC43" s="215"/>
      <c r="CD43" s="215"/>
      <c r="CE43" s="215"/>
      <c r="CF43" s="215">
        <v>6.61</v>
      </c>
      <c r="CG43" s="215">
        <v>49.55</v>
      </c>
      <c r="CH43" s="215">
        <v>51.2</v>
      </c>
      <c r="CI43" s="215">
        <v>51.2</v>
      </c>
      <c r="CJ43" s="215">
        <v>49.55</v>
      </c>
      <c r="CK43" s="215">
        <v>51.2</v>
      </c>
      <c r="CL43" s="215">
        <v>49.55</v>
      </c>
      <c r="CM43" s="215">
        <v>51.2</v>
      </c>
      <c r="CN43" s="215">
        <v>360.06</v>
      </c>
      <c r="CO43" s="216">
        <v>360.06</v>
      </c>
      <c r="CP43" s="215">
        <v>51.2</v>
      </c>
      <c r="CQ43" s="215">
        <v>46.25</v>
      </c>
      <c r="CR43" s="215">
        <v>51.2</v>
      </c>
      <c r="CS43" s="215">
        <v>49.55</v>
      </c>
      <c r="CT43" s="217">
        <v>51.2</v>
      </c>
      <c r="CU43" s="215">
        <v>49.55</v>
      </c>
      <c r="CV43" s="215">
        <v>51.2</v>
      </c>
      <c r="CW43" s="215">
        <v>51.2</v>
      </c>
      <c r="CX43" s="215">
        <v>49.55</v>
      </c>
      <c r="CY43" s="215">
        <v>51.2</v>
      </c>
      <c r="CZ43" s="215">
        <v>49.55</v>
      </c>
      <c r="DA43" s="215">
        <v>51.2</v>
      </c>
      <c r="DB43" s="216">
        <v>602.85</v>
      </c>
      <c r="DC43" s="216">
        <v>962.91</v>
      </c>
      <c r="DD43" s="215">
        <v>51.2</v>
      </c>
      <c r="DE43" s="215">
        <v>46.25</v>
      </c>
      <c r="DF43" s="215">
        <v>51.2</v>
      </c>
      <c r="DG43" s="215">
        <v>49.55</v>
      </c>
      <c r="DH43" s="215">
        <v>51.2</v>
      </c>
      <c r="DI43" s="215">
        <v>49.55</v>
      </c>
      <c r="DJ43" s="215">
        <v>51.2</v>
      </c>
      <c r="DK43" s="215">
        <v>51.2</v>
      </c>
      <c r="DL43" s="215">
        <v>49.55</v>
      </c>
      <c r="DM43" s="215">
        <v>51.2</v>
      </c>
      <c r="DN43" s="215">
        <v>49.55</v>
      </c>
      <c r="DO43" s="215">
        <v>51.2</v>
      </c>
      <c r="DP43" s="216">
        <v>602.85</v>
      </c>
      <c r="DQ43" s="216">
        <v>1565.76</v>
      </c>
      <c r="DR43" s="215">
        <v>51.2</v>
      </c>
      <c r="DS43" s="215">
        <v>46.25</v>
      </c>
      <c r="DT43" s="215">
        <v>51.2</v>
      </c>
      <c r="DU43" s="215">
        <v>49.55</v>
      </c>
      <c r="DV43" s="218">
        <v>51.2</v>
      </c>
      <c r="DW43" s="218">
        <v>49.55</v>
      </c>
      <c r="DX43" s="219">
        <v>51.2</v>
      </c>
      <c r="DY43" s="220"/>
      <c r="DZ43" s="220"/>
      <c r="EA43" s="220"/>
      <c r="EB43" s="220"/>
      <c r="EC43" s="220"/>
      <c r="ED43" s="216">
        <v>350.15</v>
      </c>
      <c r="EE43" s="215">
        <v>1915.91</v>
      </c>
      <c r="EF43" s="215">
        <v>1433.51</v>
      </c>
    </row>
    <row r="44" spans="2:136" ht="32.25" customHeight="1" x14ac:dyDescent="0.15">
      <c r="B44" s="237">
        <v>42517</v>
      </c>
      <c r="C44" s="246" t="s">
        <v>687</v>
      </c>
      <c r="D44" s="269" t="s">
        <v>699</v>
      </c>
      <c r="E44" s="268" t="s">
        <v>456</v>
      </c>
      <c r="F44" s="250" t="s">
        <v>701</v>
      </c>
      <c r="G44" s="250">
        <v>3349.42</v>
      </c>
      <c r="H44" s="215">
        <v>334.94200000000001</v>
      </c>
      <c r="I44" s="215">
        <v>3014.4780000000001</v>
      </c>
      <c r="J44" s="250"/>
      <c r="K44" s="250"/>
      <c r="L44" s="250"/>
      <c r="M44" s="250"/>
      <c r="N44" s="250"/>
      <c r="O44" s="250"/>
      <c r="P44" s="250"/>
      <c r="Q44" s="250"/>
      <c r="R44" s="250"/>
      <c r="S44" s="250"/>
      <c r="T44" s="250"/>
      <c r="U44" s="250"/>
      <c r="V44" s="250"/>
      <c r="W44" s="250"/>
      <c r="X44" s="250"/>
      <c r="Y44" s="250"/>
      <c r="Z44" s="250"/>
      <c r="AA44" s="250"/>
      <c r="AB44" s="250"/>
      <c r="AC44" s="250"/>
      <c r="AD44" s="250"/>
      <c r="AE44" s="250"/>
      <c r="AF44" s="250"/>
      <c r="AG44" s="250"/>
      <c r="AH44" s="250"/>
      <c r="AI44" s="250"/>
      <c r="AJ44" s="250"/>
      <c r="AK44" s="250"/>
      <c r="AL44" s="250"/>
      <c r="AM44" s="250"/>
      <c r="AN44" s="250"/>
      <c r="AO44" s="250"/>
      <c r="AP44" s="250"/>
      <c r="AQ44" s="250"/>
      <c r="AR44" s="250"/>
      <c r="AS44" s="250"/>
      <c r="AT44" s="250"/>
      <c r="AU44" s="250"/>
      <c r="AV44" s="250"/>
      <c r="AW44" s="250"/>
      <c r="AX44" s="250"/>
      <c r="AY44" s="215"/>
      <c r="AZ44" s="250"/>
      <c r="BA44" s="250"/>
      <c r="BB44" s="215"/>
      <c r="BC44" s="215"/>
      <c r="BD44" s="215"/>
      <c r="BE44" s="215"/>
      <c r="BF44" s="215"/>
      <c r="BG44" s="215"/>
      <c r="BH44" s="215"/>
      <c r="BI44" s="215"/>
      <c r="BJ44" s="215"/>
      <c r="BK44" s="215"/>
      <c r="BL44" s="215"/>
      <c r="BM44" s="215"/>
      <c r="BN44" s="215"/>
      <c r="BO44" s="215"/>
      <c r="BP44" s="215"/>
      <c r="BQ44" s="215"/>
      <c r="BR44" s="215"/>
      <c r="BS44" s="215"/>
      <c r="BT44" s="215"/>
      <c r="BU44" s="215"/>
      <c r="BV44" s="215"/>
      <c r="BW44" s="215"/>
      <c r="BX44" s="215"/>
      <c r="BY44" s="215"/>
      <c r="BZ44" s="215"/>
      <c r="CA44" s="215"/>
      <c r="CB44" s="215"/>
      <c r="CC44" s="215"/>
      <c r="CD44" s="215"/>
      <c r="CE44" s="215"/>
      <c r="CF44" s="215">
        <v>6.61</v>
      </c>
      <c r="CG44" s="215">
        <v>49.55</v>
      </c>
      <c r="CH44" s="215">
        <v>51.2</v>
      </c>
      <c r="CI44" s="215">
        <v>51.2</v>
      </c>
      <c r="CJ44" s="215">
        <v>49.55</v>
      </c>
      <c r="CK44" s="215">
        <v>51.2</v>
      </c>
      <c r="CL44" s="215">
        <v>49.55</v>
      </c>
      <c r="CM44" s="215">
        <v>51.2</v>
      </c>
      <c r="CN44" s="215">
        <v>360.06</v>
      </c>
      <c r="CO44" s="216">
        <v>360.06</v>
      </c>
      <c r="CP44" s="215">
        <v>51.2</v>
      </c>
      <c r="CQ44" s="215">
        <v>46.25</v>
      </c>
      <c r="CR44" s="215">
        <v>51.2</v>
      </c>
      <c r="CS44" s="215">
        <v>49.55</v>
      </c>
      <c r="CT44" s="217">
        <v>51.2</v>
      </c>
      <c r="CU44" s="215">
        <v>49.55</v>
      </c>
      <c r="CV44" s="215">
        <v>51.2</v>
      </c>
      <c r="CW44" s="215">
        <v>51.2</v>
      </c>
      <c r="CX44" s="215">
        <v>49.55</v>
      </c>
      <c r="CY44" s="215">
        <v>51.2</v>
      </c>
      <c r="CZ44" s="215">
        <v>49.55</v>
      </c>
      <c r="DA44" s="215">
        <v>51.2</v>
      </c>
      <c r="DB44" s="216">
        <v>602.85</v>
      </c>
      <c r="DC44" s="216">
        <v>962.91</v>
      </c>
      <c r="DD44" s="215">
        <v>51.2</v>
      </c>
      <c r="DE44" s="215">
        <v>46.25</v>
      </c>
      <c r="DF44" s="215">
        <v>51.2</v>
      </c>
      <c r="DG44" s="215">
        <v>49.55</v>
      </c>
      <c r="DH44" s="215">
        <v>51.2</v>
      </c>
      <c r="DI44" s="215">
        <v>49.55</v>
      </c>
      <c r="DJ44" s="215">
        <v>51.2</v>
      </c>
      <c r="DK44" s="215">
        <v>51.2</v>
      </c>
      <c r="DL44" s="215">
        <v>49.55</v>
      </c>
      <c r="DM44" s="215">
        <v>51.2</v>
      </c>
      <c r="DN44" s="215">
        <v>49.55</v>
      </c>
      <c r="DO44" s="215">
        <v>51.2</v>
      </c>
      <c r="DP44" s="216">
        <v>602.85</v>
      </c>
      <c r="DQ44" s="216">
        <v>1565.76</v>
      </c>
      <c r="DR44" s="215">
        <v>51.2</v>
      </c>
      <c r="DS44" s="215">
        <v>46.25</v>
      </c>
      <c r="DT44" s="215">
        <v>51.2</v>
      </c>
      <c r="DU44" s="215">
        <v>49.55</v>
      </c>
      <c r="DV44" s="218">
        <v>51.2</v>
      </c>
      <c r="DW44" s="218">
        <v>49.55</v>
      </c>
      <c r="DX44" s="219">
        <v>51.2</v>
      </c>
      <c r="DY44" s="220"/>
      <c r="DZ44" s="220"/>
      <c r="EA44" s="220"/>
      <c r="EB44" s="220"/>
      <c r="EC44" s="220"/>
      <c r="ED44" s="216">
        <v>350.15</v>
      </c>
      <c r="EE44" s="215">
        <v>1915.91</v>
      </c>
      <c r="EF44" s="215">
        <v>1433.51</v>
      </c>
    </row>
    <row r="45" spans="2:136" ht="32.25" customHeight="1" x14ac:dyDescent="0.15">
      <c r="B45" s="237">
        <v>42517</v>
      </c>
      <c r="C45" s="246" t="s">
        <v>687</v>
      </c>
      <c r="D45" s="269" t="s">
        <v>702</v>
      </c>
      <c r="E45" s="268" t="s">
        <v>159</v>
      </c>
      <c r="F45" s="250" t="s">
        <v>703</v>
      </c>
      <c r="G45" s="250">
        <v>3698.1</v>
      </c>
      <c r="H45" s="215">
        <v>369.81</v>
      </c>
      <c r="I45" s="215">
        <v>3328.29</v>
      </c>
      <c r="J45" s="250"/>
      <c r="K45" s="250"/>
      <c r="L45" s="250"/>
      <c r="M45" s="250"/>
      <c r="N45" s="250"/>
      <c r="O45" s="250"/>
      <c r="P45" s="250"/>
      <c r="Q45" s="250"/>
      <c r="R45" s="250"/>
      <c r="S45" s="250"/>
      <c r="T45" s="250"/>
      <c r="U45" s="250"/>
      <c r="V45" s="250"/>
      <c r="W45" s="250"/>
      <c r="X45" s="250"/>
      <c r="Y45" s="250"/>
      <c r="Z45" s="250"/>
      <c r="AA45" s="250"/>
      <c r="AB45" s="250"/>
      <c r="AC45" s="250"/>
      <c r="AD45" s="250"/>
      <c r="AE45" s="250"/>
      <c r="AF45" s="250"/>
      <c r="AG45" s="250"/>
      <c r="AH45" s="250"/>
      <c r="AI45" s="250"/>
      <c r="AJ45" s="250"/>
      <c r="AK45" s="250"/>
      <c r="AL45" s="250"/>
      <c r="AM45" s="250"/>
      <c r="AN45" s="250"/>
      <c r="AO45" s="250"/>
      <c r="AP45" s="250"/>
      <c r="AQ45" s="250"/>
      <c r="AR45" s="250"/>
      <c r="AS45" s="250"/>
      <c r="AT45" s="250"/>
      <c r="AU45" s="250"/>
      <c r="AV45" s="250"/>
      <c r="AW45" s="250"/>
      <c r="AX45" s="250"/>
      <c r="AY45" s="215"/>
      <c r="AZ45" s="250"/>
      <c r="BA45" s="250"/>
      <c r="BB45" s="215"/>
      <c r="BC45" s="215"/>
      <c r="BD45" s="215"/>
      <c r="BE45" s="215"/>
      <c r="BF45" s="215"/>
      <c r="BG45" s="215"/>
      <c r="BH45" s="215"/>
      <c r="BI45" s="215"/>
      <c r="BJ45" s="215"/>
      <c r="BK45" s="215"/>
      <c r="BL45" s="215"/>
      <c r="BM45" s="215"/>
      <c r="BN45" s="215"/>
      <c r="BO45" s="215"/>
      <c r="BP45" s="215"/>
      <c r="BQ45" s="215"/>
      <c r="BR45" s="215"/>
      <c r="BS45" s="215"/>
      <c r="BT45" s="215"/>
      <c r="BU45" s="215"/>
      <c r="BV45" s="215"/>
      <c r="BW45" s="215"/>
      <c r="BX45" s="215"/>
      <c r="BY45" s="215"/>
      <c r="BZ45" s="215"/>
      <c r="CA45" s="215"/>
      <c r="CB45" s="215"/>
      <c r="CC45" s="215"/>
      <c r="CD45" s="215"/>
      <c r="CE45" s="215"/>
      <c r="CF45" s="215">
        <v>7.29</v>
      </c>
      <c r="CG45" s="215">
        <v>54.71</v>
      </c>
      <c r="CH45" s="215">
        <v>56.54</v>
      </c>
      <c r="CI45" s="215">
        <v>56.54</v>
      </c>
      <c r="CJ45" s="215">
        <v>54.71</v>
      </c>
      <c r="CK45" s="215">
        <v>56.54</v>
      </c>
      <c r="CL45" s="215">
        <v>54.71</v>
      </c>
      <c r="CM45" s="215">
        <v>56.54</v>
      </c>
      <c r="CN45" s="215">
        <v>397.58</v>
      </c>
      <c r="CO45" s="216">
        <v>397.58</v>
      </c>
      <c r="CP45" s="215">
        <v>56.54</v>
      </c>
      <c r="CQ45" s="215">
        <v>51.06</v>
      </c>
      <c r="CR45" s="215">
        <v>56.54</v>
      </c>
      <c r="CS45" s="215">
        <v>54.71</v>
      </c>
      <c r="CT45" s="217">
        <v>56.54</v>
      </c>
      <c r="CU45" s="215">
        <v>54.71</v>
      </c>
      <c r="CV45" s="215">
        <v>56.54</v>
      </c>
      <c r="CW45" s="215">
        <v>56.54</v>
      </c>
      <c r="CX45" s="215">
        <v>54.71</v>
      </c>
      <c r="CY45" s="215">
        <v>56.54</v>
      </c>
      <c r="CZ45" s="215">
        <v>54.71</v>
      </c>
      <c r="DA45" s="215">
        <v>56.54</v>
      </c>
      <c r="DB45" s="216">
        <v>665.68</v>
      </c>
      <c r="DC45" s="216">
        <v>1063.26</v>
      </c>
      <c r="DD45" s="215">
        <v>56.54</v>
      </c>
      <c r="DE45" s="215">
        <v>51.06</v>
      </c>
      <c r="DF45" s="215">
        <v>56.54</v>
      </c>
      <c r="DG45" s="215">
        <v>54.71</v>
      </c>
      <c r="DH45" s="215">
        <v>56.54</v>
      </c>
      <c r="DI45" s="215">
        <v>54.71</v>
      </c>
      <c r="DJ45" s="215">
        <v>56.54</v>
      </c>
      <c r="DK45" s="215">
        <v>56.54</v>
      </c>
      <c r="DL45" s="215">
        <v>54.71</v>
      </c>
      <c r="DM45" s="215">
        <v>56.54</v>
      </c>
      <c r="DN45" s="215">
        <v>54.71</v>
      </c>
      <c r="DO45" s="215">
        <v>56.54</v>
      </c>
      <c r="DP45" s="216">
        <v>665.68</v>
      </c>
      <c r="DQ45" s="216">
        <v>1728.94</v>
      </c>
      <c r="DR45" s="215">
        <v>56.54</v>
      </c>
      <c r="DS45" s="215">
        <v>51.06</v>
      </c>
      <c r="DT45" s="215">
        <v>56.54</v>
      </c>
      <c r="DU45" s="215">
        <v>54.71</v>
      </c>
      <c r="DV45" s="218">
        <v>56.54</v>
      </c>
      <c r="DW45" s="218">
        <v>54.71</v>
      </c>
      <c r="DX45" s="219">
        <v>56.54</v>
      </c>
      <c r="DY45" s="220"/>
      <c r="DZ45" s="220"/>
      <c r="EA45" s="220"/>
      <c r="EB45" s="220"/>
      <c r="EC45" s="220"/>
      <c r="ED45" s="216">
        <v>386.64</v>
      </c>
      <c r="EE45" s="215">
        <v>2115.58</v>
      </c>
      <c r="EF45" s="215">
        <v>1582.52</v>
      </c>
    </row>
    <row r="46" spans="2:136" ht="32.25" customHeight="1" x14ac:dyDescent="0.15">
      <c r="B46" s="237">
        <v>42517</v>
      </c>
      <c r="C46" s="246" t="s">
        <v>687</v>
      </c>
      <c r="D46" s="269" t="s">
        <v>702</v>
      </c>
      <c r="E46" s="268" t="s">
        <v>159</v>
      </c>
      <c r="F46" s="250" t="s">
        <v>704</v>
      </c>
      <c r="G46" s="250">
        <v>3698.1</v>
      </c>
      <c r="H46" s="215">
        <v>369.81</v>
      </c>
      <c r="I46" s="215">
        <v>3328.29</v>
      </c>
      <c r="J46" s="250"/>
      <c r="K46" s="250"/>
      <c r="L46" s="250"/>
      <c r="M46" s="250"/>
      <c r="N46" s="250"/>
      <c r="O46" s="250"/>
      <c r="P46" s="250"/>
      <c r="Q46" s="250"/>
      <c r="R46" s="250"/>
      <c r="S46" s="250"/>
      <c r="T46" s="250"/>
      <c r="U46" s="250"/>
      <c r="V46" s="250"/>
      <c r="W46" s="250"/>
      <c r="X46" s="250"/>
      <c r="Y46" s="250"/>
      <c r="Z46" s="250"/>
      <c r="AA46" s="250"/>
      <c r="AB46" s="250"/>
      <c r="AC46" s="250"/>
      <c r="AD46" s="250"/>
      <c r="AE46" s="250"/>
      <c r="AF46" s="250"/>
      <c r="AG46" s="250"/>
      <c r="AH46" s="250"/>
      <c r="AI46" s="250"/>
      <c r="AJ46" s="250"/>
      <c r="AK46" s="250"/>
      <c r="AL46" s="250"/>
      <c r="AM46" s="250"/>
      <c r="AN46" s="250"/>
      <c r="AO46" s="250"/>
      <c r="AP46" s="250"/>
      <c r="AQ46" s="250"/>
      <c r="AR46" s="250"/>
      <c r="AS46" s="250"/>
      <c r="AT46" s="250"/>
      <c r="AU46" s="250"/>
      <c r="AV46" s="250"/>
      <c r="AW46" s="250"/>
      <c r="AX46" s="250"/>
      <c r="AY46" s="215"/>
      <c r="AZ46" s="250"/>
      <c r="BA46" s="250"/>
      <c r="BB46" s="215"/>
      <c r="BC46" s="215"/>
      <c r="BD46" s="215"/>
      <c r="BE46" s="215"/>
      <c r="BF46" s="215"/>
      <c r="BG46" s="215"/>
      <c r="BH46" s="215"/>
      <c r="BI46" s="215"/>
      <c r="BJ46" s="215"/>
      <c r="BK46" s="215"/>
      <c r="BL46" s="215"/>
      <c r="BM46" s="215"/>
      <c r="BN46" s="215"/>
      <c r="BO46" s="215"/>
      <c r="BP46" s="215"/>
      <c r="BQ46" s="215"/>
      <c r="BR46" s="215"/>
      <c r="BS46" s="215"/>
      <c r="BT46" s="215"/>
      <c r="BU46" s="215"/>
      <c r="BV46" s="215"/>
      <c r="BW46" s="215"/>
      <c r="BX46" s="215"/>
      <c r="BY46" s="215"/>
      <c r="BZ46" s="215"/>
      <c r="CA46" s="215"/>
      <c r="CB46" s="215"/>
      <c r="CC46" s="215"/>
      <c r="CD46" s="215"/>
      <c r="CE46" s="215"/>
      <c r="CF46" s="215">
        <v>7.29</v>
      </c>
      <c r="CG46" s="215">
        <v>54.71</v>
      </c>
      <c r="CH46" s="215">
        <v>56.54</v>
      </c>
      <c r="CI46" s="215">
        <v>56.54</v>
      </c>
      <c r="CJ46" s="215">
        <v>54.71</v>
      </c>
      <c r="CK46" s="215">
        <v>56.54</v>
      </c>
      <c r="CL46" s="215">
        <v>54.71</v>
      </c>
      <c r="CM46" s="215">
        <v>56.54</v>
      </c>
      <c r="CN46" s="215">
        <v>397.58</v>
      </c>
      <c r="CO46" s="216">
        <v>397.58</v>
      </c>
      <c r="CP46" s="215">
        <v>56.54</v>
      </c>
      <c r="CQ46" s="215">
        <v>51.06</v>
      </c>
      <c r="CR46" s="215">
        <v>56.54</v>
      </c>
      <c r="CS46" s="215">
        <v>54.71</v>
      </c>
      <c r="CT46" s="217">
        <v>56.54</v>
      </c>
      <c r="CU46" s="215">
        <v>54.71</v>
      </c>
      <c r="CV46" s="215">
        <v>56.54</v>
      </c>
      <c r="CW46" s="215">
        <v>56.54</v>
      </c>
      <c r="CX46" s="215">
        <v>54.71</v>
      </c>
      <c r="CY46" s="215">
        <v>56.54</v>
      </c>
      <c r="CZ46" s="215">
        <v>54.71</v>
      </c>
      <c r="DA46" s="215">
        <v>56.54</v>
      </c>
      <c r="DB46" s="216">
        <v>665.68</v>
      </c>
      <c r="DC46" s="216">
        <v>1063.26</v>
      </c>
      <c r="DD46" s="215">
        <v>56.54</v>
      </c>
      <c r="DE46" s="215">
        <v>51.06</v>
      </c>
      <c r="DF46" s="215">
        <v>56.54</v>
      </c>
      <c r="DG46" s="215">
        <v>54.71</v>
      </c>
      <c r="DH46" s="215">
        <v>56.54</v>
      </c>
      <c r="DI46" s="215">
        <v>54.71</v>
      </c>
      <c r="DJ46" s="215">
        <v>56.54</v>
      </c>
      <c r="DK46" s="215">
        <v>56.54</v>
      </c>
      <c r="DL46" s="215">
        <v>54.71</v>
      </c>
      <c r="DM46" s="215">
        <v>56.54</v>
      </c>
      <c r="DN46" s="215">
        <v>54.71</v>
      </c>
      <c r="DO46" s="215">
        <v>56.54</v>
      </c>
      <c r="DP46" s="216">
        <v>665.68</v>
      </c>
      <c r="DQ46" s="216">
        <v>1728.94</v>
      </c>
      <c r="DR46" s="215">
        <v>56.54</v>
      </c>
      <c r="DS46" s="215">
        <v>51.06</v>
      </c>
      <c r="DT46" s="215">
        <v>56.54</v>
      </c>
      <c r="DU46" s="215">
        <v>54.71</v>
      </c>
      <c r="DV46" s="218">
        <v>56.54</v>
      </c>
      <c r="DW46" s="218">
        <v>54.71</v>
      </c>
      <c r="DX46" s="219">
        <v>56.54</v>
      </c>
      <c r="DY46" s="220"/>
      <c r="DZ46" s="220"/>
      <c r="EA46" s="220"/>
      <c r="EB46" s="220"/>
      <c r="EC46" s="220"/>
      <c r="ED46" s="216">
        <v>386.64</v>
      </c>
      <c r="EE46" s="215">
        <v>2115.58</v>
      </c>
      <c r="EF46" s="215">
        <v>1582.52</v>
      </c>
    </row>
    <row r="47" spans="2:136" ht="32.25" customHeight="1" x14ac:dyDescent="0.15">
      <c r="B47" s="237">
        <v>42517</v>
      </c>
      <c r="C47" s="246" t="s">
        <v>687</v>
      </c>
      <c r="D47" s="269" t="s">
        <v>702</v>
      </c>
      <c r="E47" s="268" t="s">
        <v>159</v>
      </c>
      <c r="F47" s="250" t="s">
        <v>705</v>
      </c>
      <c r="G47" s="250">
        <v>3698.1</v>
      </c>
      <c r="H47" s="215">
        <v>369.81</v>
      </c>
      <c r="I47" s="215">
        <v>3328.29</v>
      </c>
      <c r="J47" s="250"/>
      <c r="K47" s="250"/>
      <c r="L47" s="250"/>
      <c r="M47" s="250"/>
      <c r="N47" s="250"/>
      <c r="O47" s="250"/>
      <c r="P47" s="250"/>
      <c r="Q47" s="250"/>
      <c r="R47" s="250"/>
      <c r="S47" s="250"/>
      <c r="T47" s="250"/>
      <c r="U47" s="250"/>
      <c r="V47" s="250"/>
      <c r="W47" s="250"/>
      <c r="X47" s="250"/>
      <c r="Y47" s="250"/>
      <c r="Z47" s="250"/>
      <c r="AA47" s="250"/>
      <c r="AB47" s="250"/>
      <c r="AC47" s="250"/>
      <c r="AD47" s="250"/>
      <c r="AE47" s="250"/>
      <c r="AF47" s="250"/>
      <c r="AG47" s="250"/>
      <c r="AH47" s="250"/>
      <c r="AI47" s="250"/>
      <c r="AJ47" s="250"/>
      <c r="AK47" s="250"/>
      <c r="AL47" s="250"/>
      <c r="AM47" s="250"/>
      <c r="AN47" s="250"/>
      <c r="AO47" s="250"/>
      <c r="AP47" s="250"/>
      <c r="AQ47" s="250"/>
      <c r="AR47" s="250"/>
      <c r="AS47" s="250"/>
      <c r="AT47" s="250"/>
      <c r="AU47" s="250"/>
      <c r="AV47" s="250"/>
      <c r="AW47" s="250"/>
      <c r="AX47" s="250"/>
      <c r="AY47" s="215"/>
      <c r="AZ47" s="250"/>
      <c r="BA47" s="250"/>
      <c r="BB47" s="215"/>
      <c r="BC47" s="215"/>
      <c r="BD47" s="215"/>
      <c r="BE47" s="215"/>
      <c r="BF47" s="215"/>
      <c r="BG47" s="215"/>
      <c r="BH47" s="215"/>
      <c r="BI47" s="215"/>
      <c r="BJ47" s="215"/>
      <c r="BK47" s="215"/>
      <c r="BL47" s="215"/>
      <c r="BM47" s="215"/>
      <c r="BN47" s="215"/>
      <c r="BO47" s="215"/>
      <c r="BP47" s="215"/>
      <c r="BQ47" s="215"/>
      <c r="BR47" s="215"/>
      <c r="BS47" s="215"/>
      <c r="BT47" s="215"/>
      <c r="BU47" s="215"/>
      <c r="BV47" s="215"/>
      <c r="BW47" s="215"/>
      <c r="BX47" s="215"/>
      <c r="BY47" s="215"/>
      <c r="BZ47" s="215"/>
      <c r="CA47" s="215"/>
      <c r="CB47" s="215"/>
      <c r="CC47" s="215"/>
      <c r="CD47" s="215"/>
      <c r="CE47" s="215"/>
      <c r="CF47" s="215">
        <v>7.29</v>
      </c>
      <c r="CG47" s="215">
        <v>54.71</v>
      </c>
      <c r="CH47" s="215">
        <v>56.54</v>
      </c>
      <c r="CI47" s="215">
        <v>56.54</v>
      </c>
      <c r="CJ47" s="215">
        <v>54.71</v>
      </c>
      <c r="CK47" s="215">
        <v>56.54</v>
      </c>
      <c r="CL47" s="215">
        <v>54.71</v>
      </c>
      <c r="CM47" s="215">
        <v>56.54</v>
      </c>
      <c r="CN47" s="215">
        <v>397.58</v>
      </c>
      <c r="CO47" s="216">
        <v>397.58</v>
      </c>
      <c r="CP47" s="215">
        <v>56.54</v>
      </c>
      <c r="CQ47" s="215">
        <v>51.06</v>
      </c>
      <c r="CR47" s="215">
        <v>56.54</v>
      </c>
      <c r="CS47" s="215">
        <v>54.71</v>
      </c>
      <c r="CT47" s="217">
        <v>56.54</v>
      </c>
      <c r="CU47" s="215">
        <v>54.71</v>
      </c>
      <c r="CV47" s="215">
        <v>56.54</v>
      </c>
      <c r="CW47" s="215">
        <v>56.54</v>
      </c>
      <c r="CX47" s="215">
        <v>54.71</v>
      </c>
      <c r="CY47" s="215">
        <v>56.54</v>
      </c>
      <c r="CZ47" s="215">
        <v>54.71</v>
      </c>
      <c r="DA47" s="215">
        <v>56.54</v>
      </c>
      <c r="DB47" s="216">
        <v>665.68</v>
      </c>
      <c r="DC47" s="216">
        <v>1063.26</v>
      </c>
      <c r="DD47" s="215">
        <v>56.54</v>
      </c>
      <c r="DE47" s="215">
        <v>51.06</v>
      </c>
      <c r="DF47" s="215">
        <v>56.54</v>
      </c>
      <c r="DG47" s="215">
        <v>54.71</v>
      </c>
      <c r="DH47" s="215">
        <v>56.54</v>
      </c>
      <c r="DI47" s="215">
        <v>54.71</v>
      </c>
      <c r="DJ47" s="215">
        <v>56.54</v>
      </c>
      <c r="DK47" s="215">
        <v>56.54</v>
      </c>
      <c r="DL47" s="215">
        <v>54.71</v>
      </c>
      <c r="DM47" s="215">
        <v>56.54</v>
      </c>
      <c r="DN47" s="215">
        <v>54.71</v>
      </c>
      <c r="DO47" s="215">
        <v>56.54</v>
      </c>
      <c r="DP47" s="216">
        <v>665.68</v>
      </c>
      <c r="DQ47" s="216">
        <v>1728.94</v>
      </c>
      <c r="DR47" s="215">
        <v>56.54</v>
      </c>
      <c r="DS47" s="215">
        <v>51.06</v>
      </c>
      <c r="DT47" s="215">
        <v>56.54</v>
      </c>
      <c r="DU47" s="215">
        <v>54.71</v>
      </c>
      <c r="DV47" s="218">
        <v>56.54</v>
      </c>
      <c r="DW47" s="218">
        <v>54.71</v>
      </c>
      <c r="DX47" s="219">
        <v>56.54</v>
      </c>
      <c r="DY47" s="220"/>
      <c r="DZ47" s="220"/>
      <c r="EA47" s="220"/>
      <c r="EB47" s="220"/>
      <c r="EC47" s="220"/>
      <c r="ED47" s="216">
        <v>386.64</v>
      </c>
      <c r="EE47" s="215">
        <v>2115.58</v>
      </c>
      <c r="EF47" s="215">
        <v>1582.52</v>
      </c>
    </row>
    <row r="48" spans="2:136" ht="32.25" customHeight="1" x14ac:dyDescent="0.15">
      <c r="B48" s="237">
        <v>42517</v>
      </c>
      <c r="C48" s="246" t="s">
        <v>687</v>
      </c>
      <c r="D48" s="269" t="s">
        <v>702</v>
      </c>
      <c r="E48" s="268" t="s">
        <v>159</v>
      </c>
      <c r="F48" s="250" t="s">
        <v>706</v>
      </c>
      <c r="G48" s="250">
        <v>3698.1</v>
      </c>
      <c r="H48" s="215">
        <v>369.81</v>
      </c>
      <c r="I48" s="215">
        <v>3328.29</v>
      </c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0"/>
      <c r="AC48" s="250"/>
      <c r="AD48" s="250"/>
      <c r="AE48" s="250"/>
      <c r="AF48" s="250"/>
      <c r="AG48" s="250"/>
      <c r="AH48" s="250"/>
      <c r="AI48" s="250"/>
      <c r="AJ48" s="250"/>
      <c r="AK48" s="250"/>
      <c r="AL48" s="250"/>
      <c r="AM48" s="250"/>
      <c r="AN48" s="250"/>
      <c r="AO48" s="250"/>
      <c r="AP48" s="250"/>
      <c r="AQ48" s="250"/>
      <c r="AR48" s="250"/>
      <c r="AS48" s="250"/>
      <c r="AT48" s="250"/>
      <c r="AU48" s="250"/>
      <c r="AV48" s="250"/>
      <c r="AW48" s="250"/>
      <c r="AX48" s="250"/>
      <c r="AY48" s="215"/>
      <c r="AZ48" s="250"/>
      <c r="BA48" s="250"/>
      <c r="BB48" s="215"/>
      <c r="BC48" s="215"/>
      <c r="BD48" s="215"/>
      <c r="BE48" s="215"/>
      <c r="BF48" s="215"/>
      <c r="BG48" s="215"/>
      <c r="BH48" s="215"/>
      <c r="BI48" s="215"/>
      <c r="BJ48" s="215"/>
      <c r="BK48" s="215"/>
      <c r="BL48" s="215"/>
      <c r="BM48" s="215"/>
      <c r="BN48" s="215"/>
      <c r="BO48" s="215"/>
      <c r="BP48" s="215"/>
      <c r="BQ48" s="215"/>
      <c r="BR48" s="215"/>
      <c r="BS48" s="215"/>
      <c r="BT48" s="215"/>
      <c r="BU48" s="215"/>
      <c r="BV48" s="215"/>
      <c r="BW48" s="215"/>
      <c r="BX48" s="215"/>
      <c r="BY48" s="215"/>
      <c r="BZ48" s="215"/>
      <c r="CA48" s="215"/>
      <c r="CB48" s="215"/>
      <c r="CC48" s="215"/>
      <c r="CD48" s="215"/>
      <c r="CE48" s="215"/>
      <c r="CF48" s="215">
        <v>7.29</v>
      </c>
      <c r="CG48" s="215">
        <v>54.71</v>
      </c>
      <c r="CH48" s="215">
        <v>56.54</v>
      </c>
      <c r="CI48" s="215">
        <v>56.54</v>
      </c>
      <c r="CJ48" s="215">
        <v>54.71</v>
      </c>
      <c r="CK48" s="215">
        <v>56.54</v>
      </c>
      <c r="CL48" s="215">
        <v>54.71</v>
      </c>
      <c r="CM48" s="215">
        <v>56.54</v>
      </c>
      <c r="CN48" s="215">
        <v>397.58</v>
      </c>
      <c r="CO48" s="216">
        <v>397.58</v>
      </c>
      <c r="CP48" s="215">
        <v>56.54</v>
      </c>
      <c r="CQ48" s="215">
        <v>51.06</v>
      </c>
      <c r="CR48" s="215">
        <v>56.54</v>
      </c>
      <c r="CS48" s="215">
        <v>54.71</v>
      </c>
      <c r="CT48" s="217">
        <v>56.54</v>
      </c>
      <c r="CU48" s="215">
        <v>54.71</v>
      </c>
      <c r="CV48" s="215">
        <v>56.54</v>
      </c>
      <c r="CW48" s="215">
        <v>56.54</v>
      </c>
      <c r="CX48" s="215">
        <v>54.71</v>
      </c>
      <c r="CY48" s="215">
        <v>56.54</v>
      </c>
      <c r="CZ48" s="215">
        <v>54.71</v>
      </c>
      <c r="DA48" s="215">
        <v>56.54</v>
      </c>
      <c r="DB48" s="216">
        <v>665.68</v>
      </c>
      <c r="DC48" s="216">
        <v>1063.26</v>
      </c>
      <c r="DD48" s="215">
        <v>56.54</v>
      </c>
      <c r="DE48" s="215">
        <v>51.06</v>
      </c>
      <c r="DF48" s="215">
        <v>56.54</v>
      </c>
      <c r="DG48" s="215">
        <v>54.71</v>
      </c>
      <c r="DH48" s="215">
        <v>56.54</v>
      </c>
      <c r="DI48" s="215">
        <v>54.71</v>
      </c>
      <c r="DJ48" s="215">
        <v>56.54</v>
      </c>
      <c r="DK48" s="215">
        <v>56.54</v>
      </c>
      <c r="DL48" s="215">
        <v>54.71</v>
      </c>
      <c r="DM48" s="215">
        <v>56.54</v>
      </c>
      <c r="DN48" s="215">
        <v>54.71</v>
      </c>
      <c r="DO48" s="215">
        <v>56.54</v>
      </c>
      <c r="DP48" s="216">
        <v>665.68</v>
      </c>
      <c r="DQ48" s="216">
        <v>1728.94</v>
      </c>
      <c r="DR48" s="215">
        <v>56.54</v>
      </c>
      <c r="DS48" s="215">
        <v>51.06</v>
      </c>
      <c r="DT48" s="215">
        <v>56.54</v>
      </c>
      <c r="DU48" s="215">
        <v>54.71</v>
      </c>
      <c r="DV48" s="218">
        <v>56.54</v>
      </c>
      <c r="DW48" s="218">
        <v>54.71</v>
      </c>
      <c r="DX48" s="219">
        <v>56.54</v>
      </c>
      <c r="DY48" s="220"/>
      <c r="DZ48" s="220"/>
      <c r="EA48" s="220"/>
      <c r="EB48" s="220"/>
      <c r="EC48" s="220"/>
      <c r="ED48" s="216">
        <v>386.64</v>
      </c>
      <c r="EE48" s="215">
        <v>2115.58</v>
      </c>
      <c r="EF48" s="215">
        <v>1582.52</v>
      </c>
    </row>
    <row r="49" spans="2:143" ht="32.25" customHeight="1" x14ac:dyDescent="0.2">
      <c r="B49" s="237">
        <v>42517</v>
      </c>
      <c r="C49" s="246" t="s">
        <v>687</v>
      </c>
      <c r="D49" s="269" t="s">
        <v>702</v>
      </c>
      <c r="E49" s="268" t="s">
        <v>159</v>
      </c>
      <c r="F49" s="250" t="s">
        <v>707</v>
      </c>
      <c r="G49" s="250">
        <v>3698.1</v>
      </c>
      <c r="H49" s="215">
        <v>369.81</v>
      </c>
      <c r="I49" s="215">
        <v>3328.29</v>
      </c>
      <c r="J49" s="250"/>
      <c r="K49" s="250"/>
      <c r="L49" s="250"/>
      <c r="M49" s="250"/>
      <c r="N49" s="250"/>
      <c r="O49" s="250"/>
      <c r="P49" s="250"/>
      <c r="Q49" s="250"/>
      <c r="R49" s="250"/>
      <c r="S49" s="250"/>
      <c r="T49" s="250"/>
      <c r="U49" s="250"/>
      <c r="V49" s="250"/>
      <c r="W49" s="250"/>
      <c r="X49" s="250"/>
      <c r="Y49" s="250"/>
      <c r="Z49" s="250"/>
      <c r="AA49" s="250"/>
      <c r="AB49" s="250"/>
      <c r="AC49" s="250"/>
      <c r="AD49" s="250"/>
      <c r="AE49" s="250"/>
      <c r="AF49" s="250"/>
      <c r="AG49" s="250"/>
      <c r="AH49" s="250"/>
      <c r="AI49" s="250"/>
      <c r="AJ49" s="250"/>
      <c r="AK49" s="250"/>
      <c r="AL49" s="250"/>
      <c r="AM49" s="250"/>
      <c r="AN49" s="250"/>
      <c r="AO49" s="250"/>
      <c r="AP49" s="250"/>
      <c r="AQ49" s="250"/>
      <c r="AR49" s="250"/>
      <c r="AS49" s="250"/>
      <c r="AT49" s="250"/>
      <c r="AU49" s="250"/>
      <c r="AV49" s="250"/>
      <c r="AW49" s="250"/>
      <c r="AX49" s="250"/>
      <c r="AY49" s="215"/>
      <c r="AZ49" s="250"/>
      <c r="BA49" s="250"/>
      <c r="BB49" s="215"/>
      <c r="BC49" s="215"/>
      <c r="BD49" s="215"/>
      <c r="BE49" s="215"/>
      <c r="BF49" s="215"/>
      <c r="BG49" s="215"/>
      <c r="BH49" s="215"/>
      <c r="BI49" s="215"/>
      <c r="BJ49" s="215"/>
      <c r="BK49" s="215"/>
      <c r="BL49" s="215"/>
      <c r="BM49" s="215"/>
      <c r="BN49" s="215"/>
      <c r="BO49" s="215"/>
      <c r="BP49" s="215"/>
      <c r="BQ49" s="215"/>
      <c r="BR49" s="215"/>
      <c r="BS49" s="215"/>
      <c r="BT49" s="215"/>
      <c r="BU49" s="215"/>
      <c r="BV49" s="215"/>
      <c r="BW49" s="215"/>
      <c r="BX49" s="215"/>
      <c r="BY49" s="215"/>
      <c r="BZ49" s="215"/>
      <c r="CA49" s="215"/>
      <c r="CB49" s="215"/>
      <c r="CC49" s="215"/>
      <c r="CD49" s="215"/>
      <c r="CE49" s="215"/>
      <c r="CF49" s="215">
        <v>7.29</v>
      </c>
      <c r="CG49" s="215">
        <v>54.71</v>
      </c>
      <c r="CH49" s="215">
        <v>56.54</v>
      </c>
      <c r="CI49" s="215">
        <v>56.54</v>
      </c>
      <c r="CJ49" s="215">
        <v>54.71</v>
      </c>
      <c r="CK49" s="215">
        <v>56.54</v>
      </c>
      <c r="CL49" s="215">
        <v>54.71</v>
      </c>
      <c r="CM49" s="215">
        <v>56.54</v>
      </c>
      <c r="CN49" s="215">
        <v>397.58</v>
      </c>
      <c r="CO49" s="216">
        <v>397.58</v>
      </c>
      <c r="CP49" s="215">
        <v>56.54</v>
      </c>
      <c r="CQ49" s="215">
        <v>51.06</v>
      </c>
      <c r="CR49" s="215">
        <v>56.54</v>
      </c>
      <c r="CS49" s="215">
        <v>54.71</v>
      </c>
      <c r="CT49" s="217">
        <v>56.54</v>
      </c>
      <c r="CU49" s="215">
        <v>54.71</v>
      </c>
      <c r="CV49" s="215">
        <v>56.54</v>
      </c>
      <c r="CW49" s="215">
        <v>56.54</v>
      </c>
      <c r="CX49" s="215">
        <v>54.71</v>
      </c>
      <c r="CY49" s="215">
        <v>56.54</v>
      </c>
      <c r="CZ49" s="215">
        <v>54.71</v>
      </c>
      <c r="DA49" s="215">
        <v>56.54</v>
      </c>
      <c r="DB49" s="216">
        <v>665.68</v>
      </c>
      <c r="DC49" s="216">
        <v>1063.26</v>
      </c>
      <c r="DD49" s="215">
        <v>56.54</v>
      </c>
      <c r="DE49" s="215">
        <v>51.06</v>
      </c>
      <c r="DF49" s="215">
        <v>56.54</v>
      </c>
      <c r="DG49" s="215">
        <v>54.71</v>
      </c>
      <c r="DH49" s="215">
        <v>56.54</v>
      </c>
      <c r="DI49" s="215">
        <v>54.71</v>
      </c>
      <c r="DJ49" s="215">
        <v>56.54</v>
      </c>
      <c r="DK49" s="215">
        <v>56.54</v>
      </c>
      <c r="DL49" s="215">
        <v>54.71</v>
      </c>
      <c r="DM49" s="215">
        <v>56.54</v>
      </c>
      <c r="DN49" s="215">
        <v>54.71</v>
      </c>
      <c r="DO49" s="215">
        <v>56.54</v>
      </c>
      <c r="DP49" s="216">
        <v>665.68</v>
      </c>
      <c r="DQ49" s="216">
        <v>1728.94</v>
      </c>
      <c r="DR49" s="215">
        <v>56.54</v>
      </c>
      <c r="DS49" s="215">
        <v>51.06</v>
      </c>
      <c r="DT49" s="215">
        <v>56.54</v>
      </c>
      <c r="DU49" s="215">
        <v>54.71</v>
      </c>
      <c r="DV49" s="218">
        <v>56.54</v>
      </c>
      <c r="DW49" s="218">
        <v>54.71</v>
      </c>
      <c r="DX49" s="219">
        <v>56.54</v>
      </c>
      <c r="DY49" s="220"/>
      <c r="DZ49" s="220"/>
      <c r="EA49" s="220"/>
      <c r="EB49" s="220"/>
      <c r="EC49" s="220"/>
      <c r="ED49" s="216">
        <v>386.64</v>
      </c>
      <c r="EE49" s="215">
        <v>2115.58</v>
      </c>
      <c r="EF49" s="215">
        <v>1582.52</v>
      </c>
      <c r="EG49" s="25"/>
      <c r="EH49" s="25"/>
      <c r="EI49" s="25"/>
      <c r="EJ49" s="25"/>
      <c r="EK49" s="25"/>
      <c r="EL49" s="25"/>
      <c r="EM49" s="25"/>
    </row>
    <row r="50" spans="2:143" ht="32.25" customHeight="1" x14ac:dyDescent="0.2">
      <c r="B50" s="237">
        <v>42576</v>
      </c>
      <c r="C50" s="246" t="s">
        <v>708</v>
      </c>
      <c r="D50" s="269" t="s">
        <v>709</v>
      </c>
      <c r="E50" s="268" t="s">
        <v>317</v>
      </c>
      <c r="F50" s="266" t="s">
        <v>710</v>
      </c>
      <c r="G50" s="250">
        <v>845</v>
      </c>
      <c r="H50" s="215">
        <v>84.5</v>
      </c>
      <c r="I50" s="215">
        <v>760.5</v>
      </c>
      <c r="J50" s="271"/>
      <c r="K50" s="271"/>
      <c r="L50" s="271"/>
      <c r="M50" s="271"/>
      <c r="N50" s="271"/>
      <c r="O50" s="271"/>
      <c r="P50" s="271"/>
      <c r="Q50" s="271"/>
      <c r="R50" s="271"/>
      <c r="S50" s="271"/>
      <c r="T50" s="271"/>
      <c r="U50" s="271"/>
      <c r="V50" s="271"/>
      <c r="W50" s="271"/>
      <c r="X50" s="271"/>
      <c r="Y50" s="271"/>
      <c r="Z50" s="271"/>
      <c r="AA50" s="271"/>
      <c r="AB50" s="271"/>
      <c r="AC50" s="271"/>
      <c r="AD50" s="271"/>
      <c r="AE50" s="271"/>
      <c r="AF50" s="271"/>
      <c r="AG50" s="271"/>
      <c r="AH50" s="271"/>
      <c r="AI50" s="271"/>
      <c r="AJ50" s="271"/>
      <c r="AK50" s="271"/>
      <c r="AL50" s="271"/>
      <c r="AM50" s="271"/>
      <c r="AN50" s="271"/>
      <c r="AO50" s="271"/>
      <c r="AP50" s="271"/>
      <c r="AQ50" s="271"/>
      <c r="AR50" s="271"/>
      <c r="AS50" s="271"/>
      <c r="AT50" s="271"/>
      <c r="AU50" s="271"/>
      <c r="AV50" s="271"/>
      <c r="AW50" s="271"/>
      <c r="AX50" s="271"/>
      <c r="AY50" s="271"/>
      <c r="AZ50" s="271"/>
      <c r="BA50" s="271"/>
      <c r="BB50" s="271"/>
      <c r="BC50" s="271"/>
      <c r="BD50" s="271"/>
      <c r="BE50" s="271"/>
      <c r="BF50" s="271"/>
      <c r="BG50" s="271"/>
      <c r="BH50" s="271"/>
      <c r="BI50" s="271"/>
      <c r="BJ50" s="271"/>
      <c r="BK50" s="271"/>
      <c r="BL50" s="271"/>
      <c r="BM50" s="271"/>
      <c r="BN50" s="271"/>
      <c r="BO50" s="271"/>
      <c r="BP50" s="271"/>
      <c r="BQ50" s="271"/>
      <c r="BR50" s="271"/>
      <c r="BS50" s="271"/>
      <c r="BT50" s="271"/>
      <c r="BU50" s="271"/>
      <c r="BV50" s="271"/>
      <c r="BW50" s="271"/>
      <c r="BX50" s="271"/>
      <c r="BY50" s="271"/>
      <c r="BZ50" s="271"/>
      <c r="CA50" s="271"/>
      <c r="CB50" s="271"/>
      <c r="CC50" s="271"/>
      <c r="CD50" s="271"/>
      <c r="CE50" s="271"/>
      <c r="CF50" s="271"/>
      <c r="CG50" s="271"/>
      <c r="CH50" s="215">
        <v>0</v>
      </c>
      <c r="CI50" s="215">
        <v>15.42</v>
      </c>
      <c r="CJ50" s="215">
        <v>12.5</v>
      </c>
      <c r="CK50" s="215">
        <v>12.92</v>
      </c>
      <c r="CL50" s="215">
        <v>12.5</v>
      </c>
      <c r="CM50" s="215">
        <v>12.92</v>
      </c>
      <c r="CN50" s="215">
        <v>66.260000000000005</v>
      </c>
      <c r="CO50" s="216">
        <v>66.260000000000005</v>
      </c>
      <c r="CP50" s="215">
        <v>12.92</v>
      </c>
      <c r="CQ50" s="215">
        <v>11.67</v>
      </c>
      <c r="CR50" s="215">
        <v>12.92</v>
      </c>
      <c r="CS50" s="215">
        <v>12.5</v>
      </c>
      <c r="CT50" s="217">
        <v>12.92</v>
      </c>
      <c r="CU50" s="215">
        <v>12.5</v>
      </c>
      <c r="CV50" s="215">
        <v>12.92</v>
      </c>
      <c r="CW50" s="215">
        <v>12.92</v>
      </c>
      <c r="CX50" s="215">
        <v>12.5</v>
      </c>
      <c r="CY50" s="215">
        <v>12.92</v>
      </c>
      <c r="CZ50" s="215">
        <v>12.5</v>
      </c>
      <c r="DA50" s="215">
        <v>12.92</v>
      </c>
      <c r="DB50" s="216">
        <v>152.10999999999999</v>
      </c>
      <c r="DC50" s="216">
        <v>218.37</v>
      </c>
      <c r="DD50" s="215">
        <v>12.92</v>
      </c>
      <c r="DE50" s="215">
        <v>11.67</v>
      </c>
      <c r="DF50" s="215">
        <v>12.92</v>
      </c>
      <c r="DG50" s="215">
        <v>12.5</v>
      </c>
      <c r="DH50" s="215">
        <v>12.92</v>
      </c>
      <c r="DI50" s="215">
        <v>12.5</v>
      </c>
      <c r="DJ50" s="215">
        <v>12.92</v>
      </c>
      <c r="DK50" s="215">
        <v>12.92</v>
      </c>
      <c r="DL50" s="215">
        <v>12.5</v>
      </c>
      <c r="DM50" s="215">
        <v>12.92</v>
      </c>
      <c r="DN50" s="215">
        <v>12.5</v>
      </c>
      <c r="DO50" s="215">
        <v>12.92</v>
      </c>
      <c r="DP50" s="216">
        <v>152.10999999999999</v>
      </c>
      <c r="DQ50" s="216">
        <v>370.48</v>
      </c>
      <c r="DR50" s="215">
        <v>12.92</v>
      </c>
      <c r="DS50" s="215">
        <v>11.67</v>
      </c>
      <c r="DT50" s="215">
        <v>12.92</v>
      </c>
      <c r="DU50" s="215">
        <v>12.5</v>
      </c>
      <c r="DV50" s="218">
        <v>12.92</v>
      </c>
      <c r="DW50" s="218">
        <v>12.5</v>
      </c>
      <c r="DX50" s="219">
        <v>12.92</v>
      </c>
      <c r="DY50" s="220"/>
      <c r="DZ50" s="220"/>
      <c r="EA50" s="220"/>
      <c r="EB50" s="220"/>
      <c r="EC50" s="220"/>
      <c r="ED50" s="216">
        <v>88.350000000000009</v>
      </c>
      <c r="EE50" s="215">
        <v>458.83</v>
      </c>
      <c r="EF50" s="215">
        <v>386.17</v>
      </c>
      <c r="EG50" s="30"/>
      <c r="EH50" s="25"/>
      <c r="EI50" s="25"/>
      <c r="EJ50" s="25"/>
      <c r="EK50" s="25"/>
      <c r="EL50" s="25"/>
      <c r="EM50" s="25"/>
    </row>
    <row r="51" spans="2:143" ht="32.25" customHeight="1" x14ac:dyDescent="0.2">
      <c r="B51" s="237">
        <v>42576</v>
      </c>
      <c r="C51" s="246" t="s">
        <v>708</v>
      </c>
      <c r="D51" s="269" t="s">
        <v>711</v>
      </c>
      <c r="E51" s="268" t="s">
        <v>712</v>
      </c>
      <c r="F51" s="266" t="s">
        <v>713</v>
      </c>
      <c r="G51" s="250">
        <v>750</v>
      </c>
      <c r="H51" s="215">
        <v>75</v>
      </c>
      <c r="I51" s="215">
        <v>675</v>
      </c>
      <c r="J51" s="271"/>
      <c r="K51" s="271"/>
      <c r="L51" s="271"/>
      <c r="M51" s="271"/>
      <c r="N51" s="271"/>
      <c r="O51" s="271"/>
      <c r="P51" s="271"/>
      <c r="Q51" s="271"/>
      <c r="R51" s="271"/>
      <c r="S51" s="271"/>
      <c r="T51" s="271"/>
      <c r="U51" s="271"/>
      <c r="V51" s="271"/>
      <c r="W51" s="271"/>
      <c r="X51" s="271"/>
      <c r="Y51" s="271"/>
      <c r="Z51" s="271"/>
      <c r="AA51" s="271"/>
      <c r="AB51" s="271"/>
      <c r="AC51" s="271"/>
      <c r="AD51" s="271"/>
      <c r="AE51" s="271"/>
      <c r="AF51" s="271"/>
      <c r="AG51" s="271"/>
      <c r="AH51" s="271"/>
      <c r="AI51" s="271"/>
      <c r="AJ51" s="271"/>
      <c r="AK51" s="271"/>
      <c r="AL51" s="271"/>
      <c r="AM51" s="271"/>
      <c r="AN51" s="271"/>
      <c r="AO51" s="271"/>
      <c r="AP51" s="271"/>
      <c r="AQ51" s="271"/>
      <c r="AR51" s="271"/>
      <c r="AS51" s="271"/>
      <c r="AT51" s="271"/>
      <c r="AU51" s="271"/>
      <c r="AV51" s="271"/>
      <c r="AW51" s="271"/>
      <c r="AX51" s="271"/>
      <c r="AY51" s="271"/>
      <c r="AZ51" s="271"/>
      <c r="BA51" s="271"/>
      <c r="BB51" s="271"/>
      <c r="BC51" s="271"/>
      <c r="BD51" s="271"/>
      <c r="BE51" s="271"/>
      <c r="BF51" s="271"/>
      <c r="BG51" s="271"/>
      <c r="BH51" s="271"/>
      <c r="BI51" s="271"/>
      <c r="BJ51" s="271"/>
      <c r="BK51" s="271"/>
      <c r="BL51" s="271"/>
      <c r="BM51" s="271"/>
      <c r="BN51" s="271"/>
      <c r="BO51" s="271"/>
      <c r="BP51" s="271"/>
      <c r="BQ51" s="271"/>
      <c r="BR51" s="271"/>
      <c r="BS51" s="271"/>
      <c r="BT51" s="271"/>
      <c r="BU51" s="271"/>
      <c r="BV51" s="271"/>
      <c r="BW51" s="271"/>
      <c r="BX51" s="271"/>
      <c r="BY51" s="271"/>
      <c r="BZ51" s="271"/>
      <c r="CA51" s="271"/>
      <c r="CB51" s="271"/>
      <c r="CC51" s="271"/>
      <c r="CD51" s="271"/>
      <c r="CE51" s="271"/>
      <c r="CF51" s="271"/>
      <c r="CG51" s="271"/>
      <c r="CH51" s="215">
        <v>0</v>
      </c>
      <c r="CI51" s="215">
        <v>13.68</v>
      </c>
      <c r="CJ51" s="215">
        <v>11.1</v>
      </c>
      <c r="CK51" s="215">
        <v>11.47</v>
      </c>
      <c r="CL51" s="215">
        <v>11.1</v>
      </c>
      <c r="CM51" s="215">
        <v>11.47</v>
      </c>
      <c r="CN51" s="215">
        <v>58.82</v>
      </c>
      <c r="CO51" s="216">
        <v>58.82</v>
      </c>
      <c r="CP51" s="215">
        <v>11.47</v>
      </c>
      <c r="CQ51" s="215">
        <v>10.36</v>
      </c>
      <c r="CR51" s="215">
        <v>11.47</v>
      </c>
      <c r="CS51" s="215">
        <v>11.1</v>
      </c>
      <c r="CT51" s="217">
        <v>11.47</v>
      </c>
      <c r="CU51" s="215">
        <v>11.1</v>
      </c>
      <c r="CV51" s="215">
        <v>11.47</v>
      </c>
      <c r="CW51" s="215">
        <v>11.47</v>
      </c>
      <c r="CX51" s="215">
        <v>11.1</v>
      </c>
      <c r="CY51" s="215">
        <v>11.47</v>
      </c>
      <c r="CZ51" s="215">
        <v>11.1</v>
      </c>
      <c r="DA51" s="215">
        <v>11.47</v>
      </c>
      <c r="DB51" s="216">
        <v>135.04999999999998</v>
      </c>
      <c r="DC51" s="216">
        <v>193.87</v>
      </c>
      <c r="DD51" s="215">
        <v>11.47</v>
      </c>
      <c r="DE51" s="215">
        <v>10.36</v>
      </c>
      <c r="DF51" s="215">
        <v>11.47</v>
      </c>
      <c r="DG51" s="215">
        <v>11.1</v>
      </c>
      <c r="DH51" s="215">
        <v>11.47</v>
      </c>
      <c r="DI51" s="215">
        <v>11.1</v>
      </c>
      <c r="DJ51" s="215">
        <v>11.47</v>
      </c>
      <c r="DK51" s="215">
        <v>11.47</v>
      </c>
      <c r="DL51" s="215">
        <v>11.1</v>
      </c>
      <c r="DM51" s="215">
        <v>11.47</v>
      </c>
      <c r="DN51" s="215">
        <v>11.1</v>
      </c>
      <c r="DO51" s="215">
        <v>11.47</v>
      </c>
      <c r="DP51" s="216">
        <v>135.04999999999998</v>
      </c>
      <c r="DQ51" s="216">
        <v>328.92</v>
      </c>
      <c r="DR51" s="215">
        <v>11.47</v>
      </c>
      <c r="DS51" s="215">
        <v>10.36</v>
      </c>
      <c r="DT51" s="215">
        <v>11.47</v>
      </c>
      <c r="DU51" s="215">
        <v>11.1</v>
      </c>
      <c r="DV51" s="218">
        <v>11.47</v>
      </c>
      <c r="DW51" s="218">
        <v>11.1</v>
      </c>
      <c r="DX51" s="219">
        <v>11.47</v>
      </c>
      <c r="DY51" s="220"/>
      <c r="DZ51" s="220"/>
      <c r="EA51" s="220"/>
      <c r="EB51" s="220"/>
      <c r="EC51" s="220"/>
      <c r="ED51" s="216">
        <v>78.44</v>
      </c>
      <c r="EE51" s="215">
        <v>407.36</v>
      </c>
      <c r="EF51" s="215">
        <v>342.64</v>
      </c>
      <c r="EG51" s="30"/>
      <c r="EH51" s="25"/>
      <c r="EI51" s="25"/>
      <c r="EJ51" s="25"/>
      <c r="EK51" s="25"/>
      <c r="EL51" s="25"/>
      <c r="EM51" s="25"/>
    </row>
    <row r="52" spans="2:143" ht="32.25" customHeight="1" x14ac:dyDescent="0.2">
      <c r="B52" s="247">
        <v>42600</v>
      </c>
      <c r="C52" s="272" t="s">
        <v>714</v>
      </c>
      <c r="D52" s="272" t="s">
        <v>715</v>
      </c>
      <c r="E52" s="273" t="s">
        <v>223</v>
      </c>
      <c r="F52" s="249" t="s">
        <v>716</v>
      </c>
      <c r="G52" s="273">
        <v>3110</v>
      </c>
      <c r="H52" s="215">
        <v>311</v>
      </c>
      <c r="I52" s="215">
        <v>2799</v>
      </c>
      <c r="J52" s="250"/>
      <c r="K52" s="250"/>
      <c r="L52" s="250"/>
      <c r="M52" s="250"/>
      <c r="N52" s="250"/>
      <c r="O52" s="250"/>
      <c r="P52" s="250"/>
      <c r="Q52" s="250"/>
      <c r="R52" s="250"/>
      <c r="S52" s="250"/>
      <c r="T52" s="250"/>
      <c r="U52" s="250"/>
      <c r="V52" s="250"/>
      <c r="W52" s="250"/>
      <c r="X52" s="250"/>
      <c r="Y52" s="250"/>
      <c r="Z52" s="250"/>
      <c r="AA52" s="250"/>
      <c r="AB52" s="250"/>
      <c r="AC52" s="250"/>
      <c r="AD52" s="250"/>
      <c r="AE52" s="250"/>
      <c r="AF52" s="250"/>
      <c r="AG52" s="250"/>
      <c r="AH52" s="250"/>
      <c r="AI52" s="250"/>
      <c r="AJ52" s="250"/>
      <c r="AK52" s="250"/>
      <c r="AL52" s="250"/>
      <c r="AM52" s="250"/>
      <c r="AN52" s="250"/>
      <c r="AO52" s="250"/>
      <c r="AP52" s="250"/>
      <c r="AQ52" s="250"/>
      <c r="AR52" s="250"/>
      <c r="AS52" s="250"/>
      <c r="AT52" s="250"/>
      <c r="AU52" s="250"/>
      <c r="AV52" s="250"/>
      <c r="AW52" s="250"/>
      <c r="AX52" s="250"/>
      <c r="AY52" s="215"/>
      <c r="AZ52" s="250"/>
      <c r="BA52" s="250"/>
      <c r="BB52" s="215"/>
      <c r="BC52" s="215"/>
      <c r="BD52" s="215"/>
      <c r="BE52" s="215"/>
      <c r="BF52" s="215"/>
      <c r="BG52" s="215"/>
      <c r="BH52" s="215"/>
      <c r="BI52" s="215"/>
      <c r="BJ52" s="215"/>
      <c r="BK52" s="215"/>
      <c r="BL52" s="215"/>
      <c r="BM52" s="215"/>
      <c r="BN52" s="215"/>
      <c r="BO52" s="215"/>
      <c r="BP52" s="215"/>
      <c r="BQ52" s="215"/>
      <c r="BR52" s="215"/>
      <c r="BS52" s="215"/>
      <c r="BT52" s="215"/>
      <c r="BU52" s="215"/>
      <c r="BV52" s="215"/>
      <c r="BW52" s="215"/>
      <c r="BX52" s="215"/>
      <c r="BY52" s="215"/>
      <c r="BZ52" s="215"/>
      <c r="CA52" s="215"/>
      <c r="CB52" s="215"/>
      <c r="CC52" s="215"/>
      <c r="CD52" s="215"/>
      <c r="CE52" s="215"/>
      <c r="CF52" s="215"/>
      <c r="CG52" s="215"/>
      <c r="CH52" s="215"/>
      <c r="CI52" s="215">
        <v>19.940000000000001</v>
      </c>
      <c r="CJ52" s="215">
        <v>46.01</v>
      </c>
      <c r="CK52" s="215">
        <v>47.54</v>
      </c>
      <c r="CL52" s="215">
        <v>46.01</v>
      </c>
      <c r="CM52" s="215">
        <v>47.54</v>
      </c>
      <c r="CN52" s="215">
        <v>207.04</v>
      </c>
      <c r="CO52" s="216">
        <v>207.04</v>
      </c>
      <c r="CP52" s="215">
        <v>47.54</v>
      </c>
      <c r="CQ52" s="215">
        <v>42.94</v>
      </c>
      <c r="CR52" s="215">
        <v>47.54</v>
      </c>
      <c r="CS52" s="215">
        <v>46.01</v>
      </c>
      <c r="CT52" s="217">
        <v>47.54</v>
      </c>
      <c r="CU52" s="215">
        <v>46.01</v>
      </c>
      <c r="CV52" s="215">
        <v>47.54</v>
      </c>
      <c r="CW52" s="215">
        <v>47.54</v>
      </c>
      <c r="CX52" s="215">
        <v>46.01</v>
      </c>
      <c r="CY52" s="215">
        <v>47.54</v>
      </c>
      <c r="CZ52" s="215">
        <v>46.01</v>
      </c>
      <c r="DA52" s="215">
        <v>47.54</v>
      </c>
      <c r="DB52" s="216">
        <v>559.76</v>
      </c>
      <c r="DC52" s="216">
        <v>766.8</v>
      </c>
      <c r="DD52" s="215">
        <v>47.54</v>
      </c>
      <c r="DE52" s="215">
        <v>42.94</v>
      </c>
      <c r="DF52" s="215">
        <v>47.54</v>
      </c>
      <c r="DG52" s="215">
        <v>46.01</v>
      </c>
      <c r="DH52" s="215">
        <v>47.54</v>
      </c>
      <c r="DI52" s="215">
        <v>46.01</v>
      </c>
      <c r="DJ52" s="215">
        <v>47.54</v>
      </c>
      <c r="DK52" s="215">
        <v>47.54</v>
      </c>
      <c r="DL52" s="215">
        <v>46.01</v>
      </c>
      <c r="DM52" s="215">
        <v>47.54</v>
      </c>
      <c r="DN52" s="215">
        <v>46.01</v>
      </c>
      <c r="DO52" s="215">
        <v>47.54</v>
      </c>
      <c r="DP52" s="216">
        <v>559.76</v>
      </c>
      <c r="DQ52" s="216">
        <v>1326.56</v>
      </c>
      <c r="DR52" s="215">
        <v>47.54</v>
      </c>
      <c r="DS52" s="215">
        <v>42.94</v>
      </c>
      <c r="DT52" s="215">
        <v>47.54</v>
      </c>
      <c r="DU52" s="215">
        <v>46.01</v>
      </c>
      <c r="DV52" s="218">
        <v>47.54</v>
      </c>
      <c r="DW52" s="218">
        <v>46.01</v>
      </c>
      <c r="DX52" s="219">
        <v>47.54</v>
      </c>
      <c r="DY52" s="220"/>
      <c r="DZ52" s="220"/>
      <c r="EA52" s="220"/>
      <c r="EB52" s="220"/>
      <c r="EC52" s="220"/>
      <c r="ED52" s="216">
        <v>325.12</v>
      </c>
      <c r="EE52" s="215">
        <v>1651.68</v>
      </c>
      <c r="EF52" s="215">
        <v>1458.32</v>
      </c>
      <c r="EG52" s="30"/>
      <c r="EH52" s="25"/>
      <c r="EI52" s="25"/>
      <c r="EJ52" s="25"/>
      <c r="EK52" s="25"/>
      <c r="EL52" s="25"/>
      <c r="EM52" s="25"/>
    </row>
    <row r="53" spans="2:143" ht="32.25" customHeight="1" x14ac:dyDescent="0.2">
      <c r="B53" s="247">
        <v>42600</v>
      </c>
      <c r="C53" s="248" t="s">
        <v>717</v>
      </c>
      <c r="D53" s="248" t="s">
        <v>718</v>
      </c>
      <c r="E53" s="249" t="s">
        <v>223</v>
      </c>
      <c r="F53" s="249" t="s">
        <v>719</v>
      </c>
      <c r="G53" s="250">
        <v>640</v>
      </c>
      <c r="H53" s="215">
        <v>64</v>
      </c>
      <c r="I53" s="215">
        <v>576</v>
      </c>
      <c r="J53" s="250"/>
      <c r="K53" s="250"/>
      <c r="L53" s="250"/>
      <c r="M53" s="250"/>
      <c r="N53" s="250"/>
      <c r="O53" s="250"/>
      <c r="P53" s="250"/>
      <c r="Q53" s="250"/>
      <c r="R53" s="250"/>
      <c r="S53" s="250"/>
      <c r="T53" s="250"/>
      <c r="U53" s="250"/>
      <c r="V53" s="250"/>
      <c r="W53" s="250"/>
      <c r="X53" s="250"/>
      <c r="Y53" s="250"/>
      <c r="Z53" s="250"/>
      <c r="AA53" s="250"/>
      <c r="AB53" s="250"/>
      <c r="AC53" s="250"/>
      <c r="AD53" s="250"/>
      <c r="AE53" s="250"/>
      <c r="AF53" s="250"/>
      <c r="AG53" s="250"/>
      <c r="AH53" s="250"/>
      <c r="AI53" s="250"/>
      <c r="AJ53" s="250"/>
      <c r="AK53" s="250"/>
      <c r="AL53" s="250"/>
      <c r="AM53" s="250"/>
      <c r="AN53" s="250"/>
      <c r="AO53" s="250"/>
      <c r="AP53" s="250"/>
      <c r="AQ53" s="250"/>
      <c r="AR53" s="250"/>
      <c r="AS53" s="250"/>
      <c r="AT53" s="250"/>
      <c r="AU53" s="250"/>
      <c r="AV53" s="250"/>
      <c r="AW53" s="250"/>
      <c r="AX53" s="250"/>
      <c r="AY53" s="215"/>
      <c r="AZ53" s="250"/>
      <c r="BA53" s="250"/>
      <c r="BB53" s="215"/>
      <c r="BC53" s="215"/>
      <c r="BD53" s="215"/>
      <c r="BE53" s="215"/>
      <c r="BF53" s="215"/>
      <c r="BG53" s="215"/>
      <c r="BH53" s="215"/>
      <c r="BI53" s="215"/>
      <c r="BJ53" s="215"/>
      <c r="BK53" s="215"/>
      <c r="BL53" s="215"/>
      <c r="BM53" s="215"/>
      <c r="BN53" s="215"/>
      <c r="BO53" s="215"/>
      <c r="BP53" s="215"/>
      <c r="BQ53" s="215"/>
      <c r="BR53" s="215"/>
      <c r="BS53" s="215"/>
      <c r="BT53" s="215"/>
      <c r="BU53" s="215"/>
      <c r="BV53" s="215"/>
      <c r="BW53" s="215"/>
      <c r="BX53" s="215"/>
      <c r="BY53" s="215"/>
      <c r="BZ53" s="215"/>
      <c r="CA53" s="215"/>
      <c r="CB53" s="215"/>
      <c r="CC53" s="215"/>
      <c r="CD53" s="215"/>
      <c r="CE53" s="215"/>
      <c r="CF53" s="215"/>
      <c r="CG53" s="215"/>
      <c r="CH53" s="215"/>
      <c r="CI53" s="215">
        <v>4.0999999999999996</v>
      </c>
      <c r="CJ53" s="215">
        <v>9.4700000000000006</v>
      </c>
      <c r="CK53" s="215">
        <v>9.7799999999999994</v>
      </c>
      <c r="CL53" s="215">
        <v>9.4700000000000006</v>
      </c>
      <c r="CM53" s="215">
        <v>9.7799999999999994</v>
      </c>
      <c r="CN53" s="215">
        <v>42.6</v>
      </c>
      <c r="CO53" s="216">
        <v>42.6</v>
      </c>
      <c r="CP53" s="215">
        <v>9.7799999999999994</v>
      </c>
      <c r="CQ53" s="215">
        <v>8.84</v>
      </c>
      <c r="CR53" s="215">
        <v>9.7799999999999994</v>
      </c>
      <c r="CS53" s="215">
        <v>9.4700000000000006</v>
      </c>
      <c r="CT53" s="217">
        <v>9.7799999999999994</v>
      </c>
      <c r="CU53" s="215">
        <v>9.4700000000000006</v>
      </c>
      <c r="CV53" s="215">
        <v>9.7799999999999994</v>
      </c>
      <c r="CW53" s="215">
        <v>9.7799999999999994</v>
      </c>
      <c r="CX53" s="215">
        <v>9.4700000000000006</v>
      </c>
      <c r="CY53" s="215">
        <v>9.7799999999999994</v>
      </c>
      <c r="CZ53" s="215">
        <v>9.4700000000000006</v>
      </c>
      <c r="DA53" s="215">
        <v>9.7799999999999994</v>
      </c>
      <c r="DB53" s="216">
        <v>115.17999999999999</v>
      </c>
      <c r="DC53" s="216">
        <v>157.78</v>
      </c>
      <c r="DD53" s="215">
        <v>9.7799999999999994</v>
      </c>
      <c r="DE53" s="215">
        <v>8.84</v>
      </c>
      <c r="DF53" s="215">
        <v>9.7799999999999994</v>
      </c>
      <c r="DG53" s="215">
        <v>9.4700000000000006</v>
      </c>
      <c r="DH53" s="215">
        <v>9.7799999999999994</v>
      </c>
      <c r="DI53" s="215">
        <v>9.4700000000000006</v>
      </c>
      <c r="DJ53" s="215">
        <v>9.7799999999999994</v>
      </c>
      <c r="DK53" s="215">
        <v>9.7799999999999994</v>
      </c>
      <c r="DL53" s="215">
        <v>9.4700000000000006</v>
      </c>
      <c r="DM53" s="215">
        <v>9.7799999999999994</v>
      </c>
      <c r="DN53" s="215">
        <v>9.4700000000000006</v>
      </c>
      <c r="DO53" s="215">
        <v>9.7799999999999994</v>
      </c>
      <c r="DP53" s="216">
        <v>115.17999999999999</v>
      </c>
      <c r="DQ53" s="216">
        <v>272.95999999999998</v>
      </c>
      <c r="DR53" s="215">
        <v>9.7799999999999994</v>
      </c>
      <c r="DS53" s="215">
        <v>8.84</v>
      </c>
      <c r="DT53" s="215">
        <v>9.7799999999999994</v>
      </c>
      <c r="DU53" s="215">
        <v>9.4700000000000006</v>
      </c>
      <c r="DV53" s="218">
        <v>9.7799999999999994</v>
      </c>
      <c r="DW53" s="218">
        <v>9.4700000000000006</v>
      </c>
      <c r="DX53" s="219">
        <v>9.7799999999999994</v>
      </c>
      <c r="DY53" s="220"/>
      <c r="DZ53" s="220"/>
      <c r="EA53" s="220"/>
      <c r="EB53" s="220"/>
      <c r="EC53" s="220"/>
      <c r="ED53" s="216">
        <v>66.899999999999991</v>
      </c>
      <c r="EE53" s="215">
        <v>339.86</v>
      </c>
      <c r="EF53" s="215">
        <v>300.14</v>
      </c>
      <c r="EG53" s="30"/>
      <c r="EH53" s="25"/>
      <c r="EI53" s="25"/>
      <c r="EJ53" s="25"/>
      <c r="EK53" s="25"/>
      <c r="EL53" s="25"/>
      <c r="EM53" s="25"/>
    </row>
    <row r="54" spans="2:143" ht="32.25" customHeight="1" x14ac:dyDescent="0.2">
      <c r="B54" s="247">
        <v>42713</v>
      </c>
      <c r="C54" s="248" t="s">
        <v>136</v>
      </c>
      <c r="D54" s="269" t="s">
        <v>720</v>
      </c>
      <c r="E54" s="274" t="s">
        <v>87</v>
      </c>
      <c r="F54" s="249" t="s">
        <v>721</v>
      </c>
      <c r="G54" s="273">
        <v>1150</v>
      </c>
      <c r="H54" s="215">
        <v>115</v>
      </c>
      <c r="I54" s="215">
        <v>1035</v>
      </c>
      <c r="J54" s="250"/>
      <c r="K54" s="250"/>
      <c r="L54" s="250"/>
      <c r="M54" s="250"/>
      <c r="N54" s="250"/>
      <c r="O54" s="250"/>
      <c r="P54" s="250"/>
      <c r="Q54" s="250"/>
      <c r="R54" s="250"/>
      <c r="S54" s="250"/>
      <c r="T54" s="250"/>
      <c r="U54" s="250"/>
      <c r="V54" s="250"/>
      <c r="W54" s="250"/>
      <c r="X54" s="250"/>
      <c r="Y54" s="250"/>
      <c r="Z54" s="250"/>
      <c r="AA54" s="250"/>
      <c r="AB54" s="250"/>
      <c r="AC54" s="250"/>
      <c r="AD54" s="250"/>
      <c r="AE54" s="250"/>
      <c r="AF54" s="250"/>
      <c r="AG54" s="250"/>
      <c r="AH54" s="250"/>
      <c r="AI54" s="250"/>
      <c r="AJ54" s="250"/>
      <c r="AK54" s="250"/>
      <c r="AL54" s="250"/>
      <c r="AM54" s="250"/>
      <c r="AN54" s="250"/>
      <c r="AO54" s="250"/>
      <c r="AP54" s="250"/>
      <c r="AQ54" s="250"/>
      <c r="AR54" s="250"/>
      <c r="AS54" s="250"/>
      <c r="AT54" s="250"/>
      <c r="AU54" s="250"/>
      <c r="AV54" s="250"/>
      <c r="AW54" s="250"/>
      <c r="AX54" s="250"/>
      <c r="AY54" s="215"/>
      <c r="AZ54" s="250"/>
      <c r="BA54" s="250"/>
      <c r="BB54" s="215"/>
      <c r="BC54" s="215"/>
      <c r="BD54" s="215"/>
      <c r="BE54" s="215"/>
      <c r="BF54" s="215"/>
      <c r="BG54" s="215"/>
      <c r="BH54" s="215"/>
      <c r="BI54" s="215"/>
      <c r="BJ54" s="215"/>
      <c r="BK54" s="215"/>
      <c r="BL54" s="215"/>
      <c r="BM54" s="215"/>
      <c r="BN54" s="215"/>
      <c r="BO54" s="215"/>
      <c r="BP54" s="215"/>
      <c r="BQ54" s="215"/>
      <c r="BR54" s="215"/>
      <c r="BS54" s="215"/>
      <c r="BT54" s="215"/>
      <c r="BU54" s="215"/>
      <c r="BV54" s="215"/>
      <c r="BW54" s="215"/>
      <c r="BX54" s="215"/>
      <c r="BY54" s="215"/>
      <c r="BZ54" s="215"/>
      <c r="CA54" s="215"/>
      <c r="CB54" s="215"/>
      <c r="CC54" s="215"/>
      <c r="CD54" s="215"/>
      <c r="CE54" s="215"/>
      <c r="CF54" s="215"/>
      <c r="CG54" s="215"/>
      <c r="CH54" s="215"/>
      <c r="CI54" s="215"/>
      <c r="CJ54" s="215"/>
      <c r="CK54" s="215"/>
      <c r="CL54" s="215"/>
      <c r="CM54" s="215">
        <v>12.48</v>
      </c>
      <c r="CN54" s="215">
        <v>12.48</v>
      </c>
      <c r="CO54" s="216">
        <v>12.48</v>
      </c>
      <c r="CP54" s="215">
        <v>17.579999999999998</v>
      </c>
      <c r="CQ54" s="215">
        <v>15.88</v>
      </c>
      <c r="CR54" s="215">
        <v>17.579999999999998</v>
      </c>
      <c r="CS54" s="215">
        <v>17.010000000000002</v>
      </c>
      <c r="CT54" s="217">
        <v>17.579999999999998</v>
      </c>
      <c r="CU54" s="215">
        <v>17.010000000000002</v>
      </c>
      <c r="CV54" s="215">
        <v>17.579999999999998</v>
      </c>
      <c r="CW54" s="215">
        <v>17.579999999999998</v>
      </c>
      <c r="CX54" s="215">
        <v>17.010000000000002</v>
      </c>
      <c r="CY54" s="215">
        <v>17.579999999999998</v>
      </c>
      <c r="CZ54" s="215">
        <v>17.010000000000002</v>
      </c>
      <c r="DA54" s="215">
        <v>17.579999999999998</v>
      </c>
      <c r="DB54" s="216">
        <v>206.97999999999996</v>
      </c>
      <c r="DC54" s="216">
        <v>219.46</v>
      </c>
      <c r="DD54" s="215">
        <v>17.579999999999998</v>
      </c>
      <c r="DE54" s="215">
        <v>15.88</v>
      </c>
      <c r="DF54" s="215">
        <v>17.579999999999998</v>
      </c>
      <c r="DG54" s="215">
        <v>17.010000000000002</v>
      </c>
      <c r="DH54" s="215">
        <v>17.579999999999998</v>
      </c>
      <c r="DI54" s="215">
        <v>17.010000000000002</v>
      </c>
      <c r="DJ54" s="215">
        <v>17.579999999999998</v>
      </c>
      <c r="DK54" s="215">
        <v>17.579999999999998</v>
      </c>
      <c r="DL54" s="215">
        <v>17.010000000000002</v>
      </c>
      <c r="DM54" s="215">
        <v>17.579999999999998</v>
      </c>
      <c r="DN54" s="215">
        <v>17.010000000000002</v>
      </c>
      <c r="DO54" s="215">
        <v>17.579999999999998</v>
      </c>
      <c r="DP54" s="216">
        <v>206.97999999999996</v>
      </c>
      <c r="DQ54" s="216">
        <v>426.44</v>
      </c>
      <c r="DR54" s="215">
        <v>17.579999999999998</v>
      </c>
      <c r="DS54" s="215">
        <v>15.88</v>
      </c>
      <c r="DT54" s="215">
        <v>17.579999999999998</v>
      </c>
      <c r="DU54" s="215">
        <v>17.010000000000002</v>
      </c>
      <c r="DV54" s="218">
        <v>17.579999999999998</v>
      </c>
      <c r="DW54" s="218">
        <v>17.010000000000002</v>
      </c>
      <c r="DX54" s="219">
        <v>17.579999999999998</v>
      </c>
      <c r="DY54" s="220"/>
      <c r="DZ54" s="220"/>
      <c r="EA54" s="220"/>
      <c r="EB54" s="220"/>
      <c r="EC54" s="220"/>
      <c r="ED54" s="216">
        <v>120.22</v>
      </c>
      <c r="EE54" s="215">
        <v>546.66</v>
      </c>
      <c r="EF54" s="215">
        <v>603.34</v>
      </c>
      <c r="EG54" s="30"/>
      <c r="EH54" s="25"/>
      <c r="EI54" s="25"/>
      <c r="EJ54" s="25"/>
      <c r="EK54" s="25"/>
      <c r="EL54" s="25"/>
      <c r="EM54" s="25"/>
    </row>
    <row r="55" spans="2:143" ht="32.25" customHeight="1" x14ac:dyDescent="0.2">
      <c r="B55" s="247">
        <v>42716</v>
      </c>
      <c r="C55" s="248" t="s">
        <v>136</v>
      </c>
      <c r="D55" s="269" t="s">
        <v>722</v>
      </c>
      <c r="E55" s="274" t="s">
        <v>69</v>
      </c>
      <c r="F55" s="249" t="s">
        <v>723</v>
      </c>
      <c r="G55" s="273">
        <v>805</v>
      </c>
      <c r="H55" s="215">
        <v>80.5</v>
      </c>
      <c r="I55" s="215">
        <v>724.5</v>
      </c>
      <c r="J55" s="250"/>
      <c r="K55" s="250"/>
      <c r="L55" s="250"/>
      <c r="M55" s="250"/>
      <c r="N55" s="250"/>
      <c r="O55" s="250"/>
      <c r="P55" s="250"/>
      <c r="Q55" s="250"/>
      <c r="R55" s="250"/>
      <c r="S55" s="250"/>
      <c r="T55" s="250"/>
      <c r="U55" s="250"/>
      <c r="V55" s="250"/>
      <c r="W55" s="250"/>
      <c r="X55" s="250"/>
      <c r="Y55" s="250"/>
      <c r="Z55" s="250"/>
      <c r="AA55" s="250"/>
      <c r="AB55" s="250"/>
      <c r="AC55" s="250"/>
      <c r="AD55" s="250"/>
      <c r="AE55" s="250"/>
      <c r="AF55" s="250"/>
      <c r="AG55" s="250"/>
      <c r="AH55" s="250"/>
      <c r="AI55" s="250"/>
      <c r="AJ55" s="250"/>
      <c r="AK55" s="250"/>
      <c r="AL55" s="250"/>
      <c r="AM55" s="250"/>
      <c r="AN55" s="250"/>
      <c r="AO55" s="250"/>
      <c r="AP55" s="250"/>
      <c r="AQ55" s="250"/>
      <c r="AR55" s="250"/>
      <c r="AS55" s="250"/>
      <c r="AT55" s="250"/>
      <c r="AU55" s="250"/>
      <c r="AV55" s="250"/>
      <c r="AW55" s="250"/>
      <c r="AX55" s="250"/>
      <c r="AY55" s="215"/>
      <c r="AZ55" s="250"/>
      <c r="BA55" s="250"/>
      <c r="BB55" s="215"/>
      <c r="BC55" s="215"/>
      <c r="BD55" s="215"/>
      <c r="BE55" s="215"/>
      <c r="BF55" s="215"/>
      <c r="BG55" s="215"/>
      <c r="BH55" s="215"/>
      <c r="BI55" s="215"/>
      <c r="BJ55" s="215"/>
      <c r="BK55" s="215"/>
      <c r="BL55" s="215"/>
      <c r="BM55" s="215"/>
      <c r="BN55" s="215"/>
      <c r="BO55" s="215"/>
      <c r="BP55" s="215"/>
      <c r="BQ55" s="215"/>
      <c r="BR55" s="215"/>
      <c r="BS55" s="215"/>
      <c r="BT55" s="215"/>
      <c r="BU55" s="215"/>
      <c r="BV55" s="215"/>
      <c r="BW55" s="215"/>
      <c r="BX55" s="215"/>
      <c r="BY55" s="215"/>
      <c r="BZ55" s="215"/>
      <c r="CA55" s="215"/>
      <c r="CB55" s="215"/>
      <c r="CC55" s="215"/>
      <c r="CD55" s="215"/>
      <c r="CE55" s="215"/>
      <c r="CF55" s="215"/>
      <c r="CG55" s="215"/>
      <c r="CH55" s="215"/>
      <c r="CI55" s="215"/>
      <c r="CJ55" s="215"/>
      <c r="CK55" s="215"/>
      <c r="CL55" s="215"/>
      <c r="CM55" s="215">
        <v>7.54</v>
      </c>
      <c r="CN55" s="215">
        <v>7.54</v>
      </c>
      <c r="CO55" s="216">
        <v>7.54</v>
      </c>
      <c r="CP55" s="215">
        <v>12.31</v>
      </c>
      <c r="CQ55" s="215">
        <v>11.12</v>
      </c>
      <c r="CR55" s="215">
        <v>12.31</v>
      </c>
      <c r="CS55" s="215">
        <v>11.91</v>
      </c>
      <c r="CT55" s="217">
        <v>12.31</v>
      </c>
      <c r="CU55" s="215">
        <v>11.91</v>
      </c>
      <c r="CV55" s="215">
        <v>12.31</v>
      </c>
      <c r="CW55" s="215">
        <v>12.31</v>
      </c>
      <c r="CX55" s="215">
        <v>11.91</v>
      </c>
      <c r="CY55" s="215">
        <v>12.31</v>
      </c>
      <c r="CZ55" s="215">
        <v>11.91</v>
      </c>
      <c r="DA55" s="215">
        <v>12.31</v>
      </c>
      <c r="DB55" s="216">
        <v>144.93</v>
      </c>
      <c r="DC55" s="216">
        <v>152.47</v>
      </c>
      <c r="DD55" s="215">
        <v>12.31</v>
      </c>
      <c r="DE55" s="215">
        <v>11.12</v>
      </c>
      <c r="DF55" s="215">
        <v>12.31</v>
      </c>
      <c r="DG55" s="215">
        <v>11.91</v>
      </c>
      <c r="DH55" s="215">
        <v>12.31</v>
      </c>
      <c r="DI55" s="215">
        <v>11.91</v>
      </c>
      <c r="DJ55" s="215">
        <v>12.31</v>
      </c>
      <c r="DK55" s="215">
        <v>12.31</v>
      </c>
      <c r="DL55" s="215">
        <v>11.91</v>
      </c>
      <c r="DM55" s="215">
        <v>12.31</v>
      </c>
      <c r="DN55" s="215">
        <v>11.91</v>
      </c>
      <c r="DO55" s="215">
        <v>12.31</v>
      </c>
      <c r="DP55" s="216">
        <v>144.93</v>
      </c>
      <c r="DQ55" s="216">
        <v>297.39999999999998</v>
      </c>
      <c r="DR55" s="215">
        <v>12.31</v>
      </c>
      <c r="DS55" s="215">
        <v>11.12</v>
      </c>
      <c r="DT55" s="215">
        <v>12.31</v>
      </c>
      <c r="DU55" s="215">
        <v>11.91</v>
      </c>
      <c r="DV55" s="218">
        <v>12.31</v>
      </c>
      <c r="DW55" s="218">
        <v>11.91</v>
      </c>
      <c r="DX55" s="219">
        <v>12.31</v>
      </c>
      <c r="DY55" s="220"/>
      <c r="DZ55" s="220"/>
      <c r="EA55" s="220"/>
      <c r="EB55" s="220"/>
      <c r="EC55" s="220"/>
      <c r="ED55" s="216">
        <v>84.18</v>
      </c>
      <c r="EE55" s="215">
        <v>381.58</v>
      </c>
      <c r="EF55" s="215">
        <v>423.42</v>
      </c>
      <c r="EG55" s="30"/>
      <c r="EH55" s="25"/>
      <c r="EI55" s="25"/>
      <c r="EJ55" s="25"/>
      <c r="EK55" s="25"/>
      <c r="EL55" s="25"/>
      <c r="EM55" s="25"/>
    </row>
    <row r="56" spans="2:143" ht="32.25" customHeight="1" x14ac:dyDescent="0.2">
      <c r="B56" s="247">
        <v>42716</v>
      </c>
      <c r="C56" s="248" t="s">
        <v>136</v>
      </c>
      <c r="D56" s="269" t="s">
        <v>724</v>
      </c>
      <c r="E56" s="274" t="s">
        <v>183</v>
      </c>
      <c r="F56" s="249" t="s">
        <v>725</v>
      </c>
      <c r="G56" s="273">
        <v>805</v>
      </c>
      <c r="H56" s="215">
        <v>80.5</v>
      </c>
      <c r="I56" s="215">
        <v>724.5</v>
      </c>
      <c r="J56" s="250"/>
      <c r="K56" s="250"/>
      <c r="L56" s="250"/>
      <c r="M56" s="250"/>
      <c r="N56" s="250"/>
      <c r="O56" s="250"/>
      <c r="P56" s="250"/>
      <c r="Q56" s="250"/>
      <c r="R56" s="250"/>
      <c r="S56" s="250"/>
      <c r="T56" s="250"/>
      <c r="U56" s="250"/>
      <c r="V56" s="250"/>
      <c r="W56" s="250"/>
      <c r="X56" s="250"/>
      <c r="Y56" s="250"/>
      <c r="Z56" s="250"/>
      <c r="AA56" s="250"/>
      <c r="AB56" s="250"/>
      <c r="AC56" s="250"/>
      <c r="AD56" s="250"/>
      <c r="AE56" s="250"/>
      <c r="AF56" s="250"/>
      <c r="AG56" s="250"/>
      <c r="AH56" s="250"/>
      <c r="AI56" s="250"/>
      <c r="AJ56" s="250"/>
      <c r="AK56" s="250"/>
      <c r="AL56" s="250"/>
      <c r="AM56" s="250"/>
      <c r="AN56" s="250"/>
      <c r="AO56" s="250"/>
      <c r="AP56" s="250"/>
      <c r="AQ56" s="250"/>
      <c r="AR56" s="250"/>
      <c r="AS56" s="250"/>
      <c r="AT56" s="250"/>
      <c r="AU56" s="250"/>
      <c r="AV56" s="250"/>
      <c r="AW56" s="250"/>
      <c r="AX56" s="250"/>
      <c r="AY56" s="215"/>
      <c r="AZ56" s="250"/>
      <c r="BA56" s="250"/>
      <c r="BB56" s="215"/>
      <c r="BC56" s="215"/>
      <c r="BD56" s="215"/>
      <c r="BE56" s="215"/>
      <c r="BF56" s="215"/>
      <c r="BG56" s="215"/>
      <c r="BH56" s="215"/>
      <c r="BI56" s="215"/>
      <c r="BJ56" s="215"/>
      <c r="BK56" s="215"/>
      <c r="BL56" s="215"/>
      <c r="BM56" s="215"/>
      <c r="BN56" s="215"/>
      <c r="BO56" s="215"/>
      <c r="BP56" s="215"/>
      <c r="BQ56" s="215"/>
      <c r="BR56" s="215"/>
      <c r="BS56" s="215"/>
      <c r="BT56" s="215"/>
      <c r="BU56" s="215"/>
      <c r="BV56" s="215"/>
      <c r="BW56" s="215"/>
      <c r="BX56" s="215"/>
      <c r="BY56" s="215"/>
      <c r="BZ56" s="215"/>
      <c r="CA56" s="215"/>
      <c r="CB56" s="215"/>
      <c r="CC56" s="215"/>
      <c r="CD56" s="215"/>
      <c r="CE56" s="215"/>
      <c r="CF56" s="215"/>
      <c r="CG56" s="215"/>
      <c r="CH56" s="215"/>
      <c r="CI56" s="215"/>
      <c r="CJ56" s="215"/>
      <c r="CK56" s="215"/>
      <c r="CL56" s="215"/>
      <c r="CM56" s="215">
        <v>7.54</v>
      </c>
      <c r="CN56" s="215">
        <v>7.54</v>
      </c>
      <c r="CO56" s="216">
        <v>7.54</v>
      </c>
      <c r="CP56" s="215">
        <v>12.31</v>
      </c>
      <c r="CQ56" s="215">
        <v>11.12</v>
      </c>
      <c r="CR56" s="215">
        <v>12.31</v>
      </c>
      <c r="CS56" s="215">
        <v>11.91</v>
      </c>
      <c r="CT56" s="217">
        <v>12.31</v>
      </c>
      <c r="CU56" s="215">
        <v>11.91</v>
      </c>
      <c r="CV56" s="215">
        <v>12.31</v>
      </c>
      <c r="CW56" s="215">
        <v>12.31</v>
      </c>
      <c r="CX56" s="215">
        <v>11.91</v>
      </c>
      <c r="CY56" s="215">
        <v>12.31</v>
      </c>
      <c r="CZ56" s="215">
        <v>11.91</v>
      </c>
      <c r="DA56" s="215">
        <v>12.31</v>
      </c>
      <c r="DB56" s="216">
        <v>144.93</v>
      </c>
      <c r="DC56" s="216">
        <v>152.47</v>
      </c>
      <c r="DD56" s="215">
        <v>12.31</v>
      </c>
      <c r="DE56" s="215">
        <v>11.12</v>
      </c>
      <c r="DF56" s="215">
        <v>12.31</v>
      </c>
      <c r="DG56" s="215">
        <v>11.91</v>
      </c>
      <c r="DH56" s="215">
        <v>12.31</v>
      </c>
      <c r="DI56" s="215">
        <v>11.91</v>
      </c>
      <c r="DJ56" s="215">
        <v>12.31</v>
      </c>
      <c r="DK56" s="215">
        <v>12.31</v>
      </c>
      <c r="DL56" s="215">
        <v>11.91</v>
      </c>
      <c r="DM56" s="215">
        <v>12.31</v>
      </c>
      <c r="DN56" s="215">
        <v>11.91</v>
      </c>
      <c r="DO56" s="215">
        <v>12.31</v>
      </c>
      <c r="DP56" s="216">
        <v>144.93</v>
      </c>
      <c r="DQ56" s="216">
        <v>297.39999999999998</v>
      </c>
      <c r="DR56" s="215">
        <v>12.31</v>
      </c>
      <c r="DS56" s="215">
        <v>11.12</v>
      </c>
      <c r="DT56" s="215">
        <v>12.31</v>
      </c>
      <c r="DU56" s="215">
        <v>11.91</v>
      </c>
      <c r="DV56" s="218">
        <v>12.31</v>
      </c>
      <c r="DW56" s="218">
        <v>11.91</v>
      </c>
      <c r="DX56" s="219">
        <v>12.31</v>
      </c>
      <c r="DY56" s="220"/>
      <c r="DZ56" s="220"/>
      <c r="EA56" s="220"/>
      <c r="EB56" s="220"/>
      <c r="EC56" s="220"/>
      <c r="ED56" s="216">
        <v>84.18</v>
      </c>
      <c r="EE56" s="215">
        <v>381.58</v>
      </c>
      <c r="EF56" s="215">
        <v>423.42</v>
      </c>
      <c r="EG56" s="30"/>
      <c r="EH56" s="25"/>
      <c r="EI56" s="25"/>
      <c r="EJ56" s="25"/>
      <c r="EK56" s="25"/>
      <c r="EL56" s="25"/>
      <c r="EM56" s="25"/>
    </row>
    <row r="57" spans="2:143" ht="32.25" customHeight="1" x14ac:dyDescent="0.2">
      <c r="B57" s="247">
        <v>42716</v>
      </c>
      <c r="C57" s="248" t="s">
        <v>136</v>
      </c>
      <c r="D57" s="269" t="s">
        <v>726</v>
      </c>
      <c r="E57" s="274" t="s">
        <v>118</v>
      </c>
      <c r="F57" s="249" t="s">
        <v>727</v>
      </c>
      <c r="G57" s="273">
        <v>805</v>
      </c>
      <c r="H57" s="215">
        <v>80.5</v>
      </c>
      <c r="I57" s="215">
        <v>724.5</v>
      </c>
      <c r="J57" s="250"/>
      <c r="K57" s="250"/>
      <c r="L57" s="250"/>
      <c r="M57" s="250"/>
      <c r="N57" s="250"/>
      <c r="O57" s="250"/>
      <c r="P57" s="250"/>
      <c r="Q57" s="250"/>
      <c r="R57" s="250"/>
      <c r="S57" s="250"/>
      <c r="T57" s="250"/>
      <c r="U57" s="250"/>
      <c r="V57" s="250"/>
      <c r="W57" s="250"/>
      <c r="X57" s="250"/>
      <c r="Y57" s="250"/>
      <c r="Z57" s="250"/>
      <c r="AA57" s="250"/>
      <c r="AB57" s="250"/>
      <c r="AC57" s="250"/>
      <c r="AD57" s="250"/>
      <c r="AE57" s="250"/>
      <c r="AF57" s="250"/>
      <c r="AG57" s="250"/>
      <c r="AH57" s="250"/>
      <c r="AI57" s="250"/>
      <c r="AJ57" s="250"/>
      <c r="AK57" s="250"/>
      <c r="AL57" s="250"/>
      <c r="AM57" s="250"/>
      <c r="AN57" s="250"/>
      <c r="AO57" s="250"/>
      <c r="AP57" s="250"/>
      <c r="AQ57" s="250"/>
      <c r="AR57" s="250"/>
      <c r="AS57" s="250"/>
      <c r="AT57" s="250"/>
      <c r="AU57" s="250"/>
      <c r="AV57" s="250"/>
      <c r="AW57" s="250"/>
      <c r="AX57" s="250"/>
      <c r="AY57" s="215"/>
      <c r="AZ57" s="250"/>
      <c r="BA57" s="250"/>
      <c r="BB57" s="215"/>
      <c r="BC57" s="215"/>
      <c r="BD57" s="215"/>
      <c r="BE57" s="215"/>
      <c r="BF57" s="215"/>
      <c r="BG57" s="215"/>
      <c r="BH57" s="215"/>
      <c r="BI57" s="215"/>
      <c r="BJ57" s="215"/>
      <c r="BK57" s="215"/>
      <c r="BL57" s="215"/>
      <c r="BM57" s="215"/>
      <c r="BN57" s="215"/>
      <c r="BO57" s="215"/>
      <c r="BP57" s="215"/>
      <c r="BQ57" s="215"/>
      <c r="BR57" s="215"/>
      <c r="BS57" s="215"/>
      <c r="BT57" s="215"/>
      <c r="BU57" s="215"/>
      <c r="BV57" s="215"/>
      <c r="BW57" s="215"/>
      <c r="BX57" s="215"/>
      <c r="BY57" s="215"/>
      <c r="BZ57" s="215"/>
      <c r="CA57" s="215"/>
      <c r="CB57" s="215"/>
      <c r="CC57" s="215"/>
      <c r="CD57" s="215"/>
      <c r="CE57" s="215"/>
      <c r="CF57" s="215"/>
      <c r="CG57" s="215"/>
      <c r="CH57" s="215"/>
      <c r="CI57" s="215"/>
      <c r="CJ57" s="215"/>
      <c r="CK57" s="215"/>
      <c r="CL57" s="215"/>
      <c r="CM57" s="215">
        <v>7.54</v>
      </c>
      <c r="CN57" s="215">
        <v>7.54</v>
      </c>
      <c r="CO57" s="216">
        <v>7.54</v>
      </c>
      <c r="CP57" s="215">
        <v>12.31</v>
      </c>
      <c r="CQ57" s="215">
        <v>11.12</v>
      </c>
      <c r="CR57" s="215">
        <v>12.31</v>
      </c>
      <c r="CS57" s="215">
        <v>11.91</v>
      </c>
      <c r="CT57" s="217">
        <v>12.31</v>
      </c>
      <c r="CU57" s="215">
        <v>11.91</v>
      </c>
      <c r="CV57" s="215">
        <v>12.31</v>
      </c>
      <c r="CW57" s="215">
        <v>12.31</v>
      </c>
      <c r="CX57" s="215">
        <v>11.91</v>
      </c>
      <c r="CY57" s="215">
        <v>12.31</v>
      </c>
      <c r="CZ57" s="215">
        <v>11.91</v>
      </c>
      <c r="DA57" s="215">
        <v>12.31</v>
      </c>
      <c r="DB57" s="216">
        <v>144.93</v>
      </c>
      <c r="DC57" s="216">
        <v>152.47</v>
      </c>
      <c r="DD57" s="215">
        <v>12.31</v>
      </c>
      <c r="DE57" s="215">
        <v>11.12</v>
      </c>
      <c r="DF57" s="215">
        <v>12.31</v>
      </c>
      <c r="DG57" s="215">
        <v>11.91</v>
      </c>
      <c r="DH57" s="215">
        <v>12.31</v>
      </c>
      <c r="DI57" s="215">
        <v>11.91</v>
      </c>
      <c r="DJ57" s="215">
        <v>12.31</v>
      </c>
      <c r="DK57" s="215">
        <v>12.31</v>
      </c>
      <c r="DL57" s="215">
        <v>11.91</v>
      </c>
      <c r="DM57" s="215">
        <v>12.31</v>
      </c>
      <c r="DN57" s="215">
        <v>11.91</v>
      </c>
      <c r="DO57" s="215">
        <v>12.31</v>
      </c>
      <c r="DP57" s="216">
        <v>144.93</v>
      </c>
      <c r="DQ57" s="216">
        <v>297.39999999999998</v>
      </c>
      <c r="DR57" s="215">
        <v>12.31</v>
      </c>
      <c r="DS57" s="215">
        <v>11.12</v>
      </c>
      <c r="DT57" s="215">
        <v>12.31</v>
      </c>
      <c r="DU57" s="215">
        <v>11.91</v>
      </c>
      <c r="DV57" s="218">
        <v>12.31</v>
      </c>
      <c r="DW57" s="218">
        <v>11.91</v>
      </c>
      <c r="DX57" s="219">
        <v>12.31</v>
      </c>
      <c r="DY57" s="220"/>
      <c r="DZ57" s="220"/>
      <c r="EA57" s="220"/>
      <c r="EB57" s="220"/>
      <c r="EC57" s="220"/>
      <c r="ED57" s="216">
        <v>84.18</v>
      </c>
      <c r="EE57" s="215">
        <v>381.58</v>
      </c>
      <c r="EF57" s="215">
        <v>423.42</v>
      </c>
      <c r="EG57" s="30"/>
      <c r="EH57" s="25"/>
      <c r="EI57" s="25"/>
      <c r="EJ57" s="25"/>
      <c r="EK57" s="25"/>
      <c r="EL57" s="25"/>
      <c r="EM57" s="25"/>
    </row>
    <row r="58" spans="2:143" ht="32.25" customHeight="1" x14ac:dyDescent="0.2">
      <c r="B58" s="247">
        <v>42716</v>
      </c>
      <c r="C58" s="248" t="s">
        <v>136</v>
      </c>
      <c r="D58" s="269" t="s">
        <v>728</v>
      </c>
      <c r="E58" s="274" t="s">
        <v>226</v>
      </c>
      <c r="F58" s="249" t="s">
        <v>729</v>
      </c>
      <c r="G58" s="273">
        <v>805</v>
      </c>
      <c r="H58" s="215">
        <v>80.5</v>
      </c>
      <c r="I58" s="215">
        <v>724.5</v>
      </c>
      <c r="J58" s="250"/>
      <c r="K58" s="250"/>
      <c r="L58" s="250"/>
      <c r="M58" s="250"/>
      <c r="N58" s="250"/>
      <c r="O58" s="250"/>
      <c r="P58" s="250"/>
      <c r="Q58" s="250"/>
      <c r="R58" s="250"/>
      <c r="S58" s="250"/>
      <c r="T58" s="250"/>
      <c r="U58" s="250"/>
      <c r="V58" s="250"/>
      <c r="W58" s="250"/>
      <c r="X58" s="250"/>
      <c r="Y58" s="250"/>
      <c r="Z58" s="250"/>
      <c r="AA58" s="250"/>
      <c r="AB58" s="250"/>
      <c r="AC58" s="250"/>
      <c r="AD58" s="250"/>
      <c r="AE58" s="250"/>
      <c r="AF58" s="250"/>
      <c r="AG58" s="250"/>
      <c r="AH58" s="250"/>
      <c r="AI58" s="250"/>
      <c r="AJ58" s="250"/>
      <c r="AK58" s="250"/>
      <c r="AL58" s="250"/>
      <c r="AM58" s="250"/>
      <c r="AN58" s="250"/>
      <c r="AO58" s="250"/>
      <c r="AP58" s="250"/>
      <c r="AQ58" s="250"/>
      <c r="AR58" s="250"/>
      <c r="AS58" s="250"/>
      <c r="AT58" s="250"/>
      <c r="AU58" s="250"/>
      <c r="AV58" s="250"/>
      <c r="AW58" s="250"/>
      <c r="AX58" s="250"/>
      <c r="AY58" s="215"/>
      <c r="AZ58" s="250"/>
      <c r="BA58" s="250"/>
      <c r="BB58" s="215"/>
      <c r="BC58" s="215"/>
      <c r="BD58" s="215"/>
      <c r="BE58" s="215"/>
      <c r="BF58" s="215"/>
      <c r="BG58" s="215"/>
      <c r="BH58" s="215"/>
      <c r="BI58" s="215"/>
      <c r="BJ58" s="215"/>
      <c r="BK58" s="215"/>
      <c r="BL58" s="215"/>
      <c r="BM58" s="215"/>
      <c r="BN58" s="215"/>
      <c r="BO58" s="215"/>
      <c r="BP58" s="215"/>
      <c r="BQ58" s="215"/>
      <c r="BR58" s="215"/>
      <c r="BS58" s="215"/>
      <c r="BT58" s="215"/>
      <c r="BU58" s="215"/>
      <c r="BV58" s="215"/>
      <c r="BW58" s="215"/>
      <c r="BX58" s="215"/>
      <c r="BY58" s="215"/>
      <c r="BZ58" s="215"/>
      <c r="CA58" s="215"/>
      <c r="CB58" s="215"/>
      <c r="CC58" s="215"/>
      <c r="CD58" s="215"/>
      <c r="CE58" s="215"/>
      <c r="CF58" s="215"/>
      <c r="CG58" s="215"/>
      <c r="CH58" s="215"/>
      <c r="CI58" s="215"/>
      <c r="CJ58" s="215"/>
      <c r="CK58" s="215"/>
      <c r="CL58" s="215"/>
      <c r="CM58" s="215">
        <v>7.54</v>
      </c>
      <c r="CN58" s="215">
        <v>7.54</v>
      </c>
      <c r="CO58" s="216">
        <v>7.54</v>
      </c>
      <c r="CP58" s="215">
        <v>12.31</v>
      </c>
      <c r="CQ58" s="215">
        <v>11.12</v>
      </c>
      <c r="CR58" s="215">
        <v>12.31</v>
      </c>
      <c r="CS58" s="215">
        <v>11.91</v>
      </c>
      <c r="CT58" s="217">
        <v>12.31</v>
      </c>
      <c r="CU58" s="215">
        <v>11.91</v>
      </c>
      <c r="CV58" s="215">
        <v>12.31</v>
      </c>
      <c r="CW58" s="215">
        <v>12.31</v>
      </c>
      <c r="CX58" s="215">
        <v>11.91</v>
      </c>
      <c r="CY58" s="215">
        <v>12.31</v>
      </c>
      <c r="CZ58" s="215">
        <v>11.91</v>
      </c>
      <c r="DA58" s="215">
        <v>12.31</v>
      </c>
      <c r="DB58" s="216">
        <v>144.93</v>
      </c>
      <c r="DC58" s="216">
        <v>152.47</v>
      </c>
      <c r="DD58" s="215">
        <v>12.31</v>
      </c>
      <c r="DE58" s="215">
        <v>11.12</v>
      </c>
      <c r="DF58" s="215">
        <v>12.31</v>
      </c>
      <c r="DG58" s="215">
        <v>11.91</v>
      </c>
      <c r="DH58" s="215">
        <v>12.31</v>
      </c>
      <c r="DI58" s="215">
        <v>11.91</v>
      </c>
      <c r="DJ58" s="215">
        <v>12.31</v>
      </c>
      <c r="DK58" s="215">
        <v>12.31</v>
      </c>
      <c r="DL58" s="215">
        <v>11.91</v>
      </c>
      <c r="DM58" s="215">
        <v>12.31</v>
      </c>
      <c r="DN58" s="215">
        <v>11.91</v>
      </c>
      <c r="DO58" s="215">
        <v>12.31</v>
      </c>
      <c r="DP58" s="216">
        <v>144.93</v>
      </c>
      <c r="DQ58" s="216">
        <v>297.39999999999998</v>
      </c>
      <c r="DR58" s="215">
        <v>12.31</v>
      </c>
      <c r="DS58" s="215">
        <v>11.12</v>
      </c>
      <c r="DT58" s="215">
        <v>12.31</v>
      </c>
      <c r="DU58" s="215">
        <v>11.91</v>
      </c>
      <c r="DV58" s="218">
        <v>12.31</v>
      </c>
      <c r="DW58" s="218">
        <v>11.91</v>
      </c>
      <c r="DX58" s="219">
        <v>12.31</v>
      </c>
      <c r="DY58" s="220"/>
      <c r="DZ58" s="220"/>
      <c r="EA58" s="220"/>
      <c r="EB58" s="220"/>
      <c r="EC58" s="220"/>
      <c r="ED58" s="216">
        <v>84.18</v>
      </c>
      <c r="EE58" s="215">
        <v>381.58</v>
      </c>
      <c r="EF58" s="215">
        <v>423.42</v>
      </c>
      <c r="EG58" s="30"/>
      <c r="EH58" s="25"/>
      <c r="EI58" s="25"/>
      <c r="EJ58" s="25"/>
      <c r="EK58" s="25"/>
      <c r="EL58" s="25"/>
      <c r="EM58" s="25"/>
    </row>
    <row r="59" spans="2:143" ht="32.25" customHeight="1" x14ac:dyDescent="0.2">
      <c r="B59" s="247">
        <v>42724</v>
      </c>
      <c r="C59" s="248" t="s">
        <v>730</v>
      </c>
      <c r="D59" s="248" t="s">
        <v>731</v>
      </c>
      <c r="E59" s="249" t="s">
        <v>169</v>
      </c>
      <c r="F59" s="275" t="s">
        <v>732</v>
      </c>
      <c r="G59" s="273">
        <v>683.85</v>
      </c>
      <c r="H59" s="215">
        <v>68.385000000000005</v>
      </c>
      <c r="I59" s="215">
        <v>615.46500000000003</v>
      </c>
      <c r="J59" s="250"/>
      <c r="K59" s="250"/>
      <c r="L59" s="250"/>
      <c r="M59" s="250"/>
      <c r="N59" s="250"/>
      <c r="O59" s="250"/>
      <c r="P59" s="250"/>
      <c r="Q59" s="250"/>
      <c r="R59" s="250"/>
      <c r="S59" s="250"/>
      <c r="T59" s="250"/>
      <c r="U59" s="250"/>
      <c r="V59" s="250"/>
      <c r="W59" s="250"/>
      <c r="X59" s="250"/>
      <c r="Y59" s="250"/>
      <c r="Z59" s="250"/>
      <c r="AA59" s="250"/>
      <c r="AB59" s="250"/>
      <c r="AC59" s="250"/>
      <c r="AD59" s="250"/>
      <c r="AE59" s="250"/>
      <c r="AF59" s="250"/>
      <c r="AG59" s="250"/>
      <c r="AH59" s="250"/>
      <c r="AI59" s="250"/>
      <c r="AJ59" s="250"/>
      <c r="AK59" s="250"/>
      <c r="AL59" s="250"/>
      <c r="AM59" s="250"/>
      <c r="AN59" s="250"/>
      <c r="AO59" s="250"/>
      <c r="AP59" s="250"/>
      <c r="AQ59" s="250"/>
      <c r="AR59" s="250"/>
      <c r="AS59" s="250"/>
      <c r="AT59" s="250"/>
      <c r="AU59" s="250"/>
      <c r="AV59" s="250"/>
      <c r="AW59" s="250"/>
      <c r="AX59" s="250"/>
      <c r="AY59" s="215"/>
      <c r="AZ59" s="250"/>
      <c r="BA59" s="250"/>
      <c r="BB59" s="215"/>
      <c r="BC59" s="215"/>
      <c r="BD59" s="215"/>
      <c r="BE59" s="215"/>
      <c r="BF59" s="215"/>
      <c r="BG59" s="215"/>
      <c r="BH59" s="215"/>
      <c r="BI59" s="215"/>
      <c r="BJ59" s="215"/>
      <c r="BK59" s="215"/>
      <c r="BL59" s="215"/>
      <c r="BM59" s="215"/>
      <c r="BN59" s="215"/>
      <c r="BO59" s="215"/>
      <c r="BP59" s="215"/>
      <c r="BQ59" s="215"/>
      <c r="BR59" s="215"/>
      <c r="BS59" s="215"/>
      <c r="BT59" s="215"/>
      <c r="BU59" s="215"/>
      <c r="BV59" s="215"/>
      <c r="BW59" s="215"/>
      <c r="BX59" s="215"/>
      <c r="BY59" s="215"/>
      <c r="BZ59" s="215"/>
      <c r="CA59" s="215"/>
      <c r="CB59" s="215"/>
      <c r="CC59" s="215"/>
      <c r="CD59" s="215"/>
      <c r="CE59" s="215"/>
      <c r="CF59" s="215"/>
      <c r="CG59" s="215"/>
      <c r="CH59" s="215"/>
      <c r="CI59" s="215"/>
      <c r="CJ59" s="215"/>
      <c r="CK59" s="215"/>
      <c r="CL59" s="215"/>
      <c r="CM59" s="215">
        <v>3.71</v>
      </c>
      <c r="CN59" s="215">
        <v>3.71</v>
      </c>
      <c r="CO59" s="216">
        <v>3.71</v>
      </c>
      <c r="CP59" s="215">
        <v>10.45</v>
      </c>
      <c r="CQ59" s="215">
        <v>9.44</v>
      </c>
      <c r="CR59" s="215">
        <v>10.45</v>
      </c>
      <c r="CS59" s="215">
        <v>10.119999999999999</v>
      </c>
      <c r="CT59" s="217">
        <v>10.45</v>
      </c>
      <c r="CU59" s="215">
        <v>10.119999999999999</v>
      </c>
      <c r="CV59" s="215">
        <v>10.45</v>
      </c>
      <c r="CW59" s="215">
        <v>10.45</v>
      </c>
      <c r="CX59" s="215">
        <v>10.119999999999999</v>
      </c>
      <c r="CY59" s="215">
        <v>10.45</v>
      </c>
      <c r="CZ59" s="215">
        <v>10.119999999999999</v>
      </c>
      <c r="DA59" s="215">
        <v>10.45</v>
      </c>
      <c r="DB59" s="216">
        <v>123.07000000000001</v>
      </c>
      <c r="DC59" s="216">
        <v>126.78</v>
      </c>
      <c r="DD59" s="215">
        <v>10.45</v>
      </c>
      <c r="DE59" s="215">
        <v>9.44</v>
      </c>
      <c r="DF59" s="215">
        <v>10.45</v>
      </c>
      <c r="DG59" s="215">
        <v>10.119999999999999</v>
      </c>
      <c r="DH59" s="215">
        <v>10.45</v>
      </c>
      <c r="DI59" s="215">
        <v>10.119999999999999</v>
      </c>
      <c r="DJ59" s="215">
        <v>10.45</v>
      </c>
      <c r="DK59" s="215">
        <v>10.45</v>
      </c>
      <c r="DL59" s="215">
        <v>10.119999999999999</v>
      </c>
      <c r="DM59" s="215">
        <v>10.45</v>
      </c>
      <c r="DN59" s="215">
        <v>10.119999999999999</v>
      </c>
      <c r="DO59" s="215">
        <v>10.45</v>
      </c>
      <c r="DP59" s="216">
        <v>123.07000000000001</v>
      </c>
      <c r="DQ59" s="216">
        <v>249.85</v>
      </c>
      <c r="DR59" s="215">
        <v>10.45</v>
      </c>
      <c r="DS59" s="215">
        <v>9.44</v>
      </c>
      <c r="DT59" s="215">
        <v>10.45</v>
      </c>
      <c r="DU59" s="215">
        <v>10.119999999999999</v>
      </c>
      <c r="DV59" s="218">
        <v>10.45</v>
      </c>
      <c r="DW59" s="218">
        <v>10.119999999999999</v>
      </c>
      <c r="DX59" s="219">
        <v>10.45</v>
      </c>
      <c r="DY59" s="220"/>
      <c r="DZ59" s="220"/>
      <c r="EA59" s="220"/>
      <c r="EB59" s="220"/>
      <c r="EC59" s="220"/>
      <c r="ED59" s="216">
        <v>71.47999999999999</v>
      </c>
      <c r="EE59" s="215">
        <v>321.33</v>
      </c>
      <c r="EF59" s="215">
        <v>362.52000000000004</v>
      </c>
      <c r="EG59" s="30"/>
      <c r="EH59" s="25"/>
      <c r="EI59" s="25"/>
      <c r="EJ59" s="25"/>
      <c r="EK59" s="25"/>
      <c r="EL59" s="25"/>
      <c r="EM59" s="25"/>
    </row>
    <row r="60" spans="2:143" ht="32.25" customHeight="1" x14ac:dyDescent="0.2">
      <c r="B60" s="247">
        <v>42724</v>
      </c>
      <c r="C60" s="248" t="s">
        <v>730</v>
      </c>
      <c r="D60" s="248" t="s">
        <v>731</v>
      </c>
      <c r="E60" s="249" t="s">
        <v>169</v>
      </c>
      <c r="F60" s="275" t="s">
        <v>733</v>
      </c>
      <c r="G60" s="273">
        <v>683.85</v>
      </c>
      <c r="H60" s="215">
        <v>68.385000000000005</v>
      </c>
      <c r="I60" s="215">
        <v>615.46500000000003</v>
      </c>
      <c r="J60" s="250"/>
      <c r="K60" s="250"/>
      <c r="L60" s="250"/>
      <c r="M60" s="250"/>
      <c r="N60" s="250"/>
      <c r="O60" s="250"/>
      <c r="P60" s="250"/>
      <c r="Q60" s="250"/>
      <c r="R60" s="250"/>
      <c r="S60" s="250"/>
      <c r="T60" s="250"/>
      <c r="U60" s="250"/>
      <c r="V60" s="250"/>
      <c r="W60" s="250"/>
      <c r="X60" s="250"/>
      <c r="Y60" s="250"/>
      <c r="Z60" s="250"/>
      <c r="AA60" s="250"/>
      <c r="AB60" s="250"/>
      <c r="AC60" s="250"/>
      <c r="AD60" s="250"/>
      <c r="AE60" s="250"/>
      <c r="AF60" s="250"/>
      <c r="AG60" s="250"/>
      <c r="AH60" s="250"/>
      <c r="AI60" s="250"/>
      <c r="AJ60" s="250"/>
      <c r="AK60" s="250"/>
      <c r="AL60" s="250"/>
      <c r="AM60" s="250"/>
      <c r="AN60" s="250"/>
      <c r="AO60" s="250"/>
      <c r="AP60" s="250"/>
      <c r="AQ60" s="250"/>
      <c r="AR60" s="250"/>
      <c r="AS60" s="250"/>
      <c r="AT60" s="250"/>
      <c r="AU60" s="250"/>
      <c r="AV60" s="250"/>
      <c r="AW60" s="250"/>
      <c r="AX60" s="250"/>
      <c r="AY60" s="215"/>
      <c r="AZ60" s="250"/>
      <c r="BA60" s="250"/>
      <c r="BB60" s="215"/>
      <c r="BC60" s="215"/>
      <c r="BD60" s="215"/>
      <c r="BE60" s="215"/>
      <c r="BF60" s="215"/>
      <c r="BG60" s="215"/>
      <c r="BH60" s="215"/>
      <c r="BI60" s="215"/>
      <c r="BJ60" s="215"/>
      <c r="BK60" s="215"/>
      <c r="BL60" s="215"/>
      <c r="BM60" s="215"/>
      <c r="BN60" s="215"/>
      <c r="BO60" s="215"/>
      <c r="BP60" s="215"/>
      <c r="BQ60" s="215"/>
      <c r="BR60" s="215"/>
      <c r="BS60" s="215"/>
      <c r="BT60" s="215"/>
      <c r="BU60" s="215"/>
      <c r="BV60" s="215"/>
      <c r="BW60" s="215"/>
      <c r="BX60" s="215"/>
      <c r="BY60" s="215"/>
      <c r="BZ60" s="215"/>
      <c r="CA60" s="215"/>
      <c r="CB60" s="215"/>
      <c r="CC60" s="215"/>
      <c r="CD60" s="215"/>
      <c r="CE60" s="215"/>
      <c r="CF60" s="215"/>
      <c r="CG60" s="215"/>
      <c r="CH60" s="215"/>
      <c r="CI60" s="215"/>
      <c r="CJ60" s="215"/>
      <c r="CK60" s="215"/>
      <c r="CL60" s="215"/>
      <c r="CM60" s="215">
        <v>3.71</v>
      </c>
      <c r="CN60" s="215">
        <v>3.71</v>
      </c>
      <c r="CO60" s="216">
        <v>3.71</v>
      </c>
      <c r="CP60" s="215">
        <v>10.45</v>
      </c>
      <c r="CQ60" s="215">
        <v>9.44</v>
      </c>
      <c r="CR60" s="215">
        <v>10.45</v>
      </c>
      <c r="CS60" s="215">
        <v>10.119999999999999</v>
      </c>
      <c r="CT60" s="217">
        <v>10.45</v>
      </c>
      <c r="CU60" s="215">
        <v>10.119999999999999</v>
      </c>
      <c r="CV60" s="215">
        <v>10.45</v>
      </c>
      <c r="CW60" s="215">
        <v>10.45</v>
      </c>
      <c r="CX60" s="215">
        <v>10.119999999999999</v>
      </c>
      <c r="CY60" s="215">
        <v>10.45</v>
      </c>
      <c r="CZ60" s="215">
        <v>10.119999999999999</v>
      </c>
      <c r="DA60" s="215">
        <v>10.45</v>
      </c>
      <c r="DB60" s="216">
        <v>123.07000000000001</v>
      </c>
      <c r="DC60" s="216">
        <v>126.78</v>
      </c>
      <c r="DD60" s="215">
        <v>10.45</v>
      </c>
      <c r="DE60" s="215">
        <v>9.44</v>
      </c>
      <c r="DF60" s="215">
        <v>10.45</v>
      </c>
      <c r="DG60" s="215">
        <v>10.119999999999999</v>
      </c>
      <c r="DH60" s="215">
        <v>10.45</v>
      </c>
      <c r="DI60" s="215">
        <v>10.119999999999999</v>
      </c>
      <c r="DJ60" s="215">
        <v>10.45</v>
      </c>
      <c r="DK60" s="215">
        <v>10.45</v>
      </c>
      <c r="DL60" s="215">
        <v>10.119999999999999</v>
      </c>
      <c r="DM60" s="215">
        <v>10.45</v>
      </c>
      <c r="DN60" s="215">
        <v>10.119999999999999</v>
      </c>
      <c r="DO60" s="215">
        <v>10.45</v>
      </c>
      <c r="DP60" s="216">
        <v>123.07000000000001</v>
      </c>
      <c r="DQ60" s="216">
        <v>249.85</v>
      </c>
      <c r="DR60" s="215">
        <v>10.45</v>
      </c>
      <c r="DS60" s="215">
        <v>9.44</v>
      </c>
      <c r="DT60" s="215">
        <v>10.45</v>
      </c>
      <c r="DU60" s="215">
        <v>10.119999999999999</v>
      </c>
      <c r="DV60" s="218">
        <v>10.45</v>
      </c>
      <c r="DW60" s="218">
        <v>10.119999999999999</v>
      </c>
      <c r="DX60" s="219">
        <v>10.45</v>
      </c>
      <c r="DY60" s="220"/>
      <c r="DZ60" s="220"/>
      <c r="EA60" s="220"/>
      <c r="EB60" s="220"/>
      <c r="EC60" s="220"/>
      <c r="ED60" s="216">
        <v>71.47999999999999</v>
      </c>
      <c r="EE60" s="215">
        <v>321.33</v>
      </c>
      <c r="EF60" s="215">
        <v>362.52000000000004</v>
      </c>
      <c r="EG60" s="30"/>
      <c r="EH60" s="25"/>
      <c r="EI60" s="25"/>
      <c r="EJ60" s="25"/>
      <c r="EK60" s="25"/>
      <c r="EL60" s="25"/>
      <c r="EM60" s="25"/>
    </row>
    <row r="61" spans="2:143" ht="32.25" customHeight="1" x14ac:dyDescent="0.2">
      <c r="B61" s="247">
        <v>42727</v>
      </c>
      <c r="C61" s="272" t="s">
        <v>734</v>
      </c>
      <c r="D61" s="272" t="s">
        <v>735</v>
      </c>
      <c r="E61" s="249" t="s">
        <v>223</v>
      </c>
      <c r="F61" s="249" t="s">
        <v>736</v>
      </c>
      <c r="G61" s="273">
        <v>865</v>
      </c>
      <c r="H61" s="215">
        <v>86.5</v>
      </c>
      <c r="I61" s="215">
        <v>778.5</v>
      </c>
      <c r="J61" s="250"/>
      <c r="K61" s="250"/>
      <c r="L61" s="250"/>
      <c r="M61" s="250"/>
      <c r="N61" s="250"/>
      <c r="O61" s="250"/>
      <c r="P61" s="250"/>
      <c r="Q61" s="250"/>
      <c r="R61" s="250"/>
      <c r="S61" s="250"/>
      <c r="T61" s="250"/>
      <c r="U61" s="250"/>
      <c r="V61" s="250"/>
      <c r="W61" s="250"/>
      <c r="X61" s="250"/>
      <c r="Y61" s="250"/>
      <c r="Z61" s="250"/>
      <c r="AA61" s="250"/>
      <c r="AB61" s="250"/>
      <c r="AC61" s="250"/>
      <c r="AD61" s="250"/>
      <c r="AE61" s="250"/>
      <c r="AF61" s="250"/>
      <c r="AG61" s="250"/>
      <c r="AH61" s="250"/>
      <c r="AI61" s="250"/>
      <c r="AJ61" s="250"/>
      <c r="AK61" s="250"/>
      <c r="AL61" s="250"/>
      <c r="AM61" s="250"/>
      <c r="AN61" s="250"/>
      <c r="AO61" s="250"/>
      <c r="AP61" s="250"/>
      <c r="AQ61" s="250"/>
      <c r="AR61" s="250"/>
      <c r="AS61" s="250"/>
      <c r="AT61" s="250"/>
      <c r="AU61" s="250"/>
      <c r="AV61" s="250"/>
      <c r="AW61" s="250"/>
      <c r="AX61" s="250"/>
      <c r="AY61" s="215"/>
      <c r="AZ61" s="250"/>
      <c r="BA61" s="250"/>
      <c r="BB61" s="215"/>
      <c r="BC61" s="215"/>
      <c r="BD61" s="215"/>
      <c r="BE61" s="215"/>
      <c r="BF61" s="215"/>
      <c r="BG61" s="215"/>
      <c r="BH61" s="215"/>
      <c r="BI61" s="215"/>
      <c r="BJ61" s="215"/>
      <c r="BK61" s="215"/>
      <c r="BL61" s="215"/>
      <c r="BM61" s="215"/>
      <c r="BN61" s="215"/>
      <c r="BO61" s="215"/>
      <c r="BP61" s="215"/>
      <c r="BQ61" s="215"/>
      <c r="BR61" s="215"/>
      <c r="BS61" s="215"/>
      <c r="BT61" s="215"/>
      <c r="BU61" s="215"/>
      <c r="BV61" s="215"/>
      <c r="BW61" s="215"/>
      <c r="BX61" s="215"/>
      <c r="BY61" s="215"/>
      <c r="BZ61" s="215"/>
      <c r="CA61" s="215"/>
      <c r="CB61" s="215"/>
      <c r="CC61" s="215"/>
      <c r="CD61" s="215"/>
      <c r="CE61" s="215"/>
      <c r="CF61" s="215"/>
      <c r="CG61" s="215"/>
      <c r="CH61" s="215"/>
      <c r="CI61" s="215"/>
      <c r="CJ61" s="215"/>
      <c r="CK61" s="215"/>
      <c r="CL61" s="215"/>
      <c r="CM61" s="215">
        <v>3.41</v>
      </c>
      <c r="CN61" s="215">
        <v>3.41</v>
      </c>
      <c r="CO61" s="216">
        <v>3.41</v>
      </c>
      <c r="CP61" s="215">
        <v>13.22</v>
      </c>
      <c r="CQ61" s="215">
        <v>11.94</v>
      </c>
      <c r="CR61" s="215">
        <v>13.22</v>
      </c>
      <c r="CS61" s="215">
        <v>12.8</v>
      </c>
      <c r="CT61" s="217">
        <v>13.22</v>
      </c>
      <c r="CU61" s="215">
        <v>12.8</v>
      </c>
      <c r="CV61" s="215">
        <v>13.22</v>
      </c>
      <c r="CW61" s="215">
        <v>13.22</v>
      </c>
      <c r="CX61" s="215">
        <v>12.8</v>
      </c>
      <c r="CY61" s="215">
        <v>13.22</v>
      </c>
      <c r="CZ61" s="215">
        <v>12.8</v>
      </c>
      <c r="DA61" s="215">
        <v>13.22</v>
      </c>
      <c r="DB61" s="216">
        <v>155.68</v>
      </c>
      <c r="DC61" s="216">
        <v>159.09</v>
      </c>
      <c r="DD61" s="215">
        <v>13.22</v>
      </c>
      <c r="DE61" s="215">
        <v>11.94</v>
      </c>
      <c r="DF61" s="215">
        <v>13.22</v>
      </c>
      <c r="DG61" s="215">
        <v>12.8</v>
      </c>
      <c r="DH61" s="215">
        <v>13.22</v>
      </c>
      <c r="DI61" s="215">
        <v>12.8</v>
      </c>
      <c r="DJ61" s="215">
        <v>13.22</v>
      </c>
      <c r="DK61" s="215">
        <v>13.22</v>
      </c>
      <c r="DL61" s="215">
        <v>12.8</v>
      </c>
      <c r="DM61" s="215">
        <v>13.22</v>
      </c>
      <c r="DN61" s="215">
        <v>12.8</v>
      </c>
      <c r="DO61" s="215">
        <v>13.22</v>
      </c>
      <c r="DP61" s="216">
        <v>155.68</v>
      </c>
      <c r="DQ61" s="216">
        <v>314.77</v>
      </c>
      <c r="DR61" s="215">
        <v>13.22</v>
      </c>
      <c r="DS61" s="215">
        <v>11.94</v>
      </c>
      <c r="DT61" s="215">
        <v>13.22</v>
      </c>
      <c r="DU61" s="215">
        <v>12.8</v>
      </c>
      <c r="DV61" s="218">
        <v>13.22</v>
      </c>
      <c r="DW61" s="218">
        <v>12.8</v>
      </c>
      <c r="DX61" s="219">
        <v>13.22</v>
      </c>
      <c r="DY61" s="220"/>
      <c r="DZ61" s="220"/>
      <c r="EA61" s="220"/>
      <c r="EB61" s="220"/>
      <c r="EC61" s="220"/>
      <c r="ED61" s="216">
        <v>90.42</v>
      </c>
      <c r="EE61" s="215">
        <v>405.19</v>
      </c>
      <c r="EF61" s="215">
        <v>459.81</v>
      </c>
      <c r="EG61" s="30"/>
      <c r="EH61" s="25"/>
      <c r="EI61" s="25"/>
      <c r="EJ61" s="25"/>
      <c r="EK61" s="25"/>
      <c r="EL61" s="25"/>
      <c r="EM61" s="25"/>
    </row>
    <row r="62" spans="2:143" ht="32.25" customHeight="1" x14ac:dyDescent="0.2">
      <c r="B62" s="247">
        <v>42860</v>
      </c>
      <c r="C62" s="248" t="s">
        <v>136</v>
      </c>
      <c r="D62" s="248" t="s">
        <v>737</v>
      </c>
      <c r="E62" s="274" t="s">
        <v>98</v>
      </c>
      <c r="F62" s="249" t="s">
        <v>738</v>
      </c>
      <c r="G62" s="273">
        <v>805</v>
      </c>
      <c r="H62" s="215">
        <v>80.5</v>
      </c>
      <c r="I62" s="215">
        <v>724.5</v>
      </c>
      <c r="J62" s="250"/>
      <c r="K62" s="250"/>
      <c r="L62" s="250"/>
      <c r="M62" s="250"/>
      <c r="N62" s="250"/>
      <c r="O62" s="250"/>
      <c r="P62" s="250"/>
      <c r="Q62" s="250"/>
      <c r="R62" s="250"/>
      <c r="S62" s="250"/>
      <c r="T62" s="250"/>
      <c r="U62" s="250"/>
      <c r="V62" s="250"/>
      <c r="W62" s="250"/>
      <c r="X62" s="250"/>
      <c r="Y62" s="250"/>
      <c r="Z62" s="250"/>
      <c r="AA62" s="250"/>
      <c r="AB62" s="250"/>
      <c r="AC62" s="250"/>
      <c r="AD62" s="250"/>
      <c r="AE62" s="250"/>
      <c r="AF62" s="250"/>
      <c r="AG62" s="250"/>
      <c r="AH62" s="250"/>
      <c r="AI62" s="250"/>
      <c r="AJ62" s="250"/>
      <c r="AK62" s="250"/>
      <c r="AL62" s="250"/>
      <c r="AM62" s="250"/>
      <c r="AN62" s="250"/>
      <c r="AO62" s="250"/>
      <c r="AP62" s="250"/>
      <c r="AQ62" s="250"/>
      <c r="AR62" s="250"/>
      <c r="AS62" s="250"/>
      <c r="AT62" s="250"/>
      <c r="AU62" s="250"/>
      <c r="AV62" s="250"/>
      <c r="AW62" s="250"/>
      <c r="AX62" s="250"/>
      <c r="AY62" s="215"/>
      <c r="AZ62" s="250"/>
      <c r="BA62" s="250"/>
      <c r="BB62" s="215"/>
      <c r="BC62" s="215"/>
      <c r="BD62" s="215"/>
      <c r="BE62" s="215"/>
      <c r="BF62" s="215"/>
      <c r="BG62" s="215"/>
      <c r="BH62" s="215"/>
      <c r="BI62" s="215"/>
      <c r="BJ62" s="215"/>
      <c r="BK62" s="215"/>
      <c r="BL62" s="215"/>
      <c r="BM62" s="215"/>
      <c r="BN62" s="215"/>
      <c r="BO62" s="215"/>
      <c r="BP62" s="215"/>
      <c r="BQ62" s="215"/>
      <c r="BR62" s="215"/>
      <c r="BS62" s="215"/>
      <c r="BT62" s="215"/>
      <c r="BU62" s="215"/>
      <c r="BV62" s="215"/>
      <c r="BW62" s="215"/>
      <c r="BX62" s="215"/>
      <c r="BY62" s="215"/>
      <c r="BZ62" s="215"/>
      <c r="CA62" s="215"/>
      <c r="CB62" s="215"/>
      <c r="CC62" s="215"/>
      <c r="CD62" s="215"/>
      <c r="CE62" s="215"/>
      <c r="CF62" s="215"/>
      <c r="CG62" s="215"/>
      <c r="CH62" s="215"/>
      <c r="CI62" s="215"/>
      <c r="CJ62" s="215"/>
      <c r="CK62" s="215"/>
      <c r="CL62" s="215"/>
      <c r="CM62" s="215"/>
      <c r="CN62" s="215"/>
      <c r="CO62" s="216"/>
      <c r="CP62" s="215"/>
      <c r="CQ62" s="215"/>
      <c r="CR62" s="215"/>
      <c r="CS62" s="215"/>
      <c r="CT62" s="217">
        <v>10.32</v>
      </c>
      <c r="CU62" s="215">
        <v>11.91</v>
      </c>
      <c r="CV62" s="215">
        <v>12.31</v>
      </c>
      <c r="CW62" s="215">
        <v>12.31</v>
      </c>
      <c r="CX62" s="215">
        <v>11.91</v>
      </c>
      <c r="CY62" s="215">
        <v>12.31</v>
      </c>
      <c r="CZ62" s="215">
        <v>11.91</v>
      </c>
      <c r="DA62" s="215">
        <v>12.31</v>
      </c>
      <c r="DB62" s="216">
        <v>95.29</v>
      </c>
      <c r="DC62" s="216">
        <v>95.29</v>
      </c>
      <c r="DD62" s="215">
        <v>12.31</v>
      </c>
      <c r="DE62" s="215">
        <v>11.12</v>
      </c>
      <c r="DF62" s="215">
        <v>12.31</v>
      </c>
      <c r="DG62" s="215">
        <v>11.91</v>
      </c>
      <c r="DH62" s="215">
        <v>12.31</v>
      </c>
      <c r="DI62" s="215">
        <v>11.91</v>
      </c>
      <c r="DJ62" s="215">
        <v>12.31</v>
      </c>
      <c r="DK62" s="215">
        <v>12.31</v>
      </c>
      <c r="DL62" s="215">
        <v>11.91</v>
      </c>
      <c r="DM62" s="215">
        <v>12.31</v>
      </c>
      <c r="DN62" s="215">
        <v>11.91</v>
      </c>
      <c r="DO62" s="215">
        <v>12.31</v>
      </c>
      <c r="DP62" s="216">
        <v>144.93</v>
      </c>
      <c r="DQ62" s="216">
        <v>240.22</v>
      </c>
      <c r="DR62" s="215">
        <v>12.31</v>
      </c>
      <c r="DS62" s="215">
        <v>11.12</v>
      </c>
      <c r="DT62" s="215">
        <v>12.31</v>
      </c>
      <c r="DU62" s="215">
        <v>11.91</v>
      </c>
      <c r="DV62" s="218">
        <v>12.31</v>
      </c>
      <c r="DW62" s="218">
        <v>11.91</v>
      </c>
      <c r="DX62" s="219">
        <v>12.31</v>
      </c>
      <c r="DY62" s="220"/>
      <c r="DZ62" s="220"/>
      <c r="EA62" s="220"/>
      <c r="EB62" s="220"/>
      <c r="EC62" s="220"/>
      <c r="ED62" s="216">
        <v>84.18</v>
      </c>
      <c r="EE62" s="215">
        <v>324.39999999999998</v>
      </c>
      <c r="EF62" s="215">
        <v>480.6</v>
      </c>
      <c r="EG62" s="25"/>
      <c r="EH62" s="25"/>
      <c r="EI62" s="25"/>
      <c r="EJ62" s="25"/>
      <c r="EK62" s="25"/>
      <c r="EL62" s="25"/>
      <c r="EM62" s="32"/>
    </row>
    <row r="63" spans="2:143" ht="32.25" customHeight="1" x14ac:dyDescent="0.2">
      <c r="B63" s="247">
        <v>42972</v>
      </c>
      <c r="C63" s="248" t="s">
        <v>739</v>
      </c>
      <c r="D63" s="248" t="s">
        <v>740</v>
      </c>
      <c r="E63" s="274" t="s">
        <v>741</v>
      </c>
      <c r="F63" s="249" t="s">
        <v>742</v>
      </c>
      <c r="G63" s="273">
        <v>950</v>
      </c>
      <c r="H63" s="215">
        <v>95</v>
      </c>
      <c r="I63" s="215">
        <v>855</v>
      </c>
      <c r="J63" s="250"/>
      <c r="K63" s="250"/>
      <c r="L63" s="250"/>
      <c r="M63" s="250"/>
      <c r="N63" s="250"/>
      <c r="O63" s="250"/>
      <c r="P63" s="250"/>
      <c r="Q63" s="250"/>
      <c r="R63" s="250"/>
      <c r="S63" s="250"/>
      <c r="T63" s="250"/>
      <c r="U63" s="250"/>
      <c r="V63" s="250"/>
      <c r="W63" s="250"/>
      <c r="X63" s="250"/>
      <c r="Y63" s="250"/>
      <c r="Z63" s="250"/>
      <c r="AA63" s="250"/>
      <c r="AB63" s="250"/>
      <c r="AC63" s="250"/>
      <c r="AD63" s="250"/>
      <c r="AE63" s="250"/>
      <c r="AF63" s="250"/>
      <c r="AG63" s="250"/>
      <c r="AH63" s="250"/>
      <c r="AI63" s="250"/>
      <c r="AJ63" s="250"/>
      <c r="AK63" s="250"/>
      <c r="AL63" s="250"/>
      <c r="AM63" s="250"/>
      <c r="AN63" s="250"/>
      <c r="AO63" s="250"/>
      <c r="AP63" s="250"/>
      <c r="AQ63" s="250"/>
      <c r="AR63" s="250"/>
      <c r="AS63" s="250"/>
      <c r="AT63" s="250"/>
      <c r="AU63" s="250"/>
      <c r="AV63" s="250"/>
      <c r="AW63" s="250"/>
      <c r="AX63" s="250"/>
      <c r="AY63" s="215"/>
      <c r="AZ63" s="250"/>
      <c r="BA63" s="250"/>
      <c r="BB63" s="215"/>
      <c r="BC63" s="215"/>
      <c r="BD63" s="215"/>
      <c r="BE63" s="215"/>
      <c r="BF63" s="215"/>
      <c r="BG63" s="215"/>
      <c r="BH63" s="215"/>
      <c r="BI63" s="215"/>
      <c r="BJ63" s="215"/>
      <c r="BK63" s="215"/>
      <c r="BL63" s="215"/>
      <c r="BM63" s="215"/>
      <c r="BN63" s="215"/>
      <c r="BO63" s="215"/>
      <c r="BP63" s="215"/>
      <c r="BQ63" s="215"/>
      <c r="BR63" s="215"/>
      <c r="BS63" s="215"/>
      <c r="BT63" s="215"/>
      <c r="BU63" s="215"/>
      <c r="BV63" s="215"/>
      <c r="BW63" s="215"/>
      <c r="BX63" s="215"/>
      <c r="BY63" s="215"/>
      <c r="BZ63" s="215"/>
      <c r="CA63" s="215"/>
      <c r="CB63" s="215"/>
      <c r="CC63" s="215"/>
      <c r="CD63" s="215"/>
      <c r="CE63" s="215"/>
      <c r="CF63" s="215"/>
      <c r="CG63" s="215"/>
      <c r="CH63" s="215"/>
      <c r="CI63" s="215"/>
      <c r="CJ63" s="215"/>
      <c r="CK63" s="215"/>
      <c r="CL63" s="215"/>
      <c r="CM63" s="215"/>
      <c r="CN63" s="215"/>
      <c r="CO63" s="216"/>
      <c r="CP63" s="215"/>
      <c r="CQ63" s="215"/>
      <c r="CR63" s="215"/>
      <c r="CS63" s="215"/>
      <c r="CT63" s="217"/>
      <c r="CU63" s="215"/>
      <c r="CV63" s="215"/>
      <c r="CW63" s="215">
        <v>2.81</v>
      </c>
      <c r="CX63" s="215">
        <v>14.05</v>
      </c>
      <c r="CY63" s="215">
        <v>14.52</v>
      </c>
      <c r="CZ63" s="215">
        <v>14.05</v>
      </c>
      <c r="DA63" s="215">
        <v>14.52</v>
      </c>
      <c r="DB63" s="216">
        <v>59.95</v>
      </c>
      <c r="DC63" s="216">
        <v>59.95</v>
      </c>
      <c r="DD63" s="215">
        <v>14.52</v>
      </c>
      <c r="DE63" s="215">
        <v>13.12</v>
      </c>
      <c r="DF63" s="215">
        <v>14.52</v>
      </c>
      <c r="DG63" s="215">
        <v>14.05</v>
      </c>
      <c r="DH63" s="215">
        <v>14.52</v>
      </c>
      <c r="DI63" s="215">
        <v>14.05</v>
      </c>
      <c r="DJ63" s="215">
        <v>14.52</v>
      </c>
      <c r="DK63" s="215">
        <v>14.52</v>
      </c>
      <c r="DL63" s="215">
        <v>14.05</v>
      </c>
      <c r="DM63" s="215">
        <v>14.52</v>
      </c>
      <c r="DN63" s="215">
        <v>14.05</v>
      </c>
      <c r="DO63" s="215">
        <v>14.52</v>
      </c>
      <c r="DP63" s="216">
        <v>170.96</v>
      </c>
      <c r="DQ63" s="216">
        <v>230.91</v>
      </c>
      <c r="DR63" s="215">
        <v>14.52</v>
      </c>
      <c r="DS63" s="215">
        <v>13.12</v>
      </c>
      <c r="DT63" s="215">
        <v>14.52</v>
      </c>
      <c r="DU63" s="215">
        <v>14.05</v>
      </c>
      <c r="DV63" s="218">
        <v>14.52</v>
      </c>
      <c r="DW63" s="218">
        <v>14.05</v>
      </c>
      <c r="DX63" s="219">
        <v>14.52</v>
      </c>
      <c r="DY63" s="220"/>
      <c r="DZ63" s="220"/>
      <c r="EA63" s="220"/>
      <c r="EB63" s="220"/>
      <c r="EC63" s="220"/>
      <c r="ED63" s="216">
        <v>99.299999999999983</v>
      </c>
      <c r="EE63" s="215">
        <v>330.21</v>
      </c>
      <c r="EF63" s="215">
        <v>619.79</v>
      </c>
      <c r="EG63" s="34"/>
      <c r="EH63" s="25"/>
      <c r="EI63" s="25"/>
      <c r="EJ63" s="25"/>
      <c r="EK63" s="25"/>
      <c r="EL63" s="25"/>
      <c r="EM63" s="32"/>
    </row>
    <row r="64" spans="2:143" ht="32.25" customHeight="1" x14ac:dyDescent="0.2">
      <c r="B64" s="247">
        <v>42972</v>
      </c>
      <c r="C64" s="248" t="s">
        <v>743</v>
      </c>
      <c r="D64" s="248" t="s">
        <v>744</v>
      </c>
      <c r="E64" s="276" t="s">
        <v>110</v>
      </c>
      <c r="F64" s="277" t="s">
        <v>745</v>
      </c>
      <c r="G64" s="273">
        <v>900</v>
      </c>
      <c r="H64" s="215">
        <v>90</v>
      </c>
      <c r="I64" s="215">
        <v>810</v>
      </c>
      <c r="J64" s="250"/>
      <c r="K64" s="250"/>
      <c r="L64" s="250"/>
      <c r="M64" s="250"/>
      <c r="N64" s="250"/>
      <c r="O64" s="250"/>
      <c r="P64" s="250"/>
      <c r="Q64" s="250"/>
      <c r="R64" s="250"/>
      <c r="S64" s="250"/>
      <c r="T64" s="250"/>
      <c r="U64" s="250"/>
      <c r="V64" s="250"/>
      <c r="W64" s="250"/>
      <c r="X64" s="250"/>
      <c r="Y64" s="250"/>
      <c r="Z64" s="250"/>
      <c r="AA64" s="250"/>
      <c r="AB64" s="250"/>
      <c r="AC64" s="250"/>
      <c r="AD64" s="250"/>
      <c r="AE64" s="250"/>
      <c r="AF64" s="250"/>
      <c r="AG64" s="250"/>
      <c r="AH64" s="250"/>
      <c r="AI64" s="250"/>
      <c r="AJ64" s="250"/>
      <c r="AK64" s="250"/>
      <c r="AL64" s="250"/>
      <c r="AM64" s="250"/>
      <c r="AN64" s="250"/>
      <c r="AO64" s="250"/>
      <c r="AP64" s="250"/>
      <c r="AQ64" s="250"/>
      <c r="AR64" s="250"/>
      <c r="AS64" s="250"/>
      <c r="AT64" s="250"/>
      <c r="AU64" s="250"/>
      <c r="AV64" s="250"/>
      <c r="AW64" s="250"/>
      <c r="AX64" s="250"/>
      <c r="AY64" s="215"/>
      <c r="AZ64" s="250"/>
      <c r="BA64" s="250"/>
      <c r="BB64" s="215"/>
      <c r="BC64" s="215"/>
      <c r="BD64" s="215"/>
      <c r="BE64" s="215"/>
      <c r="BF64" s="215"/>
      <c r="BG64" s="215"/>
      <c r="BH64" s="215"/>
      <c r="BI64" s="215"/>
      <c r="BJ64" s="215"/>
      <c r="BK64" s="215"/>
      <c r="BL64" s="215"/>
      <c r="BM64" s="215"/>
      <c r="BN64" s="215"/>
      <c r="BO64" s="215"/>
      <c r="BP64" s="215"/>
      <c r="BQ64" s="215"/>
      <c r="BR64" s="215"/>
      <c r="BS64" s="215"/>
      <c r="BT64" s="215"/>
      <c r="BU64" s="215"/>
      <c r="BV64" s="215"/>
      <c r="BW64" s="215"/>
      <c r="BX64" s="215"/>
      <c r="BY64" s="215"/>
      <c r="BZ64" s="215"/>
      <c r="CA64" s="215"/>
      <c r="CB64" s="215"/>
      <c r="CC64" s="215"/>
      <c r="CD64" s="215"/>
      <c r="CE64" s="215"/>
      <c r="CF64" s="215"/>
      <c r="CG64" s="215"/>
      <c r="CH64" s="215"/>
      <c r="CI64" s="215"/>
      <c r="CJ64" s="215"/>
      <c r="CK64" s="215"/>
      <c r="CL64" s="215"/>
      <c r="CM64" s="215"/>
      <c r="CN64" s="215"/>
      <c r="CO64" s="216"/>
      <c r="CP64" s="215"/>
      <c r="CQ64" s="215"/>
      <c r="CR64" s="215"/>
      <c r="CS64" s="215"/>
      <c r="CT64" s="217"/>
      <c r="CU64" s="215"/>
      <c r="CV64" s="215"/>
      <c r="CW64" s="215">
        <v>2.66</v>
      </c>
      <c r="CX64" s="215">
        <v>13.32</v>
      </c>
      <c r="CY64" s="215">
        <v>13.76</v>
      </c>
      <c r="CZ64" s="215">
        <v>13.32</v>
      </c>
      <c r="DA64" s="215">
        <v>13.76</v>
      </c>
      <c r="DB64" s="216">
        <v>56.82</v>
      </c>
      <c r="DC64" s="216">
        <v>56.82</v>
      </c>
      <c r="DD64" s="215">
        <v>13.76</v>
      </c>
      <c r="DE64" s="215">
        <v>12.43</v>
      </c>
      <c r="DF64" s="215">
        <v>13.76</v>
      </c>
      <c r="DG64" s="215">
        <v>13.32</v>
      </c>
      <c r="DH64" s="215">
        <v>13.76</v>
      </c>
      <c r="DI64" s="215">
        <v>13.32</v>
      </c>
      <c r="DJ64" s="215">
        <v>13.76</v>
      </c>
      <c r="DK64" s="215">
        <v>13.76</v>
      </c>
      <c r="DL64" s="215">
        <v>13.32</v>
      </c>
      <c r="DM64" s="215">
        <v>13.76</v>
      </c>
      <c r="DN64" s="215">
        <v>13.32</v>
      </c>
      <c r="DO64" s="215">
        <v>13.76</v>
      </c>
      <c r="DP64" s="216">
        <v>162.02999999999997</v>
      </c>
      <c r="DQ64" s="216">
        <v>218.85</v>
      </c>
      <c r="DR64" s="215">
        <v>13.76</v>
      </c>
      <c r="DS64" s="215">
        <v>12.43</v>
      </c>
      <c r="DT64" s="215">
        <v>13.76</v>
      </c>
      <c r="DU64" s="215">
        <v>13.32</v>
      </c>
      <c r="DV64" s="218">
        <v>13.76</v>
      </c>
      <c r="DW64" s="218">
        <v>13.32</v>
      </c>
      <c r="DX64" s="219">
        <v>13.76</v>
      </c>
      <c r="DY64" s="220"/>
      <c r="DZ64" s="220"/>
      <c r="EA64" s="220"/>
      <c r="EB64" s="220"/>
      <c r="EC64" s="220"/>
      <c r="ED64" s="216">
        <v>94.11</v>
      </c>
      <c r="EE64" s="215">
        <v>312.95999999999998</v>
      </c>
      <c r="EF64" s="215">
        <v>587.04</v>
      </c>
      <c r="EG64" s="25"/>
      <c r="EH64" s="25"/>
      <c r="EI64" s="25"/>
      <c r="EJ64" s="25"/>
      <c r="EK64" s="25"/>
      <c r="EL64" s="25"/>
      <c r="EM64" s="32"/>
    </row>
    <row r="65" spans="2:143" ht="32.25" customHeight="1" x14ac:dyDescent="0.2">
      <c r="B65" s="247">
        <v>43017</v>
      </c>
      <c r="C65" s="248" t="s">
        <v>136</v>
      </c>
      <c r="D65" s="248" t="s">
        <v>746</v>
      </c>
      <c r="E65" s="274" t="s">
        <v>675</v>
      </c>
      <c r="F65" s="249" t="s">
        <v>747</v>
      </c>
      <c r="G65" s="273">
        <v>750</v>
      </c>
      <c r="H65" s="215">
        <v>75</v>
      </c>
      <c r="I65" s="215">
        <v>675</v>
      </c>
      <c r="J65" s="250"/>
      <c r="K65" s="250"/>
      <c r="L65" s="250"/>
      <c r="M65" s="250"/>
      <c r="N65" s="250"/>
      <c r="O65" s="250"/>
      <c r="P65" s="250"/>
      <c r="Q65" s="250"/>
      <c r="R65" s="250"/>
      <c r="S65" s="250"/>
      <c r="T65" s="250"/>
      <c r="U65" s="250"/>
      <c r="V65" s="250"/>
      <c r="W65" s="250"/>
      <c r="X65" s="250"/>
      <c r="Y65" s="250"/>
      <c r="Z65" s="250"/>
      <c r="AA65" s="250"/>
      <c r="AB65" s="250"/>
      <c r="AC65" s="250"/>
      <c r="AD65" s="250"/>
      <c r="AE65" s="250"/>
      <c r="AF65" s="250"/>
      <c r="AG65" s="250"/>
      <c r="AH65" s="250"/>
      <c r="AI65" s="250"/>
      <c r="AJ65" s="250"/>
      <c r="AK65" s="250"/>
      <c r="AL65" s="250"/>
      <c r="AM65" s="250"/>
      <c r="AN65" s="250"/>
      <c r="AO65" s="250"/>
      <c r="AP65" s="250"/>
      <c r="AQ65" s="250"/>
      <c r="AR65" s="250"/>
      <c r="AS65" s="250"/>
      <c r="AT65" s="250"/>
      <c r="AU65" s="250"/>
      <c r="AV65" s="250"/>
      <c r="AW65" s="250"/>
      <c r="AX65" s="250"/>
      <c r="AY65" s="215"/>
      <c r="AZ65" s="250"/>
      <c r="BA65" s="250"/>
      <c r="BB65" s="215"/>
      <c r="BC65" s="215"/>
      <c r="BD65" s="215"/>
      <c r="BE65" s="215"/>
      <c r="BF65" s="215"/>
      <c r="BG65" s="215"/>
      <c r="BH65" s="215"/>
      <c r="BI65" s="215"/>
      <c r="BJ65" s="215"/>
      <c r="BK65" s="215"/>
      <c r="BL65" s="215"/>
      <c r="BM65" s="215"/>
      <c r="BN65" s="215"/>
      <c r="BO65" s="215"/>
      <c r="BP65" s="215"/>
      <c r="BQ65" s="215"/>
      <c r="BR65" s="215"/>
      <c r="BS65" s="215"/>
      <c r="BT65" s="215"/>
      <c r="BU65" s="215"/>
      <c r="BV65" s="215"/>
      <c r="BW65" s="215"/>
      <c r="BX65" s="215"/>
      <c r="BY65" s="215"/>
      <c r="BZ65" s="215"/>
      <c r="CA65" s="215"/>
      <c r="CB65" s="215"/>
      <c r="CC65" s="215"/>
      <c r="CD65" s="215"/>
      <c r="CE65" s="215"/>
      <c r="CF65" s="215"/>
      <c r="CG65" s="215"/>
      <c r="CH65" s="215"/>
      <c r="CI65" s="215"/>
      <c r="CJ65" s="215"/>
      <c r="CK65" s="215"/>
      <c r="CL65" s="215"/>
      <c r="CM65" s="215"/>
      <c r="CN65" s="215"/>
      <c r="CO65" s="216"/>
      <c r="CP65" s="215"/>
      <c r="CQ65" s="215"/>
      <c r="CR65" s="215"/>
      <c r="CS65" s="215"/>
      <c r="CT65" s="217"/>
      <c r="CU65" s="215"/>
      <c r="CV65" s="215"/>
      <c r="CW65" s="215"/>
      <c r="CX65" s="215"/>
      <c r="CY65" s="215">
        <v>8.14</v>
      </c>
      <c r="CZ65" s="215">
        <v>11.1</v>
      </c>
      <c r="DA65" s="215">
        <v>11.47</v>
      </c>
      <c r="DB65" s="216">
        <v>30.71</v>
      </c>
      <c r="DC65" s="216">
        <v>30.71</v>
      </c>
      <c r="DD65" s="215">
        <v>11.47</v>
      </c>
      <c r="DE65" s="215">
        <v>10.36</v>
      </c>
      <c r="DF65" s="215">
        <v>11.47</v>
      </c>
      <c r="DG65" s="215">
        <v>11.1</v>
      </c>
      <c r="DH65" s="215">
        <v>11.47</v>
      </c>
      <c r="DI65" s="215">
        <v>11.1</v>
      </c>
      <c r="DJ65" s="215">
        <v>11.47</v>
      </c>
      <c r="DK65" s="215">
        <v>11.47</v>
      </c>
      <c r="DL65" s="215">
        <v>11.1</v>
      </c>
      <c r="DM65" s="215">
        <v>11.47</v>
      </c>
      <c r="DN65" s="215">
        <v>11.1</v>
      </c>
      <c r="DO65" s="215">
        <v>11.47</v>
      </c>
      <c r="DP65" s="216">
        <v>135.04999999999998</v>
      </c>
      <c r="DQ65" s="216">
        <v>165.76</v>
      </c>
      <c r="DR65" s="215">
        <v>11.47</v>
      </c>
      <c r="DS65" s="215">
        <v>10.36</v>
      </c>
      <c r="DT65" s="215">
        <v>11.47</v>
      </c>
      <c r="DU65" s="215">
        <v>11.1</v>
      </c>
      <c r="DV65" s="218">
        <v>11.47</v>
      </c>
      <c r="DW65" s="218">
        <v>11.1</v>
      </c>
      <c r="DX65" s="219">
        <v>11.47</v>
      </c>
      <c r="DY65" s="220"/>
      <c r="DZ65" s="220"/>
      <c r="EA65" s="220"/>
      <c r="EB65" s="220"/>
      <c r="EC65" s="220"/>
      <c r="ED65" s="216">
        <v>78.44</v>
      </c>
      <c r="EE65" s="215">
        <v>244.2</v>
      </c>
      <c r="EF65" s="215">
        <v>505.8</v>
      </c>
      <c r="EG65" s="25"/>
      <c r="EH65" s="25"/>
      <c r="EI65" s="25"/>
      <c r="EJ65" s="25"/>
      <c r="EK65" s="25"/>
      <c r="EL65" s="25"/>
      <c r="EM65" s="32"/>
    </row>
    <row r="66" spans="2:143" ht="32.25" customHeight="1" x14ac:dyDescent="0.2">
      <c r="B66" s="247">
        <v>43017</v>
      </c>
      <c r="C66" s="248" t="s">
        <v>136</v>
      </c>
      <c r="D66" s="248" t="s">
        <v>748</v>
      </c>
      <c r="E66" s="274" t="s">
        <v>749</v>
      </c>
      <c r="F66" s="249" t="s">
        <v>750</v>
      </c>
      <c r="G66" s="273">
        <v>650</v>
      </c>
      <c r="H66" s="215">
        <v>65</v>
      </c>
      <c r="I66" s="215">
        <v>585</v>
      </c>
      <c r="J66" s="250"/>
      <c r="K66" s="250"/>
      <c r="L66" s="250"/>
      <c r="M66" s="250"/>
      <c r="N66" s="250"/>
      <c r="O66" s="250"/>
      <c r="P66" s="250"/>
      <c r="Q66" s="250"/>
      <c r="R66" s="250"/>
      <c r="S66" s="250"/>
      <c r="T66" s="250"/>
      <c r="U66" s="250"/>
      <c r="V66" s="250"/>
      <c r="W66" s="250"/>
      <c r="X66" s="250"/>
      <c r="Y66" s="250"/>
      <c r="Z66" s="250"/>
      <c r="AA66" s="250"/>
      <c r="AB66" s="250"/>
      <c r="AC66" s="250"/>
      <c r="AD66" s="250"/>
      <c r="AE66" s="250"/>
      <c r="AF66" s="250"/>
      <c r="AG66" s="250"/>
      <c r="AH66" s="250"/>
      <c r="AI66" s="250"/>
      <c r="AJ66" s="250"/>
      <c r="AK66" s="250"/>
      <c r="AL66" s="250"/>
      <c r="AM66" s="250"/>
      <c r="AN66" s="250"/>
      <c r="AO66" s="250"/>
      <c r="AP66" s="250"/>
      <c r="AQ66" s="250"/>
      <c r="AR66" s="250"/>
      <c r="AS66" s="250"/>
      <c r="AT66" s="250"/>
      <c r="AU66" s="250"/>
      <c r="AV66" s="250"/>
      <c r="AW66" s="250"/>
      <c r="AX66" s="250"/>
      <c r="AY66" s="215"/>
      <c r="AZ66" s="250"/>
      <c r="BA66" s="250"/>
      <c r="BB66" s="215"/>
      <c r="BC66" s="215"/>
      <c r="BD66" s="215"/>
      <c r="BE66" s="215"/>
      <c r="BF66" s="215"/>
      <c r="BG66" s="215"/>
      <c r="BH66" s="215"/>
      <c r="BI66" s="215"/>
      <c r="BJ66" s="215"/>
      <c r="BK66" s="215"/>
      <c r="BL66" s="215"/>
      <c r="BM66" s="215"/>
      <c r="BN66" s="215"/>
      <c r="BO66" s="215"/>
      <c r="BP66" s="215"/>
      <c r="BQ66" s="215"/>
      <c r="BR66" s="215"/>
      <c r="BS66" s="215"/>
      <c r="BT66" s="215"/>
      <c r="BU66" s="215"/>
      <c r="BV66" s="215"/>
      <c r="BW66" s="215"/>
      <c r="BX66" s="215"/>
      <c r="BY66" s="215"/>
      <c r="BZ66" s="215"/>
      <c r="CA66" s="215"/>
      <c r="CB66" s="215"/>
      <c r="CC66" s="215"/>
      <c r="CD66" s="215"/>
      <c r="CE66" s="215"/>
      <c r="CF66" s="215"/>
      <c r="CG66" s="215"/>
      <c r="CH66" s="215"/>
      <c r="CI66" s="215"/>
      <c r="CJ66" s="215"/>
      <c r="CK66" s="215"/>
      <c r="CL66" s="215"/>
      <c r="CM66" s="215"/>
      <c r="CN66" s="215"/>
      <c r="CO66" s="216"/>
      <c r="CP66" s="215"/>
      <c r="CQ66" s="215"/>
      <c r="CR66" s="215"/>
      <c r="CS66" s="215"/>
      <c r="CT66" s="217"/>
      <c r="CU66" s="215"/>
      <c r="CV66" s="215"/>
      <c r="CW66" s="215"/>
      <c r="CX66" s="215"/>
      <c r="CY66" s="215">
        <v>7.05</v>
      </c>
      <c r="CZ66" s="215">
        <v>9.6199999999999992</v>
      </c>
      <c r="DA66" s="215">
        <v>9.94</v>
      </c>
      <c r="DB66" s="216">
        <v>26.61</v>
      </c>
      <c r="DC66" s="216">
        <v>26.61</v>
      </c>
      <c r="DD66" s="215">
        <v>9.94</v>
      </c>
      <c r="DE66" s="215">
        <v>8.98</v>
      </c>
      <c r="DF66" s="215">
        <v>9.94</v>
      </c>
      <c r="DG66" s="215">
        <v>9.6199999999999992</v>
      </c>
      <c r="DH66" s="215">
        <v>9.94</v>
      </c>
      <c r="DI66" s="215">
        <v>9.6199999999999992</v>
      </c>
      <c r="DJ66" s="215">
        <v>9.94</v>
      </c>
      <c r="DK66" s="215">
        <v>9.94</v>
      </c>
      <c r="DL66" s="215">
        <v>9.6199999999999992</v>
      </c>
      <c r="DM66" s="215">
        <v>9.94</v>
      </c>
      <c r="DN66" s="215">
        <v>9.6199999999999992</v>
      </c>
      <c r="DO66" s="215">
        <v>9.94</v>
      </c>
      <c r="DP66" s="216">
        <v>117.03999999999999</v>
      </c>
      <c r="DQ66" s="216">
        <v>143.65</v>
      </c>
      <c r="DR66" s="215">
        <v>9.94</v>
      </c>
      <c r="DS66" s="215">
        <v>8.98</v>
      </c>
      <c r="DT66" s="215">
        <v>9.94</v>
      </c>
      <c r="DU66" s="215">
        <v>9.6199999999999992</v>
      </c>
      <c r="DV66" s="218">
        <v>9.94</v>
      </c>
      <c r="DW66" s="218">
        <v>9.6199999999999992</v>
      </c>
      <c r="DX66" s="219">
        <v>9.94</v>
      </c>
      <c r="DY66" s="220"/>
      <c r="DZ66" s="220"/>
      <c r="EA66" s="220"/>
      <c r="EB66" s="220"/>
      <c r="EC66" s="220"/>
      <c r="ED66" s="216">
        <v>67.97999999999999</v>
      </c>
      <c r="EE66" s="215">
        <v>211.63</v>
      </c>
      <c r="EF66" s="215">
        <v>438.37</v>
      </c>
      <c r="EG66" s="25"/>
      <c r="EH66" s="25"/>
      <c r="EI66" s="25"/>
      <c r="EJ66" s="25"/>
      <c r="EK66" s="25"/>
      <c r="EL66" s="25"/>
      <c r="EM66" s="32"/>
    </row>
    <row r="67" spans="2:143" ht="32.25" customHeight="1" x14ac:dyDescent="0.2">
      <c r="B67" s="247">
        <v>43052</v>
      </c>
      <c r="C67" s="248" t="s">
        <v>136</v>
      </c>
      <c r="D67" s="248" t="s">
        <v>751</v>
      </c>
      <c r="E67" s="274" t="s">
        <v>79</v>
      </c>
      <c r="F67" s="249" t="s">
        <v>188</v>
      </c>
      <c r="G67" s="273">
        <v>1250</v>
      </c>
      <c r="H67" s="215">
        <v>125</v>
      </c>
      <c r="I67" s="215">
        <v>1125</v>
      </c>
      <c r="J67" s="250"/>
      <c r="K67" s="250"/>
      <c r="L67" s="250"/>
      <c r="M67" s="250"/>
      <c r="N67" s="250"/>
      <c r="O67" s="250"/>
      <c r="P67" s="250"/>
      <c r="Q67" s="250"/>
      <c r="R67" s="250"/>
      <c r="S67" s="250"/>
      <c r="T67" s="250"/>
      <c r="U67" s="250"/>
      <c r="V67" s="250"/>
      <c r="W67" s="250"/>
      <c r="X67" s="250"/>
      <c r="Y67" s="250"/>
      <c r="Z67" s="250"/>
      <c r="AA67" s="250"/>
      <c r="AB67" s="250"/>
      <c r="AC67" s="250"/>
      <c r="AD67" s="250"/>
      <c r="AE67" s="250"/>
      <c r="AF67" s="250"/>
      <c r="AG67" s="250"/>
      <c r="AH67" s="250"/>
      <c r="AI67" s="250"/>
      <c r="AJ67" s="250"/>
      <c r="AK67" s="250"/>
      <c r="AL67" s="250"/>
      <c r="AM67" s="250"/>
      <c r="AN67" s="250"/>
      <c r="AO67" s="250"/>
      <c r="AP67" s="250"/>
      <c r="AQ67" s="250"/>
      <c r="AR67" s="250"/>
      <c r="AS67" s="250"/>
      <c r="AT67" s="250"/>
      <c r="AU67" s="250"/>
      <c r="AV67" s="250"/>
      <c r="AW67" s="250"/>
      <c r="AX67" s="250"/>
      <c r="AY67" s="215"/>
      <c r="AZ67" s="250"/>
      <c r="BA67" s="250"/>
      <c r="BB67" s="215"/>
      <c r="BC67" s="215"/>
      <c r="BD67" s="215"/>
      <c r="BE67" s="215"/>
      <c r="BF67" s="215"/>
      <c r="BG67" s="215"/>
      <c r="BH67" s="215"/>
      <c r="BI67" s="215"/>
      <c r="BJ67" s="215"/>
      <c r="BK67" s="215"/>
      <c r="BL67" s="215"/>
      <c r="BM67" s="215"/>
      <c r="BN67" s="215"/>
      <c r="BO67" s="215"/>
      <c r="BP67" s="215"/>
      <c r="BQ67" s="215"/>
      <c r="BR67" s="215"/>
      <c r="BS67" s="215"/>
      <c r="BT67" s="215"/>
      <c r="BU67" s="215"/>
      <c r="BV67" s="215"/>
      <c r="BW67" s="215"/>
      <c r="BX67" s="215"/>
      <c r="BY67" s="215"/>
      <c r="BZ67" s="215"/>
      <c r="CA67" s="215"/>
      <c r="CB67" s="215"/>
      <c r="CC67" s="215"/>
      <c r="CD67" s="215"/>
      <c r="CE67" s="215"/>
      <c r="CF67" s="215"/>
      <c r="CG67" s="215"/>
      <c r="CH67" s="215"/>
      <c r="CI67" s="215"/>
      <c r="CJ67" s="215"/>
      <c r="CK67" s="215"/>
      <c r="CL67" s="215"/>
      <c r="CM67" s="215"/>
      <c r="CN67" s="215"/>
      <c r="CO67" s="216"/>
      <c r="CP67" s="215"/>
      <c r="CQ67" s="215"/>
      <c r="CR67" s="215"/>
      <c r="CS67" s="215"/>
      <c r="CT67" s="217"/>
      <c r="CU67" s="215"/>
      <c r="CV67" s="215"/>
      <c r="CW67" s="215"/>
      <c r="CX67" s="215"/>
      <c r="CY67" s="215"/>
      <c r="CZ67" s="215">
        <v>10.48</v>
      </c>
      <c r="DA67" s="215">
        <v>19.11</v>
      </c>
      <c r="DB67" s="216">
        <v>29.59</v>
      </c>
      <c r="DC67" s="216">
        <v>29.59</v>
      </c>
      <c r="DD67" s="215">
        <v>19.11</v>
      </c>
      <c r="DE67" s="215">
        <v>17.260000000000002</v>
      </c>
      <c r="DF67" s="215">
        <v>19.11</v>
      </c>
      <c r="DG67" s="215">
        <v>18.489999999999998</v>
      </c>
      <c r="DH67" s="215">
        <v>19.11</v>
      </c>
      <c r="DI67" s="215">
        <v>18.489999999999998</v>
      </c>
      <c r="DJ67" s="215">
        <v>19.11</v>
      </c>
      <c r="DK67" s="215">
        <v>19.11</v>
      </c>
      <c r="DL67" s="215">
        <v>18.489999999999998</v>
      </c>
      <c r="DM67" s="215">
        <v>19.11</v>
      </c>
      <c r="DN67" s="215">
        <v>18.489999999999998</v>
      </c>
      <c r="DO67" s="215">
        <v>19.11</v>
      </c>
      <c r="DP67" s="216">
        <v>224.99000000000007</v>
      </c>
      <c r="DQ67" s="216">
        <v>254.58</v>
      </c>
      <c r="DR67" s="215">
        <v>19.11</v>
      </c>
      <c r="DS67" s="215">
        <v>17.260000000000002</v>
      </c>
      <c r="DT67" s="215">
        <v>19.11</v>
      </c>
      <c r="DU67" s="215">
        <v>18.489999999999998</v>
      </c>
      <c r="DV67" s="218">
        <v>19.11</v>
      </c>
      <c r="DW67" s="218">
        <v>18.489999999999998</v>
      </c>
      <c r="DX67" s="219">
        <v>19.11</v>
      </c>
      <c r="DY67" s="220"/>
      <c r="DZ67" s="220"/>
      <c r="EA67" s="220"/>
      <c r="EB67" s="220"/>
      <c r="EC67" s="220"/>
      <c r="ED67" s="216">
        <v>130.68</v>
      </c>
      <c r="EE67" s="215">
        <v>385.26</v>
      </c>
      <c r="EF67" s="215">
        <v>864.74</v>
      </c>
      <c r="EG67" s="25"/>
      <c r="EH67" s="25"/>
      <c r="EI67" s="25"/>
      <c r="EJ67" s="25"/>
      <c r="EK67" s="25"/>
      <c r="EL67" s="25"/>
      <c r="EM67" s="32"/>
    </row>
    <row r="68" spans="2:143" ht="32.25" customHeight="1" x14ac:dyDescent="0.2">
      <c r="B68" s="247">
        <v>43172</v>
      </c>
      <c r="C68" s="248" t="s">
        <v>136</v>
      </c>
      <c r="D68" s="251" t="s">
        <v>752</v>
      </c>
      <c r="E68" s="274" t="s">
        <v>183</v>
      </c>
      <c r="F68" s="249" t="s">
        <v>753</v>
      </c>
      <c r="G68" s="273">
        <v>694.57</v>
      </c>
      <c r="H68" s="215">
        <v>69.457000000000008</v>
      </c>
      <c r="I68" s="215">
        <v>625.11300000000006</v>
      </c>
      <c r="J68" s="250"/>
      <c r="K68" s="250"/>
      <c r="L68" s="250"/>
      <c r="M68" s="250"/>
      <c r="N68" s="250"/>
      <c r="O68" s="250"/>
      <c r="P68" s="250"/>
      <c r="Q68" s="250"/>
      <c r="R68" s="250"/>
      <c r="S68" s="250"/>
      <c r="T68" s="250"/>
      <c r="U68" s="250"/>
      <c r="V68" s="250"/>
      <c r="W68" s="250"/>
      <c r="X68" s="250"/>
      <c r="Y68" s="250"/>
      <c r="Z68" s="250"/>
      <c r="AA68" s="250"/>
      <c r="AB68" s="250"/>
      <c r="AC68" s="250"/>
      <c r="AD68" s="250"/>
      <c r="AE68" s="250"/>
      <c r="AF68" s="250"/>
      <c r="AG68" s="250"/>
      <c r="AH68" s="250"/>
      <c r="AI68" s="250"/>
      <c r="AJ68" s="250"/>
      <c r="AK68" s="250"/>
      <c r="AL68" s="250"/>
      <c r="AM68" s="250"/>
      <c r="AN68" s="250"/>
      <c r="AO68" s="250"/>
      <c r="AP68" s="250"/>
      <c r="AQ68" s="250"/>
      <c r="AR68" s="250"/>
      <c r="AS68" s="250"/>
      <c r="AT68" s="250"/>
      <c r="AU68" s="250"/>
      <c r="AV68" s="250"/>
      <c r="AW68" s="250"/>
      <c r="AX68" s="250"/>
      <c r="AY68" s="215"/>
      <c r="AZ68" s="250"/>
      <c r="BA68" s="250"/>
      <c r="BB68" s="215"/>
      <c r="BC68" s="215"/>
      <c r="BD68" s="215"/>
      <c r="BE68" s="215"/>
      <c r="BF68" s="215"/>
      <c r="BG68" s="215"/>
      <c r="BH68" s="215"/>
      <c r="BI68" s="215"/>
      <c r="BJ68" s="215"/>
      <c r="BK68" s="215"/>
      <c r="BL68" s="215"/>
      <c r="BM68" s="215"/>
      <c r="BN68" s="215"/>
      <c r="BO68" s="215"/>
      <c r="BP68" s="215"/>
      <c r="BQ68" s="215"/>
      <c r="BR68" s="215"/>
      <c r="BS68" s="215"/>
      <c r="BT68" s="215"/>
      <c r="BU68" s="215"/>
      <c r="BV68" s="215"/>
      <c r="BW68" s="215"/>
      <c r="BX68" s="215"/>
      <c r="BY68" s="215"/>
      <c r="BZ68" s="215"/>
      <c r="CA68" s="215"/>
      <c r="CB68" s="215"/>
      <c r="CC68" s="215"/>
      <c r="CD68" s="215"/>
      <c r="CE68" s="215"/>
      <c r="CF68" s="215"/>
      <c r="CG68" s="215"/>
      <c r="CH68" s="215"/>
      <c r="CI68" s="215"/>
      <c r="CJ68" s="215"/>
      <c r="CK68" s="215"/>
      <c r="CL68" s="215"/>
      <c r="CM68" s="215"/>
      <c r="CN68" s="215"/>
      <c r="CO68" s="216"/>
      <c r="CP68" s="215"/>
      <c r="CQ68" s="215"/>
      <c r="CR68" s="215"/>
      <c r="CS68" s="215"/>
      <c r="CT68" s="217"/>
      <c r="CU68" s="215"/>
      <c r="CV68" s="215"/>
      <c r="CW68" s="215"/>
      <c r="CX68" s="215"/>
      <c r="CY68" s="215"/>
      <c r="CZ68" s="215"/>
      <c r="DA68" s="215"/>
      <c r="DB68" s="216"/>
      <c r="DC68" s="216"/>
      <c r="DD68" s="215"/>
      <c r="DE68" s="215"/>
      <c r="DF68" s="215">
        <v>6.17</v>
      </c>
      <c r="DG68" s="215">
        <v>10.28</v>
      </c>
      <c r="DH68" s="215">
        <v>10.62</v>
      </c>
      <c r="DI68" s="215">
        <v>10.28</v>
      </c>
      <c r="DJ68" s="215">
        <v>10.62</v>
      </c>
      <c r="DK68" s="215">
        <v>10.62</v>
      </c>
      <c r="DL68" s="215">
        <v>10.28</v>
      </c>
      <c r="DM68" s="215">
        <v>10.62</v>
      </c>
      <c r="DN68" s="215">
        <v>10.28</v>
      </c>
      <c r="DO68" s="215">
        <v>10.62</v>
      </c>
      <c r="DP68" s="216">
        <v>100.39</v>
      </c>
      <c r="DQ68" s="216">
        <v>100.39</v>
      </c>
      <c r="DR68" s="215">
        <v>10.62</v>
      </c>
      <c r="DS68" s="215">
        <v>9.59</v>
      </c>
      <c r="DT68" s="215">
        <v>10.62</v>
      </c>
      <c r="DU68" s="215">
        <v>10.28</v>
      </c>
      <c r="DV68" s="218">
        <v>10.62</v>
      </c>
      <c r="DW68" s="218">
        <v>10.28</v>
      </c>
      <c r="DX68" s="219">
        <v>10.62</v>
      </c>
      <c r="DY68" s="220"/>
      <c r="DZ68" s="220"/>
      <c r="EA68" s="220"/>
      <c r="EB68" s="220"/>
      <c r="EC68" s="220"/>
      <c r="ED68" s="216">
        <v>72.63</v>
      </c>
      <c r="EE68" s="215">
        <v>173.02</v>
      </c>
      <c r="EF68" s="215">
        <v>521.55000000000007</v>
      </c>
      <c r="EG68" s="25"/>
      <c r="EH68" s="25"/>
      <c r="EI68" s="25"/>
      <c r="EJ68" s="25"/>
      <c r="EK68" s="25"/>
      <c r="EL68" s="25"/>
      <c r="EM68" s="32"/>
    </row>
    <row r="69" spans="2:143" ht="32.25" customHeight="1" x14ac:dyDescent="0.2">
      <c r="B69" s="247">
        <v>43172</v>
      </c>
      <c r="C69" s="248" t="s">
        <v>136</v>
      </c>
      <c r="D69" s="248" t="s">
        <v>754</v>
      </c>
      <c r="E69" s="274" t="s">
        <v>79</v>
      </c>
      <c r="F69" s="249" t="s">
        <v>755</v>
      </c>
      <c r="G69" s="273">
        <v>694.57</v>
      </c>
      <c r="H69" s="215">
        <v>69.457000000000008</v>
      </c>
      <c r="I69" s="215">
        <v>625.11300000000006</v>
      </c>
      <c r="J69" s="250"/>
      <c r="K69" s="250"/>
      <c r="L69" s="250"/>
      <c r="M69" s="250"/>
      <c r="N69" s="250"/>
      <c r="O69" s="250"/>
      <c r="P69" s="250"/>
      <c r="Q69" s="250"/>
      <c r="R69" s="250"/>
      <c r="S69" s="250"/>
      <c r="T69" s="250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0"/>
      <c r="AI69" s="250"/>
      <c r="AJ69" s="250"/>
      <c r="AK69" s="250"/>
      <c r="AL69" s="250"/>
      <c r="AM69" s="250"/>
      <c r="AN69" s="250"/>
      <c r="AO69" s="250"/>
      <c r="AP69" s="250"/>
      <c r="AQ69" s="250"/>
      <c r="AR69" s="250"/>
      <c r="AS69" s="250"/>
      <c r="AT69" s="250"/>
      <c r="AU69" s="250"/>
      <c r="AV69" s="250"/>
      <c r="AW69" s="250"/>
      <c r="AX69" s="250"/>
      <c r="AY69" s="215"/>
      <c r="AZ69" s="250"/>
      <c r="BA69" s="250"/>
      <c r="BB69" s="215"/>
      <c r="BC69" s="215"/>
      <c r="BD69" s="215"/>
      <c r="BE69" s="215"/>
      <c r="BF69" s="215"/>
      <c r="BG69" s="215"/>
      <c r="BH69" s="215"/>
      <c r="BI69" s="215"/>
      <c r="BJ69" s="215"/>
      <c r="BK69" s="215"/>
      <c r="BL69" s="215"/>
      <c r="BM69" s="215"/>
      <c r="BN69" s="215"/>
      <c r="BO69" s="215"/>
      <c r="BP69" s="215"/>
      <c r="BQ69" s="215"/>
      <c r="BR69" s="215"/>
      <c r="BS69" s="215"/>
      <c r="BT69" s="215"/>
      <c r="BU69" s="215"/>
      <c r="BV69" s="215"/>
      <c r="BW69" s="215"/>
      <c r="BX69" s="215"/>
      <c r="BY69" s="215"/>
      <c r="BZ69" s="215"/>
      <c r="CA69" s="215"/>
      <c r="CB69" s="215"/>
      <c r="CC69" s="215"/>
      <c r="CD69" s="215"/>
      <c r="CE69" s="215"/>
      <c r="CF69" s="215"/>
      <c r="CG69" s="215"/>
      <c r="CH69" s="215"/>
      <c r="CI69" s="215"/>
      <c r="CJ69" s="215"/>
      <c r="CK69" s="215"/>
      <c r="CL69" s="215"/>
      <c r="CM69" s="215"/>
      <c r="CN69" s="215"/>
      <c r="CO69" s="216"/>
      <c r="CP69" s="215"/>
      <c r="CQ69" s="215"/>
      <c r="CR69" s="215"/>
      <c r="CS69" s="215"/>
      <c r="CT69" s="217"/>
      <c r="CU69" s="215"/>
      <c r="CV69" s="215"/>
      <c r="CW69" s="215"/>
      <c r="CX69" s="215"/>
      <c r="CY69" s="215"/>
      <c r="CZ69" s="215"/>
      <c r="DA69" s="215"/>
      <c r="DB69" s="216"/>
      <c r="DC69" s="216"/>
      <c r="DD69" s="215"/>
      <c r="DE69" s="215"/>
      <c r="DF69" s="215">
        <v>6.17</v>
      </c>
      <c r="DG69" s="215">
        <v>10.28</v>
      </c>
      <c r="DH69" s="215">
        <v>10.62</v>
      </c>
      <c r="DI69" s="215">
        <v>10.28</v>
      </c>
      <c r="DJ69" s="215">
        <v>10.62</v>
      </c>
      <c r="DK69" s="215">
        <v>10.62</v>
      </c>
      <c r="DL69" s="215">
        <v>10.28</v>
      </c>
      <c r="DM69" s="215">
        <v>10.62</v>
      </c>
      <c r="DN69" s="215">
        <v>10.28</v>
      </c>
      <c r="DO69" s="215">
        <v>10.62</v>
      </c>
      <c r="DP69" s="216">
        <v>100.39</v>
      </c>
      <c r="DQ69" s="216">
        <v>100.39</v>
      </c>
      <c r="DR69" s="215">
        <v>10.62</v>
      </c>
      <c r="DS69" s="215">
        <v>9.59</v>
      </c>
      <c r="DT69" s="215">
        <v>10.62</v>
      </c>
      <c r="DU69" s="215">
        <v>10.28</v>
      </c>
      <c r="DV69" s="218">
        <v>10.62</v>
      </c>
      <c r="DW69" s="218">
        <v>10.28</v>
      </c>
      <c r="DX69" s="219">
        <v>10.62</v>
      </c>
      <c r="DY69" s="220"/>
      <c r="DZ69" s="220"/>
      <c r="EA69" s="220"/>
      <c r="EB69" s="220"/>
      <c r="EC69" s="220"/>
      <c r="ED69" s="216">
        <v>72.63</v>
      </c>
      <c r="EE69" s="215">
        <v>173.02</v>
      </c>
      <c r="EF69" s="215">
        <v>521.55000000000007</v>
      </c>
      <c r="EG69" s="25"/>
      <c r="EH69" s="25"/>
      <c r="EI69" s="25"/>
      <c r="EJ69" s="25"/>
      <c r="EK69" s="25"/>
      <c r="EL69" s="25"/>
      <c r="EM69" s="32"/>
    </row>
    <row r="70" spans="2:143" ht="32.25" customHeight="1" x14ac:dyDescent="0.2">
      <c r="B70" s="247">
        <v>43258</v>
      </c>
      <c r="C70" s="248" t="s">
        <v>136</v>
      </c>
      <c r="D70" s="278" t="s">
        <v>756</v>
      </c>
      <c r="E70" s="274" t="s">
        <v>408</v>
      </c>
      <c r="F70" s="249" t="s">
        <v>757</v>
      </c>
      <c r="G70" s="273">
        <v>670</v>
      </c>
      <c r="H70" s="215">
        <v>67</v>
      </c>
      <c r="I70" s="215">
        <v>603</v>
      </c>
      <c r="J70" s="250"/>
      <c r="K70" s="250"/>
      <c r="L70" s="250"/>
      <c r="M70" s="250"/>
      <c r="N70" s="250"/>
      <c r="O70" s="250"/>
      <c r="P70" s="250"/>
      <c r="Q70" s="250"/>
      <c r="R70" s="250"/>
      <c r="S70" s="250"/>
      <c r="T70" s="250"/>
      <c r="U70" s="250"/>
      <c r="V70" s="250"/>
      <c r="W70" s="250"/>
      <c r="X70" s="250"/>
      <c r="Y70" s="250"/>
      <c r="Z70" s="250"/>
      <c r="AA70" s="250"/>
      <c r="AB70" s="250"/>
      <c r="AC70" s="250"/>
      <c r="AD70" s="250"/>
      <c r="AE70" s="250"/>
      <c r="AF70" s="250"/>
      <c r="AG70" s="250"/>
      <c r="AH70" s="250"/>
      <c r="AI70" s="250"/>
      <c r="AJ70" s="250"/>
      <c r="AK70" s="250"/>
      <c r="AL70" s="250"/>
      <c r="AM70" s="250"/>
      <c r="AN70" s="250"/>
      <c r="AO70" s="250"/>
      <c r="AP70" s="250"/>
      <c r="AQ70" s="250"/>
      <c r="AR70" s="250"/>
      <c r="AS70" s="250"/>
      <c r="AT70" s="250"/>
      <c r="AU70" s="250"/>
      <c r="AV70" s="250"/>
      <c r="AW70" s="250"/>
      <c r="AX70" s="250"/>
      <c r="AY70" s="215"/>
      <c r="AZ70" s="250"/>
      <c r="BA70" s="250"/>
      <c r="BB70" s="215"/>
      <c r="BC70" s="215"/>
      <c r="BD70" s="215"/>
      <c r="BE70" s="215"/>
      <c r="BF70" s="215"/>
      <c r="BG70" s="215"/>
      <c r="BH70" s="215"/>
      <c r="BI70" s="215"/>
      <c r="BJ70" s="215"/>
      <c r="BK70" s="215"/>
      <c r="BL70" s="215"/>
      <c r="BM70" s="215"/>
      <c r="BN70" s="215"/>
      <c r="BO70" s="215"/>
      <c r="BP70" s="215"/>
      <c r="BQ70" s="215"/>
      <c r="BR70" s="215"/>
      <c r="BS70" s="215"/>
      <c r="BT70" s="215"/>
      <c r="BU70" s="215"/>
      <c r="BV70" s="215"/>
      <c r="BW70" s="215"/>
      <c r="BX70" s="215"/>
      <c r="BY70" s="215"/>
      <c r="BZ70" s="215"/>
      <c r="CA70" s="215"/>
      <c r="CB70" s="215"/>
      <c r="CC70" s="215"/>
      <c r="CD70" s="215"/>
      <c r="CE70" s="215"/>
      <c r="CF70" s="215"/>
      <c r="CG70" s="215"/>
      <c r="CH70" s="215"/>
      <c r="CI70" s="215"/>
      <c r="CJ70" s="215"/>
      <c r="CK70" s="215"/>
      <c r="CL70" s="215"/>
      <c r="CM70" s="215"/>
      <c r="CN70" s="215"/>
      <c r="CO70" s="216"/>
      <c r="CP70" s="215"/>
      <c r="CQ70" s="215"/>
      <c r="CR70" s="215"/>
      <c r="CS70" s="215"/>
      <c r="CT70" s="217"/>
      <c r="CU70" s="215"/>
      <c r="CV70" s="215"/>
      <c r="CW70" s="215"/>
      <c r="CX70" s="215"/>
      <c r="CY70" s="215"/>
      <c r="CZ70" s="215"/>
      <c r="DA70" s="215"/>
      <c r="DB70" s="216"/>
      <c r="DC70" s="216"/>
      <c r="DD70" s="215"/>
      <c r="DE70" s="215"/>
      <c r="DF70" s="215"/>
      <c r="DG70" s="215"/>
      <c r="DH70" s="215"/>
      <c r="DI70" s="215">
        <v>7.6</v>
      </c>
      <c r="DJ70" s="215">
        <v>10.24</v>
      </c>
      <c r="DK70" s="215">
        <v>10.24</v>
      </c>
      <c r="DL70" s="215">
        <v>9.91</v>
      </c>
      <c r="DM70" s="215">
        <v>10.24</v>
      </c>
      <c r="DN70" s="215">
        <v>9.91</v>
      </c>
      <c r="DO70" s="215">
        <v>10.24</v>
      </c>
      <c r="DP70" s="216">
        <v>68.38</v>
      </c>
      <c r="DQ70" s="216">
        <v>68.38</v>
      </c>
      <c r="DR70" s="215">
        <v>10.24</v>
      </c>
      <c r="DS70" s="215">
        <v>9.25</v>
      </c>
      <c r="DT70" s="215">
        <v>10.24</v>
      </c>
      <c r="DU70" s="215">
        <v>9.91</v>
      </c>
      <c r="DV70" s="218">
        <v>10.24</v>
      </c>
      <c r="DW70" s="218">
        <v>9.91</v>
      </c>
      <c r="DX70" s="219">
        <v>10.24</v>
      </c>
      <c r="DY70" s="220"/>
      <c r="DZ70" s="220"/>
      <c r="EA70" s="220"/>
      <c r="EB70" s="220"/>
      <c r="EC70" s="220"/>
      <c r="ED70" s="216">
        <v>70.03</v>
      </c>
      <c r="EE70" s="215">
        <v>138.41</v>
      </c>
      <c r="EF70" s="215">
        <v>531.59</v>
      </c>
      <c r="EG70" s="25"/>
      <c r="EH70" s="25"/>
      <c r="EI70" s="25"/>
      <c r="EJ70" s="25"/>
      <c r="EK70" s="25"/>
      <c r="EL70" s="25"/>
      <c r="EM70" s="32"/>
    </row>
    <row r="71" spans="2:143" ht="32.25" customHeight="1" x14ac:dyDescent="0.2">
      <c r="B71" s="247">
        <v>43269</v>
      </c>
      <c r="C71" s="248" t="s">
        <v>136</v>
      </c>
      <c r="D71" s="278" t="s">
        <v>758</v>
      </c>
      <c r="E71" s="274" t="s">
        <v>759</v>
      </c>
      <c r="F71" s="249" t="s">
        <v>760</v>
      </c>
      <c r="G71" s="273">
        <v>900</v>
      </c>
      <c r="H71" s="215">
        <v>90</v>
      </c>
      <c r="I71" s="215">
        <v>810</v>
      </c>
      <c r="J71" s="250"/>
      <c r="K71" s="250"/>
      <c r="L71" s="250"/>
      <c r="M71" s="250"/>
      <c r="N71" s="250"/>
      <c r="O71" s="250"/>
      <c r="P71" s="250"/>
      <c r="Q71" s="250"/>
      <c r="R71" s="250"/>
      <c r="S71" s="250"/>
      <c r="T71" s="250"/>
      <c r="U71" s="250"/>
      <c r="V71" s="250"/>
      <c r="W71" s="250"/>
      <c r="X71" s="250"/>
      <c r="Y71" s="250"/>
      <c r="Z71" s="250"/>
      <c r="AA71" s="250"/>
      <c r="AB71" s="250"/>
      <c r="AC71" s="250"/>
      <c r="AD71" s="250"/>
      <c r="AE71" s="250"/>
      <c r="AF71" s="250"/>
      <c r="AG71" s="250"/>
      <c r="AH71" s="250"/>
      <c r="AI71" s="250"/>
      <c r="AJ71" s="250"/>
      <c r="AK71" s="250"/>
      <c r="AL71" s="250"/>
      <c r="AM71" s="250"/>
      <c r="AN71" s="250"/>
      <c r="AO71" s="250"/>
      <c r="AP71" s="250"/>
      <c r="AQ71" s="250"/>
      <c r="AR71" s="250"/>
      <c r="AS71" s="250"/>
      <c r="AT71" s="250"/>
      <c r="AU71" s="250"/>
      <c r="AV71" s="250"/>
      <c r="AW71" s="250"/>
      <c r="AX71" s="250"/>
      <c r="AY71" s="215"/>
      <c r="AZ71" s="250"/>
      <c r="BA71" s="250"/>
      <c r="BB71" s="215"/>
      <c r="BC71" s="215"/>
      <c r="BD71" s="215"/>
      <c r="BE71" s="215"/>
      <c r="BF71" s="215"/>
      <c r="BG71" s="215"/>
      <c r="BH71" s="215"/>
      <c r="BI71" s="215"/>
      <c r="BJ71" s="215"/>
      <c r="BK71" s="215"/>
      <c r="BL71" s="215"/>
      <c r="BM71" s="215"/>
      <c r="BN71" s="215"/>
      <c r="BO71" s="215"/>
      <c r="BP71" s="215"/>
      <c r="BQ71" s="215"/>
      <c r="BR71" s="215"/>
      <c r="BS71" s="215"/>
      <c r="BT71" s="215"/>
      <c r="BU71" s="215"/>
      <c r="BV71" s="215"/>
      <c r="BW71" s="215"/>
      <c r="BX71" s="215"/>
      <c r="BY71" s="215"/>
      <c r="BZ71" s="215"/>
      <c r="CA71" s="215"/>
      <c r="CB71" s="215"/>
      <c r="CC71" s="215"/>
      <c r="CD71" s="215"/>
      <c r="CE71" s="215"/>
      <c r="CF71" s="215"/>
      <c r="CG71" s="215"/>
      <c r="CH71" s="215"/>
      <c r="CI71" s="215"/>
      <c r="CJ71" s="215"/>
      <c r="CK71" s="215"/>
      <c r="CL71" s="215"/>
      <c r="CM71" s="215"/>
      <c r="CN71" s="215"/>
      <c r="CO71" s="216"/>
      <c r="CP71" s="215"/>
      <c r="CQ71" s="215"/>
      <c r="CR71" s="215"/>
      <c r="CS71" s="215"/>
      <c r="CT71" s="217"/>
      <c r="CU71" s="215"/>
      <c r="CV71" s="215"/>
      <c r="CW71" s="215"/>
      <c r="CX71" s="215"/>
      <c r="CY71" s="215"/>
      <c r="CZ71" s="215"/>
      <c r="DA71" s="215"/>
      <c r="DB71" s="216"/>
      <c r="DC71" s="216"/>
      <c r="DD71" s="215"/>
      <c r="DE71" s="215"/>
      <c r="DF71" s="215"/>
      <c r="DG71" s="215"/>
      <c r="DH71" s="215"/>
      <c r="DI71" s="215">
        <v>5.33</v>
      </c>
      <c r="DJ71" s="215">
        <v>13.76</v>
      </c>
      <c r="DK71" s="215">
        <v>13.76</v>
      </c>
      <c r="DL71" s="215">
        <v>13.32</v>
      </c>
      <c r="DM71" s="215">
        <v>13.76</v>
      </c>
      <c r="DN71" s="215">
        <v>13.32</v>
      </c>
      <c r="DO71" s="215">
        <v>13.76</v>
      </c>
      <c r="DP71" s="216">
        <v>87.01</v>
      </c>
      <c r="DQ71" s="216">
        <v>87.01</v>
      </c>
      <c r="DR71" s="215">
        <v>13.76</v>
      </c>
      <c r="DS71" s="215">
        <v>12.43</v>
      </c>
      <c r="DT71" s="215">
        <v>13.76</v>
      </c>
      <c r="DU71" s="215">
        <v>13.32</v>
      </c>
      <c r="DV71" s="218">
        <v>13.76</v>
      </c>
      <c r="DW71" s="218">
        <v>13.32</v>
      </c>
      <c r="DX71" s="219">
        <v>13.76</v>
      </c>
      <c r="DY71" s="220"/>
      <c r="DZ71" s="220"/>
      <c r="EA71" s="220"/>
      <c r="EB71" s="220"/>
      <c r="EC71" s="220"/>
      <c r="ED71" s="216">
        <v>94.11</v>
      </c>
      <c r="EE71" s="215">
        <v>181.12</v>
      </c>
      <c r="EF71" s="215">
        <v>718.88</v>
      </c>
      <c r="EG71" s="25"/>
      <c r="EH71" s="25"/>
      <c r="EI71" s="25"/>
      <c r="EJ71" s="25"/>
      <c r="EK71" s="25"/>
      <c r="EL71" s="25"/>
      <c r="EM71" s="32"/>
    </row>
    <row r="72" spans="2:143" ht="32.25" customHeight="1" x14ac:dyDescent="0.2">
      <c r="B72" s="252">
        <v>43269</v>
      </c>
      <c r="C72" s="253" t="s">
        <v>136</v>
      </c>
      <c r="D72" s="279" t="s">
        <v>761</v>
      </c>
      <c r="E72" s="274" t="s">
        <v>762</v>
      </c>
      <c r="F72" s="249" t="s">
        <v>763</v>
      </c>
      <c r="G72" s="273">
        <v>900</v>
      </c>
      <c r="H72" s="215">
        <v>90</v>
      </c>
      <c r="I72" s="215">
        <v>810</v>
      </c>
      <c r="J72" s="250"/>
      <c r="K72" s="250"/>
      <c r="L72" s="250"/>
      <c r="M72" s="250"/>
      <c r="N72" s="250"/>
      <c r="O72" s="250"/>
      <c r="P72" s="250"/>
      <c r="Q72" s="250"/>
      <c r="R72" s="250"/>
      <c r="S72" s="250"/>
      <c r="T72" s="250"/>
      <c r="U72" s="250"/>
      <c r="V72" s="250"/>
      <c r="W72" s="250"/>
      <c r="X72" s="250"/>
      <c r="Y72" s="250"/>
      <c r="Z72" s="250"/>
      <c r="AA72" s="250"/>
      <c r="AB72" s="250"/>
      <c r="AC72" s="250"/>
      <c r="AD72" s="250"/>
      <c r="AE72" s="250"/>
      <c r="AF72" s="250"/>
      <c r="AG72" s="250"/>
      <c r="AH72" s="250"/>
      <c r="AI72" s="250"/>
      <c r="AJ72" s="250"/>
      <c r="AK72" s="250"/>
      <c r="AL72" s="250"/>
      <c r="AM72" s="250"/>
      <c r="AN72" s="250"/>
      <c r="AO72" s="250"/>
      <c r="AP72" s="250"/>
      <c r="AQ72" s="250"/>
      <c r="AR72" s="250"/>
      <c r="AS72" s="250"/>
      <c r="AT72" s="250"/>
      <c r="AU72" s="250"/>
      <c r="AV72" s="250"/>
      <c r="AW72" s="250"/>
      <c r="AX72" s="250"/>
      <c r="AY72" s="215"/>
      <c r="AZ72" s="250"/>
      <c r="BA72" s="250"/>
      <c r="BB72" s="215"/>
      <c r="BC72" s="215"/>
      <c r="BD72" s="215"/>
      <c r="BE72" s="215"/>
      <c r="BF72" s="215"/>
      <c r="BG72" s="215"/>
      <c r="BH72" s="215"/>
      <c r="BI72" s="215"/>
      <c r="BJ72" s="215"/>
      <c r="BK72" s="215"/>
      <c r="BL72" s="215"/>
      <c r="BM72" s="215"/>
      <c r="BN72" s="215"/>
      <c r="BO72" s="215"/>
      <c r="BP72" s="215"/>
      <c r="BQ72" s="215"/>
      <c r="BR72" s="215"/>
      <c r="BS72" s="215"/>
      <c r="BT72" s="215"/>
      <c r="BU72" s="215"/>
      <c r="BV72" s="215"/>
      <c r="BW72" s="215"/>
      <c r="BX72" s="215"/>
      <c r="BY72" s="215"/>
      <c r="BZ72" s="215"/>
      <c r="CA72" s="215"/>
      <c r="CB72" s="215"/>
      <c r="CC72" s="215"/>
      <c r="CD72" s="215"/>
      <c r="CE72" s="215"/>
      <c r="CF72" s="215"/>
      <c r="CG72" s="215"/>
      <c r="CH72" s="215"/>
      <c r="CI72" s="215"/>
      <c r="CJ72" s="215"/>
      <c r="CK72" s="215"/>
      <c r="CL72" s="215"/>
      <c r="CM72" s="215"/>
      <c r="CN72" s="215"/>
      <c r="CO72" s="216"/>
      <c r="CP72" s="215"/>
      <c r="CQ72" s="215"/>
      <c r="CR72" s="215"/>
      <c r="CS72" s="215"/>
      <c r="CT72" s="217"/>
      <c r="CU72" s="215"/>
      <c r="CV72" s="215"/>
      <c r="CW72" s="215"/>
      <c r="CX72" s="215"/>
      <c r="CY72" s="215"/>
      <c r="CZ72" s="215"/>
      <c r="DA72" s="215"/>
      <c r="DB72" s="216"/>
      <c r="DC72" s="216"/>
      <c r="DD72" s="215"/>
      <c r="DE72" s="215"/>
      <c r="DF72" s="215"/>
      <c r="DG72" s="215"/>
      <c r="DH72" s="215"/>
      <c r="DI72" s="215">
        <v>5.33</v>
      </c>
      <c r="DJ72" s="215">
        <v>13.76</v>
      </c>
      <c r="DK72" s="215">
        <v>13.76</v>
      </c>
      <c r="DL72" s="215">
        <v>13.32</v>
      </c>
      <c r="DM72" s="215">
        <v>13.76</v>
      </c>
      <c r="DN72" s="215">
        <v>13.32</v>
      </c>
      <c r="DO72" s="215">
        <v>13.76</v>
      </c>
      <c r="DP72" s="216">
        <v>87.01</v>
      </c>
      <c r="DQ72" s="216">
        <v>87.01</v>
      </c>
      <c r="DR72" s="215">
        <v>13.76</v>
      </c>
      <c r="DS72" s="215">
        <v>12.43</v>
      </c>
      <c r="DT72" s="215">
        <v>13.76</v>
      </c>
      <c r="DU72" s="215">
        <v>13.32</v>
      </c>
      <c r="DV72" s="218">
        <v>13.76</v>
      </c>
      <c r="DW72" s="218">
        <v>13.32</v>
      </c>
      <c r="DX72" s="219">
        <v>13.76</v>
      </c>
      <c r="DY72" s="228"/>
      <c r="DZ72" s="228"/>
      <c r="EA72" s="228"/>
      <c r="EB72" s="228"/>
      <c r="EC72" s="228"/>
      <c r="ED72" s="216">
        <v>94.11</v>
      </c>
      <c r="EE72" s="224">
        <v>181.12</v>
      </c>
      <c r="EF72" s="224">
        <v>718.88</v>
      </c>
      <c r="EG72" s="25"/>
      <c r="EH72" s="25"/>
      <c r="EI72" s="25"/>
      <c r="EJ72" s="25"/>
      <c r="EK72" s="25"/>
      <c r="EL72" s="25"/>
      <c r="EM72" s="32"/>
    </row>
    <row r="73" spans="2:143" ht="32.25" customHeight="1" x14ac:dyDescent="0.2">
      <c r="B73" s="252">
        <v>43490</v>
      </c>
      <c r="C73" s="253" t="s">
        <v>764</v>
      </c>
      <c r="D73" s="253" t="s">
        <v>765</v>
      </c>
      <c r="E73" s="274" t="s">
        <v>766</v>
      </c>
      <c r="F73" s="249" t="s">
        <v>767</v>
      </c>
      <c r="G73" s="273">
        <v>847.5</v>
      </c>
      <c r="H73" s="215">
        <v>84.75</v>
      </c>
      <c r="I73" s="215">
        <v>762.75</v>
      </c>
      <c r="J73" s="250"/>
      <c r="K73" s="250"/>
      <c r="L73" s="250"/>
      <c r="M73" s="250"/>
      <c r="N73" s="250"/>
      <c r="O73" s="250"/>
      <c r="P73" s="250"/>
      <c r="Q73" s="250"/>
      <c r="R73" s="250"/>
      <c r="S73" s="250"/>
      <c r="T73" s="250"/>
      <c r="U73" s="250"/>
      <c r="V73" s="250"/>
      <c r="W73" s="250"/>
      <c r="X73" s="250"/>
      <c r="Y73" s="250"/>
      <c r="Z73" s="250"/>
      <c r="AA73" s="250"/>
      <c r="AB73" s="250"/>
      <c r="AC73" s="250"/>
      <c r="AD73" s="250"/>
      <c r="AE73" s="250"/>
      <c r="AF73" s="250"/>
      <c r="AG73" s="250"/>
      <c r="AH73" s="250"/>
      <c r="AI73" s="250"/>
      <c r="AJ73" s="250"/>
      <c r="AK73" s="250"/>
      <c r="AL73" s="250"/>
      <c r="AM73" s="250"/>
      <c r="AN73" s="250"/>
      <c r="AO73" s="250"/>
      <c r="AP73" s="250"/>
      <c r="AQ73" s="250"/>
      <c r="AR73" s="250"/>
      <c r="AS73" s="250"/>
      <c r="AT73" s="250"/>
      <c r="AU73" s="250"/>
      <c r="AV73" s="250"/>
      <c r="AW73" s="250"/>
      <c r="AX73" s="250"/>
      <c r="AY73" s="215"/>
      <c r="AZ73" s="250"/>
      <c r="BA73" s="250"/>
      <c r="BB73" s="215"/>
      <c r="BC73" s="215"/>
      <c r="BD73" s="215"/>
      <c r="BE73" s="215"/>
      <c r="BF73" s="215"/>
      <c r="BG73" s="215"/>
      <c r="BH73" s="215"/>
      <c r="BI73" s="215"/>
      <c r="BJ73" s="215"/>
      <c r="BK73" s="215"/>
      <c r="BL73" s="215"/>
      <c r="BM73" s="215"/>
      <c r="BN73" s="215"/>
      <c r="BO73" s="215"/>
      <c r="BP73" s="215"/>
      <c r="BQ73" s="215"/>
      <c r="BR73" s="215"/>
      <c r="BS73" s="215"/>
      <c r="BT73" s="215"/>
      <c r="BU73" s="215"/>
      <c r="BV73" s="215"/>
      <c r="BW73" s="215"/>
      <c r="BX73" s="215"/>
      <c r="BY73" s="215"/>
      <c r="BZ73" s="215"/>
      <c r="CA73" s="215"/>
      <c r="CB73" s="215"/>
      <c r="CC73" s="215"/>
      <c r="CD73" s="215"/>
      <c r="CE73" s="215"/>
      <c r="CF73" s="215"/>
      <c r="CG73" s="215"/>
      <c r="CH73" s="215"/>
      <c r="CI73" s="215"/>
      <c r="CJ73" s="215"/>
      <c r="CK73" s="215"/>
      <c r="CL73" s="215"/>
      <c r="CM73" s="215"/>
      <c r="CN73" s="215"/>
      <c r="CO73" s="216"/>
      <c r="CP73" s="215"/>
      <c r="CQ73" s="215"/>
      <c r="CR73" s="215"/>
      <c r="CS73" s="215"/>
      <c r="CT73" s="217"/>
      <c r="CU73" s="215"/>
      <c r="CV73" s="215"/>
      <c r="CW73" s="215"/>
      <c r="CX73" s="215"/>
      <c r="CY73" s="215"/>
      <c r="CZ73" s="215"/>
      <c r="DA73" s="215"/>
      <c r="DB73" s="216"/>
      <c r="DC73" s="216"/>
      <c r="DD73" s="215"/>
      <c r="DE73" s="215"/>
      <c r="DF73" s="215"/>
      <c r="DG73" s="215"/>
      <c r="DH73" s="215"/>
      <c r="DI73" s="215"/>
      <c r="DJ73" s="215"/>
      <c r="DK73" s="215"/>
      <c r="DL73" s="215"/>
      <c r="DM73" s="215"/>
      <c r="DN73" s="215"/>
      <c r="DO73" s="215"/>
      <c r="DP73" s="216"/>
      <c r="DQ73" s="216"/>
      <c r="DR73" s="215"/>
      <c r="DS73" s="215">
        <v>14.21</v>
      </c>
      <c r="DT73" s="215">
        <v>12.96</v>
      </c>
      <c r="DU73" s="215">
        <v>12.54</v>
      </c>
      <c r="DV73" s="218">
        <v>12.96</v>
      </c>
      <c r="DW73" s="218">
        <v>12.54</v>
      </c>
      <c r="DX73" s="219">
        <v>12.96</v>
      </c>
      <c r="DY73" s="228"/>
      <c r="DZ73" s="228"/>
      <c r="EA73" s="228"/>
      <c r="EB73" s="228"/>
      <c r="EC73" s="228"/>
      <c r="ED73" s="216">
        <v>78.170000000000016</v>
      </c>
      <c r="EE73" s="224">
        <v>78.17</v>
      </c>
      <c r="EF73" s="224">
        <v>769.33</v>
      </c>
      <c r="EG73" s="25"/>
      <c r="EH73" s="25"/>
      <c r="EI73" s="25"/>
      <c r="EJ73" s="25"/>
      <c r="EK73" s="25"/>
      <c r="EL73" s="25"/>
      <c r="EM73" s="32"/>
    </row>
    <row r="74" spans="2:143" ht="32.25" customHeight="1" x14ac:dyDescent="0.2">
      <c r="B74" s="247">
        <v>43479</v>
      </c>
      <c r="C74" s="248" t="s">
        <v>687</v>
      </c>
      <c r="D74" s="280" t="s">
        <v>768</v>
      </c>
      <c r="E74" s="274" t="s">
        <v>456</v>
      </c>
      <c r="F74" s="273" t="s">
        <v>769</v>
      </c>
      <c r="G74" s="250">
        <v>3525.7</v>
      </c>
      <c r="H74" s="215">
        <v>352.57</v>
      </c>
      <c r="I74" s="215">
        <v>3173.13</v>
      </c>
      <c r="J74" s="250"/>
      <c r="K74" s="250"/>
      <c r="L74" s="250"/>
      <c r="M74" s="250"/>
      <c r="N74" s="250"/>
      <c r="O74" s="250"/>
      <c r="P74" s="250"/>
      <c r="Q74" s="250"/>
      <c r="R74" s="250"/>
      <c r="S74" s="250"/>
      <c r="T74" s="250"/>
      <c r="U74" s="250"/>
      <c r="V74" s="250"/>
      <c r="W74" s="250"/>
      <c r="X74" s="250"/>
      <c r="Y74" s="250"/>
      <c r="Z74" s="250"/>
      <c r="AA74" s="250"/>
      <c r="AB74" s="250"/>
      <c r="AC74" s="250"/>
      <c r="AD74" s="250"/>
      <c r="AE74" s="250"/>
      <c r="AF74" s="250"/>
      <c r="AG74" s="250"/>
      <c r="AH74" s="250"/>
      <c r="AI74" s="250"/>
      <c r="AJ74" s="250"/>
      <c r="AK74" s="250"/>
      <c r="AL74" s="250"/>
      <c r="AM74" s="250"/>
      <c r="AN74" s="250"/>
      <c r="AO74" s="250"/>
      <c r="AP74" s="250"/>
      <c r="AQ74" s="250"/>
      <c r="AR74" s="250"/>
      <c r="AS74" s="250"/>
      <c r="AT74" s="250"/>
      <c r="AU74" s="250"/>
      <c r="AV74" s="250"/>
      <c r="AW74" s="250"/>
      <c r="AX74" s="250"/>
      <c r="AY74" s="215"/>
      <c r="AZ74" s="250"/>
      <c r="BA74" s="250"/>
      <c r="BB74" s="215"/>
      <c r="BC74" s="215"/>
      <c r="BD74" s="215"/>
      <c r="BE74" s="215"/>
      <c r="BF74" s="215"/>
      <c r="BG74" s="215"/>
      <c r="BH74" s="215"/>
      <c r="BI74" s="215"/>
      <c r="BJ74" s="215"/>
      <c r="BK74" s="215"/>
      <c r="BL74" s="215"/>
      <c r="BM74" s="215"/>
      <c r="BN74" s="215"/>
      <c r="BO74" s="215"/>
      <c r="BP74" s="215"/>
      <c r="BQ74" s="215"/>
      <c r="BR74" s="215"/>
      <c r="BS74" s="215"/>
      <c r="BT74" s="215"/>
      <c r="BU74" s="215"/>
      <c r="BV74" s="215"/>
      <c r="BW74" s="215"/>
      <c r="BX74" s="215"/>
      <c r="BY74" s="215"/>
      <c r="BZ74" s="215"/>
      <c r="CA74" s="215"/>
      <c r="CB74" s="215"/>
      <c r="CC74" s="215"/>
      <c r="CD74" s="215"/>
      <c r="CE74" s="215"/>
      <c r="CF74" s="215"/>
      <c r="CG74" s="215"/>
      <c r="CH74" s="215"/>
      <c r="CI74" s="215"/>
      <c r="CJ74" s="215"/>
      <c r="CK74" s="215"/>
      <c r="CL74" s="215"/>
      <c r="CM74" s="215"/>
      <c r="CN74" s="215"/>
      <c r="CO74" s="216"/>
      <c r="CP74" s="215"/>
      <c r="CQ74" s="215"/>
      <c r="CR74" s="215"/>
      <c r="CS74" s="215"/>
      <c r="CT74" s="217"/>
      <c r="CU74" s="215"/>
      <c r="CV74" s="215"/>
      <c r="CW74" s="215"/>
      <c r="CX74" s="215"/>
      <c r="CY74" s="215"/>
      <c r="CZ74" s="215"/>
      <c r="DA74" s="215"/>
      <c r="DB74" s="216"/>
      <c r="DC74" s="216"/>
      <c r="DD74" s="215"/>
      <c r="DE74" s="215"/>
      <c r="DF74" s="215"/>
      <c r="DG74" s="215"/>
      <c r="DH74" s="215"/>
      <c r="DI74" s="215"/>
      <c r="DJ74" s="215"/>
      <c r="DK74" s="215"/>
      <c r="DL74" s="215"/>
      <c r="DM74" s="215"/>
      <c r="DN74" s="215"/>
      <c r="DO74" s="215"/>
      <c r="DP74" s="216"/>
      <c r="DQ74" s="216"/>
      <c r="DR74" s="215"/>
      <c r="DS74" s="215">
        <v>78.239999999999995</v>
      </c>
      <c r="DT74" s="215">
        <v>53.9</v>
      </c>
      <c r="DU74" s="215">
        <v>52.16</v>
      </c>
      <c r="DV74" s="218">
        <v>53.9</v>
      </c>
      <c r="DW74" s="218">
        <v>52.16</v>
      </c>
      <c r="DX74" s="219">
        <v>53.9</v>
      </c>
      <c r="DY74" s="220"/>
      <c r="DZ74" s="220"/>
      <c r="EA74" s="220"/>
      <c r="EB74" s="220"/>
      <c r="EC74" s="220"/>
      <c r="ED74" s="216">
        <v>344.26</v>
      </c>
      <c r="EE74" s="224">
        <v>344.26</v>
      </c>
      <c r="EF74" s="224">
        <v>3181.4399999999996</v>
      </c>
      <c r="EG74" s="25"/>
      <c r="EH74" s="25"/>
      <c r="EI74" s="25"/>
      <c r="EJ74" s="25"/>
      <c r="EK74" s="25"/>
      <c r="EL74" s="25"/>
      <c r="EM74" s="32"/>
    </row>
    <row r="75" spans="2:143" ht="32.25" customHeight="1" x14ac:dyDescent="0.2">
      <c r="B75" s="247">
        <v>43480</v>
      </c>
      <c r="C75" s="248" t="s">
        <v>687</v>
      </c>
      <c r="D75" s="280" t="s">
        <v>768</v>
      </c>
      <c r="E75" s="274" t="s">
        <v>456</v>
      </c>
      <c r="F75" s="273" t="s">
        <v>770</v>
      </c>
      <c r="G75" s="250">
        <v>3525.7</v>
      </c>
      <c r="H75" s="215">
        <v>352.57</v>
      </c>
      <c r="I75" s="215">
        <v>3173.13</v>
      </c>
      <c r="J75" s="250"/>
      <c r="K75" s="250"/>
      <c r="L75" s="250"/>
      <c r="M75" s="250"/>
      <c r="N75" s="250"/>
      <c r="O75" s="250"/>
      <c r="P75" s="250"/>
      <c r="Q75" s="250"/>
      <c r="R75" s="250"/>
      <c r="S75" s="250"/>
      <c r="T75" s="250"/>
      <c r="U75" s="250"/>
      <c r="V75" s="250"/>
      <c r="W75" s="250"/>
      <c r="X75" s="250"/>
      <c r="Y75" s="250"/>
      <c r="Z75" s="250"/>
      <c r="AA75" s="250"/>
      <c r="AB75" s="250"/>
      <c r="AC75" s="250"/>
      <c r="AD75" s="250"/>
      <c r="AE75" s="250"/>
      <c r="AF75" s="250"/>
      <c r="AG75" s="250"/>
      <c r="AH75" s="250"/>
      <c r="AI75" s="250"/>
      <c r="AJ75" s="250"/>
      <c r="AK75" s="250"/>
      <c r="AL75" s="250"/>
      <c r="AM75" s="250"/>
      <c r="AN75" s="250"/>
      <c r="AO75" s="250"/>
      <c r="AP75" s="250"/>
      <c r="AQ75" s="250"/>
      <c r="AR75" s="250"/>
      <c r="AS75" s="250"/>
      <c r="AT75" s="250"/>
      <c r="AU75" s="250"/>
      <c r="AV75" s="250"/>
      <c r="AW75" s="250"/>
      <c r="AX75" s="250"/>
      <c r="AY75" s="215"/>
      <c r="AZ75" s="250"/>
      <c r="BA75" s="250"/>
      <c r="BB75" s="215"/>
      <c r="BC75" s="215"/>
      <c r="BD75" s="215"/>
      <c r="BE75" s="215"/>
      <c r="BF75" s="215"/>
      <c r="BG75" s="215"/>
      <c r="BH75" s="215"/>
      <c r="BI75" s="215"/>
      <c r="BJ75" s="215"/>
      <c r="BK75" s="215"/>
      <c r="BL75" s="215"/>
      <c r="BM75" s="215"/>
      <c r="BN75" s="215"/>
      <c r="BO75" s="215"/>
      <c r="BP75" s="215"/>
      <c r="BQ75" s="215"/>
      <c r="BR75" s="215"/>
      <c r="BS75" s="215"/>
      <c r="BT75" s="215"/>
      <c r="BU75" s="215"/>
      <c r="BV75" s="215"/>
      <c r="BW75" s="215"/>
      <c r="BX75" s="215"/>
      <c r="BY75" s="215"/>
      <c r="BZ75" s="215"/>
      <c r="CA75" s="215"/>
      <c r="CB75" s="215"/>
      <c r="CC75" s="215"/>
      <c r="CD75" s="215"/>
      <c r="CE75" s="215"/>
      <c r="CF75" s="215"/>
      <c r="CG75" s="215"/>
      <c r="CH75" s="215"/>
      <c r="CI75" s="215"/>
      <c r="CJ75" s="215"/>
      <c r="CK75" s="215"/>
      <c r="CL75" s="215"/>
      <c r="CM75" s="215"/>
      <c r="CN75" s="215"/>
      <c r="CO75" s="216"/>
      <c r="CP75" s="215"/>
      <c r="CQ75" s="215"/>
      <c r="CR75" s="215"/>
      <c r="CS75" s="215"/>
      <c r="CT75" s="217"/>
      <c r="CU75" s="215"/>
      <c r="CV75" s="215"/>
      <c r="CW75" s="215"/>
      <c r="CX75" s="215"/>
      <c r="CY75" s="215"/>
      <c r="CZ75" s="215"/>
      <c r="DA75" s="215"/>
      <c r="DB75" s="216"/>
      <c r="DC75" s="216"/>
      <c r="DD75" s="215"/>
      <c r="DE75" s="215"/>
      <c r="DF75" s="215"/>
      <c r="DG75" s="215"/>
      <c r="DH75" s="215"/>
      <c r="DI75" s="215"/>
      <c r="DJ75" s="215"/>
      <c r="DK75" s="215"/>
      <c r="DL75" s="215"/>
      <c r="DM75" s="215"/>
      <c r="DN75" s="215"/>
      <c r="DO75" s="215"/>
      <c r="DP75" s="216"/>
      <c r="DQ75" s="216"/>
      <c r="DR75" s="215"/>
      <c r="DS75" s="215">
        <v>78.239999999999995</v>
      </c>
      <c r="DT75" s="215">
        <v>53.9</v>
      </c>
      <c r="DU75" s="215">
        <v>52.16</v>
      </c>
      <c r="DV75" s="218">
        <v>53.9</v>
      </c>
      <c r="DW75" s="218">
        <v>52.16</v>
      </c>
      <c r="DX75" s="219">
        <v>53.9</v>
      </c>
      <c r="DY75" s="220"/>
      <c r="DZ75" s="220"/>
      <c r="EA75" s="220"/>
      <c r="EB75" s="220"/>
      <c r="EC75" s="220"/>
      <c r="ED75" s="216">
        <v>344.26</v>
      </c>
      <c r="EE75" s="224">
        <v>344.26</v>
      </c>
      <c r="EF75" s="224">
        <v>3181.4399999999996</v>
      </c>
      <c r="EG75" s="25"/>
      <c r="EH75" s="25"/>
      <c r="EI75" s="25"/>
      <c r="EJ75" s="25"/>
      <c r="EK75" s="25"/>
      <c r="EL75" s="25"/>
      <c r="EM75" s="32"/>
    </row>
    <row r="76" spans="2:143" ht="32.25" customHeight="1" thickBot="1" x14ac:dyDescent="0.25">
      <c r="B76" s="281">
        <v>43528</v>
      </c>
      <c r="C76" s="282" t="s">
        <v>771</v>
      </c>
      <c r="D76" s="282" t="s">
        <v>772</v>
      </c>
      <c r="E76" s="276" t="s">
        <v>155</v>
      </c>
      <c r="F76" s="283" t="s">
        <v>773</v>
      </c>
      <c r="G76" s="257">
        <v>791</v>
      </c>
      <c r="H76" s="224">
        <v>79.100000000000009</v>
      </c>
      <c r="I76" s="224">
        <v>711.9</v>
      </c>
      <c r="J76" s="257"/>
      <c r="K76" s="257"/>
      <c r="L76" s="257"/>
      <c r="M76" s="257"/>
      <c r="N76" s="257"/>
      <c r="O76" s="257"/>
      <c r="P76" s="257"/>
      <c r="Q76" s="257"/>
      <c r="R76" s="257"/>
      <c r="S76" s="257"/>
      <c r="T76" s="257"/>
      <c r="U76" s="257"/>
      <c r="V76" s="257"/>
      <c r="W76" s="257"/>
      <c r="X76" s="257"/>
      <c r="Y76" s="257"/>
      <c r="Z76" s="257"/>
      <c r="AA76" s="257"/>
      <c r="AB76" s="257"/>
      <c r="AC76" s="257"/>
      <c r="AD76" s="257"/>
      <c r="AE76" s="257"/>
      <c r="AF76" s="257"/>
      <c r="AG76" s="257"/>
      <c r="AH76" s="257"/>
      <c r="AI76" s="257"/>
      <c r="AJ76" s="257"/>
      <c r="AK76" s="257"/>
      <c r="AL76" s="257"/>
      <c r="AM76" s="257"/>
      <c r="AN76" s="257"/>
      <c r="AO76" s="257"/>
      <c r="AP76" s="257"/>
      <c r="AQ76" s="257"/>
      <c r="AR76" s="257"/>
      <c r="AS76" s="257"/>
      <c r="AT76" s="257"/>
      <c r="AU76" s="257"/>
      <c r="AV76" s="257"/>
      <c r="AW76" s="257"/>
      <c r="AX76" s="257"/>
      <c r="AY76" s="224"/>
      <c r="AZ76" s="257"/>
      <c r="BA76" s="257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  <c r="CM76" s="224"/>
      <c r="CN76" s="224"/>
      <c r="CO76" s="227"/>
      <c r="CP76" s="224"/>
      <c r="CQ76" s="224"/>
      <c r="CR76" s="224"/>
      <c r="CS76" s="224"/>
      <c r="CT76" s="226"/>
      <c r="CU76" s="224"/>
      <c r="CV76" s="224"/>
      <c r="CW76" s="224"/>
      <c r="CX76" s="224"/>
      <c r="CY76" s="224"/>
      <c r="CZ76" s="224"/>
      <c r="DA76" s="224"/>
      <c r="DB76" s="227"/>
      <c r="DC76" s="227"/>
      <c r="DD76" s="224"/>
      <c r="DE76" s="224"/>
      <c r="DF76" s="224"/>
      <c r="DG76" s="224"/>
      <c r="DH76" s="224"/>
      <c r="DI76" s="224"/>
      <c r="DJ76" s="224"/>
      <c r="DK76" s="224"/>
      <c r="DL76" s="224"/>
      <c r="DM76" s="224"/>
      <c r="DN76" s="224"/>
      <c r="DO76" s="224"/>
      <c r="DP76" s="227"/>
      <c r="DQ76" s="227"/>
      <c r="DR76" s="224"/>
      <c r="DS76" s="224"/>
      <c r="DT76" s="224">
        <v>10.53</v>
      </c>
      <c r="DU76" s="224">
        <v>11.7</v>
      </c>
      <c r="DV76" s="284">
        <v>12.09</v>
      </c>
      <c r="DW76" s="218">
        <v>11.7</v>
      </c>
      <c r="DX76" s="219">
        <v>12.09</v>
      </c>
      <c r="DY76" s="228"/>
      <c r="DZ76" s="228"/>
      <c r="EA76" s="228"/>
      <c r="EB76" s="228"/>
      <c r="EC76" s="228"/>
      <c r="ED76" s="227">
        <v>58.11</v>
      </c>
      <c r="EE76" s="224">
        <v>58.11</v>
      </c>
      <c r="EF76" s="224">
        <v>732.89</v>
      </c>
      <c r="EG76" s="25"/>
      <c r="EH76" s="25"/>
      <c r="EI76" s="25"/>
      <c r="EJ76" s="25"/>
      <c r="EK76" s="25"/>
      <c r="EL76" s="25"/>
      <c r="EM76" s="32"/>
    </row>
    <row r="77" spans="2:143" ht="32.25" customHeight="1" thickBot="1" x14ac:dyDescent="0.25">
      <c r="B77" s="545" t="s">
        <v>774</v>
      </c>
      <c r="C77" s="547"/>
      <c r="D77" s="285"/>
      <c r="E77" s="286"/>
      <c r="F77" s="286"/>
      <c r="G77" s="230">
        <v>76685.319999999978</v>
      </c>
      <c r="H77" s="230">
        <v>7668.5320000000011</v>
      </c>
      <c r="I77" s="230">
        <v>69016.787999999986</v>
      </c>
      <c r="J77" s="230">
        <v>0</v>
      </c>
      <c r="K77" s="230">
        <v>0</v>
      </c>
      <c r="L77" s="230">
        <v>0</v>
      </c>
      <c r="M77" s="230">
        <v>0</v>
      </c>
      <c r="N77" s="230">
        <v>0</v>
      </c>
      <c r="O77" s="230">
        <v>0</v>
      </c>
      <c r="P77" s="230">
        <v>0</v>
      </c>
      <c r="Q77" s="230">
        <v>0</v>
      </c>
      <c r="R77" s="230">
        <v>0</v>
      </c>
      <c r="S77" s="230">
        <v>0</v>
      </c>
      <c r="T77" s="230">
        <v>0</v>
      </c>
      <c r="U77" s="230">
        <v>0</v>
      </c>
      <c r="V77" s="230">
        <v>0</v>
      </c>
      <c r="W77" s="230">
        <v>0</v>
      </c>
      <c r="X77" s="230">
        <v>0</v>
      </c>
      <c r="Y77" s="230">
        <v>0</v>
      </c>
      <c r="Z77" s="230">
        <v>0</v>
      </c>
      <c r="AA77" s="230">
        <v>0</v>
      </c>
      <c r="AB77" s="230">
        <v>0</v>
      </c>
      <c r="AC77" s="230">
        <v>0</v>
      </c>
      <c r="AD77" s="230">
        <v>0</v>
      </c>
      <c r="AE77" s="230">
        <v>0</v>
      </c>
      <c r="AF77" s="230">
        <v>0</v>
      </c>
      <c r="AG77" s="230">
        <v>0</v>
      </c>
      <c r="AH77" s="230">
        <v>0</v>
      </c>
      <c r="AI77" s="230">
        <v>0</v>
      </c>
      <c r="AJ77" s="230">
        <v>0</v>
      </c>
      <c r="AK77" s="230">
        <v>0</v>
      </c>
      <c r="AL77" s="230">
        <v>0</v>
      </c>
      <c r="AM77" s="230">
        <v>0</v>
      </c>
      <c r="AN77" s="230">
        <v>0</v>
      </c>
      <c r="AO77" s="230">
        <v>0</v>
      </c>
      <c r="AP77" s="230">
        <v>0</v>
      </c>
      <c r="AQ77" s="230">
        <v>0</v>
      </c>
      <c r="AR77" s="230">
        <v>0</v>
      </c>
      <c r="AS77" s="230">
        <v>0</v>
      </c>
      <c r="AT77" s="230">
        <v>0</v>
      </c>
      <c r="AU77" s="230">
        <v>0</v>
      </c>
      <c r="AV77" s="230">
        <v>0</v>
      </c>
      <c r="AW77" s="230">
        <v>0</v>
      </c>
      <c r="AX77" s="230">
        <v>0</v>
      </c>
      <c r="AY77" s="230">
        <v>0</v>
      </c>
      <c r="AZ77" s="230">
        <v>0</v>
      </c>
      <c r="BA77" s="230">
        <v>0</v>
      </c>
      <c r="BB77" s="230">
        <v>0</v>
      </c>
      <c r="BC77" s="230">
        <v>0</v>
      </c>
      <c r="BD77" s="230">
        <v>0</v>
      </c>
      <c r="BE77" s="230">
        <v>0</v>
      </c>
      <c r="BF77" s="230">
        <v>0</v>
      </c>
      <c r="BG77" s="230">
        <v>0</v>
      </c>
      <c r="BH77" s="230">
        <v>0</v>
      </c>
      <c r="BI77" s="230">
        <v>0</v>
      </c>
      <c r="BJ77" s="230">
        <v>0</v>
      </c>
      <c r="BK77" s="230">
        <v>110.97999999999999</v>
      </c>
      <c r="BL77" s="230">
        <v>110.97999999999999</v>
      </c>
      <c r="BM77" s="230">
        <v>110.97999999999999</v>
      </c>
      <c r="BN77" s="230">
        <v>245.59</v>
      </c>
      <c r="BO77" s="230">
        <v>221.81000000000003</v>
      </c>
      <c r="BP77" s="230">
        <v>245.59</v>
      </c>
      <c r="BQ77" s="230">
        <v>237.66</v>
      </c>
      <c r="BR77" s="230">
        <v>245.59</v>
      </c>
      <c r="BS77" s="230">
        <v>237.66</v>
      </c>
      <c r="BT77" s="230">
        <v>245.59</v>
      </c>
      <c r="BU77" s="230">
        <v>245.59</v>
      </c>
      <c r="BV77" s="230">
        <v>237.66</v>
      </c>
      <c r="BW77" s="230">
        <v>264.89999999999998</v>
      </c>
      <c r="BX77" s="230">
        <v>286.02999999999997</v>
      </c>
      <c r="BY77" s="230">
        <v>331.66</v>
      </c>
      <c r="BZ77" s="230">
        <v>3045.3299999999995</v>
      </c>
      <c r="CA77" s="230">
        <v>3156.31</v>
      </c>
      <c r="CB77" s="230">
        <v>331.66</v>
      </c>
      <c r="CC77" s="230">
        <v>310.25</v>
      </c>
      <c r="CD77" s="230">
        <v>331.66</v>
      </c>
      <c r="CE77" s="230">
        <v>320.95</v>
      </c>
      <c r="CF77" s="230">
        <v>381.33000000000015</v>
      </c>
      <c r="CG77" s="230">
        <v>693.60000000000014</v>
      </c>
      <c r="CH77" s="230">
        <v>716.75999999999988</v>
      </c>
      <c r="CI77" s="230">
        <v>769.89999999999986</v>
      </c>
      <c r="CJ77" s="230">
        <v>772.68000000000018</v>
      </c>
      <c r="CK77" s="230">
        <v>798.4699999999998</v>
      </c>
      <c r="CL77" s="230">
        <v>772.68000000000018</v>
      </c>
      <c r="CM77" s="230">
        <v>851.93999999999971</v>
      </c>
      <c r="CN77" s="230">
        <v>7051.8799999999992</v>
      </c>
      <c r="CO77" s="230">
        <v>10208.190000000002</v>
      </c>
      <c r="CP77" s="230">
        <v>899.40999999999974</v>
      </c>
      <c r="CQ77" s="230">
        <v>812.34000000000015</v>
      </c>
      <c r="CR77" s="230">
        <v>899.40999999999974</v>
      </c>
      <c r="CS77" s="230">
        <v>870.37</v>
      </c>
      <c r="CT77" s="230">
        <v>909.72999999999979</v>
      </c>
      <c r="CU77" s="230">
        <v>882.28</v>
      </c>
      <c r="CV77" s="230">
        <v>911.71999999999969</v>
      </c>
      <c r="CW77" s="230">
        <v>917.1899999999996</v>
      </c>
      <c r="CX77" s="230">
        <v>909.65</v>
      </c>
      <c r="CY77" s="230">
        <v>955.1899999999996</v>
      </c>
      <c r="CZ77" s="230">
        <v>940.85</v>
      </c>
      <c r="DA77" s="230">
        <v>980.51999999999975</v>
      </c>
      <c r="DB77" s="230">
        <v>10888.660000000003</v>
      </c>
      <c r="DC77" s="230">
        <v>21096.85</v>
      </c>
      <c r="DD77" s="230">
        <v>980.51999999999975</v>
      </c>
      <c r="DE77" s="230">
        <v>885.61000000000013</v>
      </c>
      <c r="DF77" s="230">
        <v>992.85999999999967</v>
      </c>
      <c r="DG77" s="230">
        <v>969.42</v>
      </c>
      <c r="DH77" s="230">
        <v>1001.7599999999998</v>
      </c>
      <c r="DI77" s="230">
        <v>987.68000000000006</v>
      </c>
      <c r="DJ77" s="230">
        <v>1039.5199999999998</v>
      </c>
      <c r="DK77" s="230">
        <v>1039.5199999999998</v>
      </c>
      <c r="DL77" s="230">
        <v>1005.97</v>
      </c>
      <c r="DM77" s="230">
        <v>1039.5199999999998</v>
      </c>
      <c r="DN77" s="230">
        <v>1005.97</v>
      </c>
      <c r="DO77" s="230">
        <v>1039.5199999999998</v>
      </c>
      <c r="DP77" s="230">
        <v>11987.87</v>
      </c>
      <c r="DQ77" s="230">
        <v>33084.719999999994</v>
      </c>
      <c r="DR77" s="230">
        <v>1039.5199999999998</v>
      </c>
      <c r="DS77" s="230">
        <v>1109.5900000000001</v>
      </c>
      <c r="DT77" s="230">
        <v>1170.81</v>
      </c>
      <c r="DU77" s="230">
        <v>1134.5300000000002</v>
      </c>
      <c r="DV77" s="230">
        <v>1172.3699999999999</v>
      </c>
      <c r="DW77" s="230">
        <v>1134.5300000000002</v>
      </c>
      <c r="DX77" s="231">
        <v>1172.3699999999999</v>
      </c>
      <c r="DY77" s="230">
        <v>0</v>
      </c>
      <c r="DZ77" s="230">
        <v>0</v>
      </c>
      <c r="EA77" s="230">
        <v>0</v>
      </c>
      <c r="EB77" s="230">
        <v>0</v>
      </c>
      <c r="EC77" s="230">
        <v>0</v>
      </c>
      <c r="ED77" s="230">
        <v>7933.7199999999993</v>
      </c>
      <c r="EE77" s="230">
        <v>41018.440000000031</v>
      </c>
      <c r="EF77" s="230">
        <v>35666.879999999997</v>
      </c>
      <c r="EG77" s="26"/>
      <c r="EH77" s="26"/>
      <c r="EI77" s="26"/>
      <c r="EJ77" s="26"/>
      <c r="EK77" s="26"/>
      <c r="EL77" s="26"/>
      <c r="EM77" s="26"/>
    </row>
    <row r="78" spans="2:143" ht="32.25" customHeight="1" thickBot="1" x14ac:dyDescent="0.25">
      <c r="B78" s="548" t="s">
        <v>775</v>
      </c>
      <c r="C78" s="549"/>
      <c r="D78" s="287"/>
      <c r="E78" s="288"/>
      <c r="F78" s="288"/>
      <c r="G78" s="289"/>
      <c r="H78" s="289"/>
      <c r="I78" s="289"/>
      <c r="J78" s="289"/>
      <c r="K78" s="289"/>
      <c r="L78" s="289"/>
      <c r="M78" s="289"/>
      <c r="N78" s="289"/>
      <c r="O78" s="289"/>
      <c r="P78" s="289"/>
      <c r="Q78" s="289"/>
      <c r="R78" s="289"/>
      <c r="S78" s="289"/>
      <c r="T78" s="289"/>
      <c r="U78" s="289"/>
      <c r="V78" s="289"/>
      <c r="W78" s="289"/>
      <c r="X78" s="289"/>
      <c r="Y78" s="289"/>
      <c r="Z78" s="289"/>
      <c r="AA78" s="289"/>
      <c r="AB78" s="289"/>
      <c r="AC78" s="289"/>
      <c r="AD78" s="289"/>
      <c r="AE78" s="289"/>
      <c r="AF78" s="289"/>
      <c r="AG78" s="289"/>
      <c r="AH78" s="289"/>
      <c r="AI78" s="289"/>
      <c r="AJ78" s="289"/>
      <c r="AK78" s="289"/>
      <c r="AL78" s="289"/>
      <c r="AM78" s="289"/>
      <c r="AN78" s="289"/>
      <c r="AO78" s="289"/>
      <c r="AP78" s="289"/>
      <c r="AQ78" s="289"/>
      <c r="AR78" s="289"/>
      <c r="AS78" s="289"/>
      <c r="AT78" s="289"/>
      <c r="AU78" s="289"/>
      <c r="AV78" s="289"/>
      <c r="AW78" s="289"/>
      <c r="AX78" s="289"/>
      <c r="AY78" s="289"/>
      <c r="AZ78" s="289"/>
      <c r="BA78" s="289"/>
      <c r="BB78" s="289"/>
      <c r="BC78" s="289"/>
      <c r="BD78" s="289"/>
      <c r="BE78" s="289"/>
      <c r="BF78" s="289"/>
      <c r="BG78" s="289"/>
      <c r="BH78" s="289"/>
      <c r="BI78" s="289"/>
      <c r="BJ78" s="289"/>
      <c r="BK78" s="289"/>
      <c r="BL78" s="289"/>
      <c r="BM78" s="289"/>
      <c r="BN78" s="289"/>
      <c r="BO78" s="289"/>
      <c r="BP78" s="289"/>
      <c r="BQ78" s="289"/>
      <c r="BR78" s="289"/>
      <c r="BS78" s="289"/>
      <c r="BT78" s="289"/>
      <c r="BU78" s="289"/>
      <c r="BV78" s="289"/>
      <c r="BW78" s="289"/>
      <c r="BX78" s="289"/>
      <c r="BY78" s="289"/>
      <c r="BZ78" s="289"/>
      <c r="CA78" s="289"/>
      <c r="CB78" s="289"/>
      <c r="CC78" s="289"/>
      <c r="CD78" s="289"/>
      <c r="CE78" s="289"/>
      <c r="CF78" s="289"/>
      <c r="CG78" s="289"/>
      <c r="CH78" s="289"/>
      <c r="CI78" s="289"/>
      <c r="CJ78" s="289"/>
      <c r="CK78" s="289"/>
      <c r="CL78" s="289"/>
      <c r="CM78" s="289"/>
      <c r="CN78" s="289"/>
      <c r="CO78" s="289"/>
      <c r="CP78" s="289"/>
      <c r="CQ78" s="289"/>
      <c r="CR78" s="289"/>
      <c r="CS78" s="289"/>
      <c r="CT78" s="289"/>
      <c r="CU78" s="289"/>
      <c r="CV78" s="289"/>
      <c r="CW78" s="289"/>
      <c r="CX78" s="289"/>
      <c r="CY78" s="289"/>
      <c r="CZ78" s="289"/>
      <c r="DA78" s="289"/>
      <c r="DB78" s="289"/>
      <c r="DC78" s="289"/>
      <c r="DD78" s="289"/>
      <c r="DE78" s="289"/>
      <c r="DF78" s="289"/>
      <c r="DG78" s="289"/>
      <c r="DH78" s="289"/>
      <c r="DI78" s="289"/>
      <c r="DJ78" s="289"/>
      <c r="DK78" s="289"/>
      <c r="DL78" s="289"/>
      <c r="DM78" s="289"/>
      <c r="DN78" s="289"/>
      <c r="DO78" s="289"/>
      <c r="DP78" s="289"/>
      <c r="DQ78" s="289"/>
      <c r="DR78" s="289"/>
      <c r="DS78" s="289"/>
      <c r="DT78" s="289"/>
      <c r="DU78" s="289"/>
      <c r="DV78" s="290"/>
      <c r="DW78" s="290"/>
      <c r="DX78" s="291"/>
      <c r="DY78" s="290"/>
      <c r="DZ78" s="290"/>
      <c r="EA78" s="290"/>
      <c r="EB78" s="290"/>
      <c r="EC78" s="290"/>
      <c r="ED78" s="289"/>
      <c r="EE78" s="289"/>
      <c r="EF78" s="292"/>
      <c r="EG78" s="26"/>
      <c r="EH78" s="26"/>
      <c r="EI78" s="26"/>
      <c r="EJ78" s="26"/>
      <c r="EK78" s="26"/>
      <c r="EL78" s="26"/>
      <c r="EM78" s="26"/>
    </row>
    <row r="79" spans="2:143" ht="32.25" customHeight="1" x14ac:dyDescent="0.2">
      <c r="B79" s="237">
        <v>41949</v>
      </c>
      <c r="C79" s="293" t="s">
        <v>490</v>
      </c>
      <c r="D79" s="293" t="s">
        <v>781</v>
      </c>
      <c r="E79" s="237" t="s">
        <v>98</v>
      </c>
      <c r="F79" s="237" t="s">
        <v>782</v>
      </c>
      <c r="G79" s="215">
        <v>1180</v>
      </c>
      <c r="H79" s="215">
        <v>118</v>
      </c>
      <c r="I79" s="215">
        <v>1062</v>
      </c>
      <c r="J79" s="250"/>
      <c r="K79" s="250"/>
      <c r="L79" s="250"/>
      <c r="M79" s="250"/>
      <c r="N79" s="250"/>
      <c r="O79" s="250"/>
      <c r="P79" s="250"/>
      <c r="Q79" s="250"/>
      <c r="R79" s="250"/>
      <c r="S79" s="250"/>
      <c r="T79" s="250"/>
      <c r="U79" s="250"/>
      <c r="V79" s="250"/>
      <c r="W79" s="250"/>
      <c r="X79" s="250"/>
      <c r="Y79" s="250"/>
      <c r="Z79" s="250"/>
      <c r="AA79" s="250"/>
      <c r="AB79" s="250"/>
      <c r="AC79" s="250"/>
      <c r="AD79" s="250"/>
      <c r="AE79" s="250"/>
      <c r="AF79" s="250"/>
      <c r="AG79" s="250"/>
      <c r="AH79" s="250"/>
      <c r="AI79" s="250"/>
      <c r="AJ79" s="250"/>
      <c r="AK79" s="250"/>
      <c r="AL79" s="250"/>
      <c r="AM79" s="250"/>
      <c r="AN79" s="250"/>
      <c r="AO79" s="250"/>
      <c r="AP79" s="250"/>
      <c r="AQ79" s="250"/>
      <c r="AR79" s="250"/>
      <c r="AS79" s="250"/>
      <c r="AT79" s="250"/>
      <c r="AU79" s="250"/>
      <c r="AV79" s="250"/>
      <c r="AW79" s="250"/>
      <c r="AX79" s="250"/>
      <c r="AY79" s="215"/>
      <c r="AZ79" s="250"/>
      <c r="BA79" s="250"/>
      <c r="BB79" s="215"/>
      <c r="BC79" s="215"/>
      <c r="BD79" s="215"/>
      <c r="BE79" s="215"/>
      <c r="BF79" s="215"/>
      <c r="BG79" s="215"/>
      <c r="BH79" s="215"/>
      <c r="BI79" s="215"/>
      <c r="BJ79" s="215">
        <v>13.97</v>
      </c>
      <c r="BK79" s="215">
        <v>18.04</v>
      </c>
      <c r="BL79" s="215">
        <v>32.01</v>
      </c>
      <c r="BM79" s="215">
        <v>32.01</v>
      </c>
      <c r="BN79" s="215">
        <v>18.04</v>
      </c>
      <c r="BO79" s="215">
        <v>16.29</v>
      </c>
      <c r="BP79" s="215">
        <v>18.04</v>
      </c>
      <c r="BQ79" s="215">
        <v>17.46</v>
      </c>
      <c r="BR79" s="215">
        <v>18.04</v>
      </c>
      <c r="BS79" s="215">
        <v>17.46</v>
      </c>
      <c r="BT79" s="215">
        <v>18.04</v>
      </c>
      <c r="BU79" s="215">
        <v>18.04</v>
      </c>
      <c r="BV79" s="215">
        <v>17.46</v>
      </c>
      <c r="BW79" s="215">
        <v>18.04</v>
      </c>
      <c r="BX79" s="215">
        <v>17.46</v>
      </c>
      <c r="BY79" s="215">
        <v>18.04</v>
      </c>
      <c r="BZ79" s="215">
        <v>212.41</v>
      </c>
      <c r="CA79" s="215">
        <v>244.42</v>
      </c>
      <c r="CB79" s="215">
        <v>18.04</v>
      </c>
      <c r="CC79" s="215">
        <v>16.88</v>
      </c>
      <c r="CD79" s="215">
        <v>18.04</v>
      </c>
      <c r="CE79" s="215">
        <v>17.46</v>
      </c>
      <c r="CF79" s="215">
        <v>18.04</v>
      </c>
      <c r="CG79" s="215">
        <v>17.46</v>
      </c>
      <c r="CH79" s="215">
        <v>18.04</v>
      </c>
      <c r="CI79" s="215">
        <v>18.04</v>
      </c>
      <c r="CJ79" s="215">
        <v>17.46</v>
      </c>
      <c r="CK79" s="215">
        <v>18.04</v>
      </c>
      <c r="CL79" s="215">
        <v>17.46</v>
      </c>
      <c r="CM79" s="215">
        <v>18.04</v>
      </c>
      <c r="CN79" s="215">
        <v>213</v>
      </c>
      <c r="CO79" s="216">
        <v>457.42</v>
      </c>
      <c r="CP79" s="215">
        <v>18.04</v>
      </c>
      <c r="CQ79" s="215">
        <v>16.29</v>
      </c>
      <c r="CR79" s="215">
        <v>18.04</v>
      </c>
      <c r="CS79" s="215">
        <v>17.46</v>
      </c>
      <c r="CT79" s="217">
        <v>18.04</v>
      </c>
      <c r="CU79" s="215">
        <v>17.46</v>
      </c>
      <c r="CV79" s="215">
        <v>18.04</v>
      </c>
      <c r="CW79" s="215">
        <v>18.04</v>
      </c>
      <c r="CX79" s="215">
        <v>17.46</v>
      </c>
      <c r="CY79" s="215">
        <v>18.04</v>
      </c>
      <c r="CZ79" s="215">
        <v>17.46</v>
      </c>
      <c r="DA79" s="215">
        <v>18.04</v>
      </c>
      <c r="DB79" s="216">
        <v>212.41</v>
      </c>
      <c r="DC79" s="216">
        <v>669.83</v>
      </c>
      <c r="DD79" s="215">
        <v>18.04</v>
      </c>
      <c r="DE79" s="215">
        <v>16.29</v>
      </c>
      <c r="DF79" s="215">
        <v>18.04</v>
      </c>
      <c r="DG79" s="215">
        <v>17.46</v>
      </c>
      <c r="DH79" s="215">
        <v>18.04</v>
      </c>
      <c r="DI79" s="215">
        <v>17.46</v>
      </c>
      <c r="DJ79" s="215">
        <v>18.04</v>
      </c>
      <c r="DK79" s="215">
        <v>18.04</v>
      </c>
      <c r="DL79" s="215">
        <v>17.46</v>
      </c>
      <c r="DM79" s="215">
        <v>18.04</v>
      </c>
      <c r="DN79" s="215">
        <v>17.46</v>
      </c>
      <c r="DO79" s="215">
        <v>18.04</v>
      </c>
      <c r="DP79" s="216">
        <v>212.41</v>
      </c>
      <c r="DQ79" s="216">
        <v>882.24</v>
      </c>
      <c r="DR79" s="215">
        <v>18.04</v>
      </c>
      <c r="DS79" s="215">
        <v>16.29</v>
      </c>
      <c r="DT79" s="215">
        <v>18.04</v>
      </c>
      <c r="DU79" s="215">
        <v>17.46</v>
      </c>
      <c r="DV79" s="218">
        <v>18.04</v>
      </c>
      <c r="DW79" s="218">
        <v>17.46</v>
      </c>
      <c r="DX79" s="219">
        <v>18.04</v>
      </c>
      <c r="DY79" s="220"/>
      <c r="DZ79" s="220"/>
      <c r="EA79" s="220"/>
      <c r="EB79" s="220"/>
      <c r="EC79" s="220"/>
      <c r="ED79" s="216">
        <v>123.37</v>
      </c>
      <c r="EE79" s="215">
        <v>1005.61</v>
      </c>
      <c r="EF79" s="215">
        <v>174.39</v>
      </c>
      <c r="EG79" s="25"/>
      <c r="EH79" s="25"/>
      <c r="EI79" s="25"/>
      <c r="EJ79" s="25"/>
      <c r="EK79" s="25"/>
      <c r="EL79" s="25"/>
      <c r="EM79" s="25"/>
    </row>
    <row r="80" spans="2:143" ht="32.25" customHeight="1" x14ac:dyDescent="0.2">
      <c r="B80" s="237">
        <v>41955</v>
      </c>
      <c r="C80" s="270" t="s">
        <v>783</v>
      </c>
      <c r="D80" s="246" t="s">
        <v>784</v>
      </c>
      <c r="E80" s="237" t="s">
        <v>169</v>
      </c>
      <c r="F80" s="266" t="s">
        <v>785</v>
      </c>
      <c r="G80" s="215">
        <v>1921</v>
      </c>
      <c r="H80" s="215">
        <v>192.10000000000002</v>
      </c>
      <c r="I80" s="215">
        <v>1728.9</v>
      </c>
      <c r="J80" s="250"/>
      <c r="K80" s="250"/>
      <c r="L80" s="250"/>
      <c r="M80" s="250"/>
      <c r="N80" s="250"/>
      <c r="O80" s="250"/>
      <c r="P80" s="250"/>
      <c r="Q80" s="250"/>
      <c r="R80" s="250"/>
      <c r="S80" s="250"/>
      <c r="T80" s="250"/>
      <c r="U80" s="250"/>
      <c r="V80" s="250"/>
      <c r="W80" s="250"/>
      <c r="X80" s="250"/>
      <c r="Y80" s="250"/>
      <c r="Z80" s="250"/>
      <c r="AA80" s="250"/>
      <c r="AB80" s="250"/>
      <c r="AC80" s="250"/>
      <c r="AD80" s="250"/>
      <c r="AE80" s="250"/>
      <c r="AF80" s="250"/>
      <c r="AG80" s="250"/>
      <c r="AH80" s="250"/>
      <c r="AI80" s="250"/>
      <c r="AJ80" s="250"/>
      <c r="AK80" s="250"/>
      <c r="AL80" s="250"/>
      <c r="AM80" s="250"/>
      <c r="AN80" s="250"/>
      <c r="AO80" s="250"/>
      <c r="AP80" s="250"/>
      <c r="AQ80" s="250"/>
      <c r="AR80" s="250"/>
      <c r="AS80" s="250"/>
      <c r="AT80" s="250"/>
      <c r="AU80" s="250"/>
      <c r="AV80" s="250"/>
      <c r="AW80" s="250"/>
      <c r="AX80" s="250"/>
      <c r="AY80" s="215"/>
      <c r="AZ80" s="250"/>
      <c r="BA80" s="250"/>
      <c r="BB80" s="215"/>
      <c r="BC80" s="215"/>
      <c r="BD80" s="215"/>
      <c r="BE80" s="215"/>
      <c r="BF80" s="215"/>
      <c r="BG80" s="215"/>
      <c r="BH80" s="215"/>
      <c r="BI80" s="215"/>
      <c r="BJ80" s="215">
        <v>17.05</v>
      </c>
      <c r="BK80" s="215">
        <v>29.37</v>
      </c>
      <c r="BL80" s="215">
        <v>46.42</v>
      </c>
      <c r="BM80" s="215">
        <v>46.42</v>
      </c>
      <c r="BN80" s="215">
        <v>29.37</v>
      </c>
      <c r="BO80" s="215">
        <v>26.53</v>
      </c>
      <c r="BP80" s="215">
        <v>29.37</v>
      </c>
      <c r="BQ80" s="215">
        <v>28.42</v>
      </c>
      <c r="BR80" s="215">
        <v>29.37</v>
      </c>
      <c r="BS80" s="215">
        <v>28.42</v>
      </c>
      <c r="BT80" s="215">
        <v>29.37</v>
      </c>
      <c r="BU80" s="215">
        <v>29.37</v>
      </c>
      <c r="BV80" s="215">
        <v>28.42</v>
      </c>
      <c r="BW80" s="215">
        <v>29.37</v>
      </c>
      <c r="BX80" s="215">
        <v>28.42</v>
      </c>
      <c r="BY80" s="215">
        <v>29.37</v>
      </c>
      <c r="BZ80" s="215">
        <v>345.80000000000007</v>
      </c>
      <c r="CA80" s="215">
        <v>392.22</v>
      </c>
      <c r="CB80" s="215">
        <v>29.37</v>
      </c>
      <c r="CC80" s="215">
        <v>27.47</v>
      </c>
      <c r="CD80" s="215">
        <v>29.37</v>
      </c>
      <c r="CE80" s="215">
        <v>28.42</v>
      </c>
      <c r="CF80" s="215">
        <v>29.37</v>
      </c>
      <c r="CG80" s="215">
        <v>28.42</v>
      </c>
      <c r="CH80" s="215">
        <v>29.37</v>
      </c>
      <c r="CI80" s="215">
        <v>29.37</v>
      </c>
      <c r="CJ80" s="215">
        <v>28.42</v>
      </c>
      <c r="CK80" s="215">
        <v>29.37</v>
      </c>
      <c r="CL80" s="215">
        <v>28.42</v>
      </c>
      <c r="CM80" s="215">
        <v>29.37</v>
      </c>
      <c r="CN80" s="215">
        <v>346.74000000000007</v>
      </c>
      <c r="CO80" s="216">
        <v>738.96</v>
      </c>
      <c r="CP80" s="215">
        <v>29.37</v>
      </c>
      <c r="CQ80" s="215">
        <v>26.53</v>
      </c>
      <c r="CR80" s="215">
        <v>29.37</v>
      </c>
      <c r="CS80" s="215">
        <v>28.42</v>
      </c>
      <c r="CT80" s="217">
        <v>29.37</v>
      </c>
      <c r="CU80" s="215">
        <v>28.42</v>
      </c>
      <c r="CV80" s="215">
        <v>29.37</v>
      </c>
      <c r="CW80" s="215">
        <v>29.37</v>
      </c>
      <c r="CX80" s="215">
        <v>28.42</v>
      </c>
      <c r="CY80" s="215">
        <v>29.37</v>
      </c>
      <c r="CZ80" s="215">
        <v>28.42</v>
      </c>
      <c r="DA80" s="215">
        <v>29.37</v>
      </c>
      <c r="DB80" s="216">
        <v>345.80000000000007</v>
      </c>
      <c r="DC80" s="216">
        <v>1084.76</v>
      </c>
      <c r="DD80" s="215">
        <v>29.37</v>
      </c>
      <c r="DE80" s="215">
        <v>26.53</v>
      </c>
      <c r="DF80" s="215">
        <v>29.37</v>
      </c>
      <c r="DG80" s="215">
        <v>28.42</v>
      </c>
      <c r="DH80" s="215">
        <v>29.37</v>
      </c>
      <c r="DI80" s="215">
        <v>28.42</v>
      </c>
      <c r="DJ80" s="215">
        <v>29.37</v>
      </c>
      <c r="DK80" s="215">
        <v>29.37</v>
      </c>
      <c r="DL80" s="215">
        <v>28.42</v>
      </c>
      <c r="DM80" s="215">
        <v>29.37</v>
      </c>
      <c r="DN80" s="215">
        <v>28.42</v>
      </c>
      <c r="DO80" s="215">
        <v>29.37</v>
      </c>
      <c r="DP80" s="216">
        <v>345.80000000000007</v>
      </c>
      <c r="DQ80" s="216">
        <v>1430.56</v>
      </c>
      <c r="DR80" s="215">
        <v>29.37</v>
      </c>
      <c r="DS80" s="215">
        <v>26.53</v>
      </c>
      <c r="DT80" s="215">
        <v>29.37</v>
      </c>
      <c r="DU80" s="215">
        <v>28.42</v>
      </c>
      <c r="DV80" s="218">
        <v>29.37</v>
      </c>
      <c r="DW80" s="218">
        <v>28.42</v>
      </c>
      <c r="DX80" s="219">
        <v>29.37</v>
      </c>
      <c r="DY80" s="220"/>
      <c r="DZ80" s="220"/>
      <c r="EA80" s="220"/>
      <c r="EB80" s="220"/>
      <c r="EC80" s="220"/>
      <c r="ED80" s="216">
        <v>200.85000000000002</v>
      </c>
      <c r="EE80" s="215">
        <v>1631.41</v>
      </c>
      <c r="EF80" s="215">
        <v>289.58999999999992</v>
      </c>
      <c r="EG80" s="25"/>
      <c r="EH80" s="25"/>
      <c r="EI80" s="25"/>
      <c r="EJ80" s="25"/>
      <c r="EK80" s="25"/>
      <c r="EL80" s="25"/>
      <c r="EM80" s="25"/>
    </row>
    <row r="81" spans="2:143" ht="32.25" customHeight="1" x14ac:dyDescent="0.15">
      <c r="B81" s="237">
        <v>41978</v>
      </c>
      <c r="C81" s="246" t="s">
        <v>552</v>
      </c>
      <c r="D81" s="246" t="s">
        <v>786</v>
      </c>
      <c r="E81" s="237" t="s">
        <v>138</v>
      </c>
      <c r="F81" s="266" t="s">
        <v>787</v>
      </c>
      <c r="G81" s="215">
        <v>847.5</v>
      </c>
      <c r="H81" s="215">
        <v>84.75</v>
      </c>
      <c r="I81" s="215">
        <v>762.75</v>
      </c>
      <c r="J81" s="250"/>
      <c r="K81" s="250"/>
      <c r="L81" s="250"/>
      <c r="M81" s="250"/>
      <c r="N81" s="250"/>
      <c r="O81" s="250"/>
      <c r="P81" s="250"/>
      <c r="Q81" s="250"/>
      <c r="R81" s="250"/>
      <c r="S81" s="250"/>
      <c r="T81" s="250"/>
      <c r="U81" s="250"/>
      <c r="V81" s="250"/>
      <c r="W81" s="250"/>
      <c r="X81" s="250"/>
      <c r="Y81" s="250"/>
      <c r="Z81" s="250"/>
      <c r="AA81" s="250"/>
      <c r="AB81" s="250"/>
      <c r="AC81" s="250"/>
      <c r="AD81" s="250"/>
      <c r="AE81" s="250"/>
      <c r="AF81" s="250"/>
      <c r="AG81" s="250"/>
      <c r="AH81" s="250"/>
      <c r="AI81" s="250"/>
      <c r="AJ81" s="250"/>
      <c r="AK81" s="250"/>
      <c r="AL81" s="250"/>
      <c r="AM81" s="250"/>
      <c r="AN81" s="250"/>
      <c r="AO81" s="250"/>
      <c r="AP81" s="250"/>
      <c r="AQ81" s="250"/>
      <c r="AR81" s="250"/>
      <c r="AS81" s="250"/>
      <c r="AT81" s="250"/>
      <c r="AU81" s="250"/>
      <c r="AV81" s="250"/>
      <c r="AW81" s="250"/>
      <c r="AX81" s="250"/>
      <c r="AY81" s="215"/>
      <c r="AZ81" s="250"/>
      <c r="BA81" s="250"/>
      <c r="BB81" s="215"/>
      <c r="BC81" s="215"/>
      <c r="BD81" s="215"/>
      <c r="BE81" s="215"/>
      <c r="BF81" s="215"/>
      <c r="BG81" s="215"/>
      <c r="BH81" s="215"/>
      <c r="BI81" s="215"/>
      <c r="BJ81" s="215"/>
      <c r="BK81" s="215">
        <v>10.87</v>
      </c>
      <c r="BL81" s="215">
        <v>10.87</v>
      </c>
      <c r="BM81" s="215">
        <v>10.87</v>
      </c>
      <c r="BN81" s="215">
        <v>12.96</v>
      </c>
      <c r="BO81" s="215">
        <v>11.7</v>
      </c>
      <c r="BP81" s="215">
        <v>12.96</v>
      </c>
      <c r="BQ81" s="215">
        <v>12.54</v>
      </c>
      <c r="BR81" s="215">
        <v>12.96</v>
      </c>
      <c r="BS81" s="215">
        <v>12.54</v>
      </c>
      <c r="BT81" s="215">
        <v>12.96</v>
      </c>
      <c r="BU81" s="215">
        <v>12.96</v>
      </c>
      <c r="BV81" s="215">
        <v>12.54</v>
      </c>
      <c r="BW81" s="215">
        <v>12.96</v>
      </c>
      <c r="BX81" s="215">
        <v>12.54</v>
      </c>
      <c r="BY81" s="215">
        <v>12.96</v>
      </c>
      <c r="BZ81" s="215">
        <v>152.58000000000001</v>
      </c>
      <c r="CA81" s="215">
        <v>163.44999999999999</v>
      </c>
      <c r="CB81" s="215">
        <v>12.96</v>
      </c>
      <c r="CC81" s="215">
        <v>12.12</v>
      </c>
      <c r="CD81" s="215">
        <v>12.96</v>
      </c>
      <c r="CE81" s="215">
        <v>12.54</v>
      </c>
      <c r="CF81" s="215">
        <v>12.96</v>
      </c>
      <c r="CG81" s="215">
        <v>12.54</v>
      </c>
      <c r="CH81" s="215">
        <v>12.96</v>
      </c>
      <c r="CI81" s="215">
        <v>12.96</v>
      </c>
      <c r="CJ81" s="215">
        <v>12.54</v>
      </c>
      <c r="CK81" s="215">
        <v>12.96</v>
      </c>
      <c r="CL81" s="215">
        <v>12.54</v>
      </c>
      <c r="CM81" s="215">
        <v>12.96</v>
      </c>
      <c r="CN81" s="215">
        <v>153</v>
      </c>
      <c r="CO81" s="216">
        <v>316.45</v>
      </c>
      <c r="CP81" s="215">
        <v>12.96</v>
      </c>
      <c r="CQ81" s="215">
        <v>11.7</v>
      </c>
      <c r="CR81" s="215">
        <v>12.96</v>
      </c>
      <c r="CS81" s="215">
        <v>12.54</v>
      </c>
      <c r="CT81" s="217">
        <v>12.96</v>
      </c>
      <c r="CU81" s="215">
        <v>12.54</v>
      </c>
      <c r="CV81" s="215">
        <v>12.96</v>
      </c>
      <c r="CW81" s="215">
        <v>12.96</v>
      </c>
      <c r="CX81" s="215">
        <v>12.54</v>
      </c>
      <c r="CY81" s="215">
        <v>12.96</v>
      </c>
      <c r="CZ81" s="215">
        <v>12.54</v>
      </c>
      <c r="DA81" s="215">
        <v>12.96</v>
      </c>
      <c r="DB81" s="216">
        <v>152.58000000000001</v>
      </c>
      <c r="DC81" s="216">
        <v>469.03</v>
      </c>
      <c r="DD81" s="215">
        <v>12.96</v>
      </c>
      <c r="DE81" s="215">
        <v>11.7</v>
      </c>
      <c r="DF81" s="215">
        <v>12.96</v>
      </c>
      <c r="DG81" s="215">
        <v>12.54</v>
      </c>
      <c r="DH81" s="215">
        <v>12.96</v>
      </c>
      <c r="DI81" s="215">
        <v>12.54</v>
      </c>
      <c r="DJ81" s="215">
        <v>12.96</v>
      </c>
      <c r="DK81" s="215">
        <v>12.96</v>
      </c>
      <c r="DL81" s="215">
        <v>12.54</v>
      </c>
      <c r="DM81" s="215">
        <v>12.96</v>
      </c>
      <c r="DN81" s="215">
        <v>12.54</v>
      </c>
      <c r="DO81" s="215">
        <v>12.96</v>
      </c>
      <c r="DP81" s="216">
        <v>152.58000000000001</v>
      </c>
      <c r="DQ81" s="216">
        <v>621.61</v>
      </c>
      <c r="DR81" s="215">
        <v>12.96</v>
      </c>
      <c r="DS81" s="215">
        <v>11.7</v>
      </c>
      <c r="DT81" s="215">
        <v>12.96</v>
      </c>
      <c r="DU81" s="215">
        <v>12.54</v>
      </c>
      <c r="DV81" s="218">
        <v>12.96</v>
      </c>
      <c r="DW81" s="218">
        <v>12.54</v>
      </c>
      <c r="DX81" s="219">
        <v>12.96</v>
      </c>
      <c r="DY81" s="220"/>
      <c r="DZ81" s="220"/>
      <c r="EA81" s="220"/>
      <c r="EB81" s="220"/>
      <c r="EC81" s="220"/>
      <c r="ED81" s="216">
        <v>88.62</v>
      </c>
      <c r="EE81" s="215">
        <v>710.23</v>
      </c>
      <c r="EF81" s="215">
        <v>137.26999999999998</v>
      </c>
      <c r="EM81" s="17"/>
    </row>
    <row r="82" spans="2:143" s="12" customFormat="1" ht="32.25" customHeight="1" x14ac:dyDescent="0.2">
      <c r="B82" s="237">
        <v>41978</v>
      </c>
      <c r="C82" s="246" t="s">
        <v>552</v>
      </c>
      <c r="D82" s="246" t="s">
        <v>788</v>
      </c>
      <c r="E82" s="237" t="s">
        <v>759</v>
      </c>
      <c r="F82" s="266" t="s">
        <v>789</v>
      </c>
      <c r="G82" s="215">
        <v>847.5</v>
      </c>
      <c r="H82" s="215">
        <v>84.75</v>
      </c>
      <c r="I82" s="215">
        <v>762.75</v>
      </c>
      <c r="J82" s="250"/>
      <c r="K82" s="250"/>
      <c r="L82" s="250"/>
      <c r="M82" s="250"/>
      <c r="N82" s="250"/>
      <c r="O82" s="250"/>
      <c r="P82" s="250"/>
      <c r="Q82" s="250"/>
      <c r="R82" s="250"/>
      <c r="S82" s="250"/>
      <c r="T82" s="250"/>
      <c r="U82" s="250"/>
      <c r="V82" s="250"/>
      <c r="W82" s="250"/>
      <c r="X82" s="250"/>
      <c r="Y82" s="250"/>
      <c r="Z82" s="250"/>
      <c r="AA82" s="250"/>
      <c r="AB82" s="250"/>
      <c r="AC82" s="250"/>
      <c r="AD82" s="250"/>
      <c r="AE82" s="250"/>
      <c r="AF82" s="250"/>
      <c r="AG82" s="250"/>
      <c r="AH82" s="250"/>
      <c r="AI82" s="250"/>
      <c r="AJ82" s="250"/>
      <c r="AK82" s="250"/>
      <c r="AL82" s="250"/>
      <c r="AM82" s="250"/>
      <c r="AN82" s="250"/>
      <c r="AO82" s="250"/>
      <c r="AP82" s="250"/>
      <c r="AQ82" s="250"/>
      <c r="AR82" s="250"/>
      <c r="AS82" s="250"/>
      <c r="AT82" s="250"/>
      <c r="AU82" s="250"/>
      <c r="AV82" s="250"/>
      <c r="AW82" s="250"/>
      <c r="AX82" s="250"/>
      <c r="AY82" s="215"/>
      <c r="AZ82" s="250"/>
      <c r="BA82" s="250"/>
      <c r="BB82" s="215"/>
      <c r="BC82" s="215"/>
      <c r="BD82" s="215"/>
      <c r="BE82" s="215"/>
      <c r="BF82" s="215"/>
      <c r="BG82" s="215"/>
      <c r="BH82" s="215"/>
      <c r="BI82" s="215"/>
      <c r="BJ82" s="215"/>
      <c r="BK82" s="215">
        <v>10.87</v>
      </c>
      <c r="BL82" s="215">
        <v>10.87</v>
      </c>
      <c r="BM82" s="215">
        <v>10.87</v>
      </c>
      <c r="BN82" s="215">
        <v>12.96</v>
      </c>
      <c r="BO82" s="215">
        <v>11.7</v>
      </c>
      <c r="BP82" s="215">
        <v>12.96</v>
      </c>
      <c r="BQ82" s="215">
        <v>12.54</v>
      </c>
      <c r="BR82" s="215">
        <v>12.96</v>
      </c>
      <c r="BS82" s="215">
        <v>12.54</v>
      </c>
      <c r="BT82" s="215">
        <v>12.96</v>
      </c>
      <c r="BU82" s="215">
        <v>12.96</v>
      </c>
      <c r="BV82" s="215">
        <v>12.54</v>
      </c>
      <c r="BW82" s="215">
        <v>12.96</v>
      </c>
      <c r="BX82" s="215">
        <v>12.54</v>
      </c>
      <c r="BY82" s="215">
        <v>12.96</v>
      </c>
      <c r="BZ82" s="215">
        <v>152.58000000000001</v>
      </c>
      <c r="CA82" s="215">
        <v>163.44999999999999</v>
      </c>
      <c r="CB82" s="215">
        <v>12.96</v>
      </c>
      <c r="CC82" s="215">
        <v>12.12</v>
      </c>
      <c r="CD82" s="215">
        <v>12.96</v>
      </c>
      <c r="CE82" s="215">
        <v>12.54</v>
      </c>
      <c r="CF82" s="215">
        <v>12.96</v>
      </c>
      <c r="CG82" s="215">
        <v>12.54</v>
      </c>
      <c r="CH82" s="215">
        <v>12.96</v>
      </c>
      <c r="CI82" s="215">
        <v>12.96</v>
      </c>
      <c r="CJ82" s="215">
        <v>12.54</v>
      </c>
      <c r="CK82" s="215">
        <v>12.96</v>
      </c>
      <c r="CL82" s="215">
        <v>12.54</v>
      </c>
      <c r="CM82" s="215">
        <v>12.96</v>
      </c>
      <c r="CN82" s="215">
        <v>153</v>
      </c>
      <c r="CO82" s="216">
        <v>316.45</v>
      </c>
      <c r="CP82" s="215">
        <v>12.96</v>
      </c>
      <c r="CQ82" s="215">
        <v>11.7</v>
      </c>
      <c r="CR82" s="215">
        <v>12.96</v>
      </c>
      <c r="CS82" s="215">
        <v>12.54</v>
      </c>
      <c r="CT82" s="217">
        <v>12.96</v>
      </c>
      <c r="CU82" s="215">
        <v>12.54</v>
      </c>
      <c r="CV82" s="215">
        <v>12.96</v>
      </c>
      <c r="CW82" s="215">
        <v>12.96</v>
      </c>
      <c r="CX82" s="215">
        <v>12.54</v>
      </c>
      <c r="CY82" s="215">
        <v>12.96</v>
      </c>
      <c r="CZ82" s="215">
        <v>12.54</v>
      </c>
      <c r="DA82" s="215">
        <v>12.96</v>
      </c>
      <c r="DB82" s="216">
        <v>152.58000000000001</v>
      </c>
      <c r="DC82" s="216">
        <v>469.03</v>
      </c>
      <c r="DD82" s="215">
        <v>12.96</v>
      </c>
      <c r="DE82" s="215">
        <v>11.7</v>
      </c>
      <c r="DF82" s="215">
        <v>12.96</v>
      </c>
      <c r="DG82" s="215">
        <v>12.54</v>
      </c>
      <c r="DH82" s="215">
        <v>12.96</v>
      </c>
      <c r="DI82" s="215">
        <v>12.54</v>
      </c>
      <c r="DJ82" s="215">
        <v>12.96</v>
      </c>
      <c r="DK82" s="215">
        <v>12.96</v>
      </c>
      <c r="DL82" s="215">
        <v>12.54</v>
      </c>
      <c r="DM82" s="215">
        <v>12.96</v>
      </c>
      <c r="DN82" s="215">
        <v>12.54</v>
      </c>
      <c r="DO82" s="215">
        <v>12.96</v>
      </c>
      <c r="DP82" s="216">
        <v>152.58000000000001</v>
      </c>
      <c r="DQ82" s="216">
        <v>621.61</v>
      </c>
      <c r="DR82" s="215">
        <v>12.96</v>
      </c>
      <c r="DS82" s="215">
        <v>11.7</v>
      </c>
      <c r="DT82" s="215">
        <v>12.96</v>
      </c>
      <c r="DU82" s="215">
        <v>12.54</v>
      </c>
      <c r="DV82" s="218">
        <v>12.96</v>
      </c>
      <c r="DW82" s="218">
        <v>12.54</v>
      </c>
      <c r="DX82" s="219">
        <v>12.96</v>
      </c>
      <c r="DY82" s="220"/>
      <c r="DZ82" s="220"/>
      <c r="EA82" s="220"/>
      <c r="EB82" s="220"/>
      <c r="EC82" s="220"/>
      <c r="ED82" s="216">
        <v>88.62</v>
      </c>
      <c r="EE82" s="215">
        <v>710.23</v>
      </c>
      <c r="EF82" s="215">
        <v>137.26999999999998</v>
      </c>
    </row>
    <row r="83" spans="2:143" s="12" customFormat="1" ht="32.25" customHeight="1" x14ac:dyDescent="0.2">
      <c r="B83" s="237">
        <v>41978</v>
      </c>
      <c r="C83" s="246" t="s">
        <v>552</v>
      </c>
      <c r="D83" s="246" t="s">
        <v>790</v>
      </c>
      <c r="E83" s="237" t="s">
        <v>791</v>
      </c>
      <c r="F83" s="266" t="s">
        <v>792</v>
      </c>
      <c r="G83" s="215">
        <v>847.5</v>
      </c>
      <c r="H83" s="215">
        <v>84.75</v>
      </c>
      <c r="I83" s="215">
        <v>762.75</v>
      </c>
      <c r="J83" s="250"/>
      <c r="K83" s="250"/>
      <c r="L83" s="250"/>
      <c r="M83" s="250"/>
      <c r="N83" s="250"/>
      <c r="O83" s="250"/>
      <c r="P83" s="250"/>
      <c r="Q83" s="250"/>
      <c r="R83" s="250"/>
      <c r="S83" s="250"/>
      <c r="T83" s="250"/>
      <c r="U83" s="250"/>
      <c r="V83" s="250"/>
      <c r="W83" s="250"/>
      <c r="X83" s="250"/>
      <c r="Y83" s="250"/>
      <c r="Z83" s="250"/>
      <c r="AA83" s="250"/>
      <c r="AB83" s="250"/>
      <c r="AC83" s="250"/>
      <c r="AD83" s="250"/>
      <c r="AE83" s="250"/>
      <c r="AF83" s="250"/>
      <c r="AG83" s="250"/>
      <c r="AH83" s="250"/>
      <c r="AI83" s="250"/>
      <c r="AJ83" s="250"/>
      <c r="AK83" s="250"/>
      <c r="AL83" s="250"/>
      <c r="AM83" s="250"/>
      <c r="AN83" s="250"/>
      <c r="AO83" s="250"/>
      <c r="AP83" s="250"/>
      <c r="AQ83" s="250"/>
      <c r="AR83" s="250"/>
      <c r="AS83" s="250"/>
      <c r="AT83" s="250"/>
      <c r="AU83" s="250"/>
      <c r="AV83" s="250"/>
      <c r="AW83" s="250"/>
      <c r="AX83" s="250"/>
      <c r="AY83" s="215"/>
      <c r="AZ83" s="250"/>
      <c r="BA83" s="250"/>
      <c r="BB83" s="215"/>
      <c r="BC83" s="215"/>
      <c r="BD83" s="215"/>
      <c r="BE83" s="215"/>
      <c r="BF83" s="215"/>
      <c r="BG83" s="215"/>
      <c r="BH83" s="215"/>
      <c r="BI83" s="215"/>
      <c r="BJ83" s="215"/>
      <c r="BK83" s="215">
        <v>10.87</v>
      </c>
      <c r="BL83" s="215">
        <v>10.87</v>
      </c>
      <c r="BM83" s="215">
        <v>10.87</v>
      </c>
      <c r="BN83" s="215">
        <v>12.96</v>
      </c>
      <c r="BO83" s="215">
        <v>11.7</v>
      </c>
      <c r="BP83" s="215">
        <v>12.96</v>
      </c>
      <c r="BQ83" s="215">
        <v>12.54</v>
      </c>
      <c r="BR83" s="215">
        <v>12.96</v>
      </c>
      <c r="BS83" s="215">
        <v>12.54</v>
      </c>
      <c r="BT83" s="215">
        <v>12.96</v>
      </c>
      <c r="BU83" s="215">
        <v>12.96</v>
      </c>
      <c r="BV83" s="215">
        <v>12.54</v>
      </c>
      <c r="BW83" s="215">
        <v>12.96</v>
      </c>
      <c r="BX83" s="215">
        <v>12.54</v>
      </c>
      <c r="BY83" s="215">
        <v>12.96</v>
      </c>
      <c r="BZ83" s="215">
        <v>152.58000000000001</v>
      </c>
      <c r="CA83" s="215">
        <v>163.44999999999999</v>
      </c>
      <c r="CB83" s="215">
        <v>12.96</v>
      </c>
      <c r="CC83" s="215">
        <v>12.12</v>
      </c>
      <c r="CD83" s="215">
        <v>12.96</v>
      </c>
      <c r="CE83" s="215">
        <v>12.54</v>
      </c>
      <c r="CF83" s="215">
        <v>12.96</v>
      </c>
      <c r="CG83" s="215">
        <v>12.54</v>
      </c>
      <c r="CH83" s="215">
        <v>12.96</v>
      </c>
      <c r="CI83" s="215">
        <v>12.96</v>
      </c>
      <c r="CJ83" s="215">
        <v>12.54</v>
      </c>
      <c r="CK83" s="215">
        <v>12.96</v>
      </c>
      <c r="CL83" s="215">
        <v>12.54</v>
      </c>
      <c r="CM83" s="215">
        <v>12.96</v>
      </c>
      <c r="CN83" s="215">
        <v>153</v>
      </c>
      <c r="CO83" s="216">
        <v>316.45</v>
      </c>
      <c r="CP83" s="215">
        <v>12.96</v>
      </c>
      <c r="CQ83" s="215">
        <v>11.7</v>
      </c>
      <c r="CR83" s="215">
        <v>12.96</v>
      </c>
      <c r="CS83" s="215">
        <v>12.54</v>
      </c>
      <c r="CT83" s="217">
        <v>12.96</v>
      </c>
      <c r="CU83" s="215">
        <v>12.54</v>
      </c>
      <c r="CV83" s="215">
        <v>12.96</v>
      </c>
      <c r="CW83" s="215">
        <v>12.96</v>
      </c>
      <c r="CX83" s="215">
        <v>12.54</v>
      </c>
      <c r="CY83" s="215">
        <v>12.96</v>
      </c>
      <c r="CZ83" s="215">
        <v>12.54</v>
      </c>
      <c r="DA83" s="215">
        <v>12.96</v>
      </c>
      <c r="DB83" s="216">
        <v>152.58000000000001</v>
      </c>
      <c r="DC83" s="216">
        <v>469.03</v>
      </c>
      <c r="DD83" s="215">
        <v>12.96</v>
      </c>
      <c r="DE83" s="215">
        <v>11.7</v>
      </c>
      <c r="DF83" s="215">
        <v>12.96</v>
      </c>
      <c r="DG83" s="215">
        <v>12.54</v>
      </c>
      <c r="DH83" s="215">
        <v>12.96</v>
      </c>
      <c r="DI83" s="215">
        <v>12.54</v>
      </c>
      <c r="DJ83" s="215">
        <v>12.96</v>
      </c>
      <c r="DK83" s="215">
        <v>12.96</v>
      </c>
      <c r="DL83" s="215">
        <v>12.54</v>
      </c>
      <c r="DM83" s="215">
        <v>12.96</v>
      </c>
      <c r="DN83" s="215">
        <v>12.54</v>
      </c>
      <c r="DO83" s="215">
        <v>12.96</v>
      </c>
      <c r="DP83" s="216">
        <v>152.58000000000001</v>
      </c>
      <c r="DQ83" s="216">
        <v>621.61</v>
      </c>
      <c r="DR83" s="215">
        <v>12.96</v>
      </c>
      <c r="DS83" s="215">
        <v>11.7</v>
      </c>
      <c r="DT83" s="215">
        <v>12.96</v>
      </c>
      <c r="DU83" s="215">
        <v>12.54</v>
      </c>
      <c r="DV83" s="218">
        <v>12.96</v>
      </c>
      <c r="DW83" s="218">
        <v>12.54</v>
      </c>
      <c r="DX83" s="219">
        <v>12.96</v>
      </c>
      <c r="DY83" s="220"/>
      <c r="DZ83" s="220"/>
      <c r="EA83" s="220"/>
      <c r="EB83" s="220"/>
      <c r="EC83" s="220"/>
      <c r="ED83" s="216">
        <v>88.62</v>
      </c>
      <c r="EE83" s="215">
        <v>710.23</v>
      </c>
      <c r="EF83" s="215">
        <v>137.26999999999998</v>
      </c>
    </row>
    <row r="84" spans="2:143" ht="32.25" customHeight="1" x14ac:dyDescent="0.15">
      <c r="B84" s="237">
        <v>41978</v>
      </c>
      <c r="C84" s="246" t="s">
        <v>552</v>
      </c>
      <c r="D84" s="246" t="s">
        <v>793</v>
      </c>
      <c r="E84" s="237" t="s">
        <v>675</v>
      </c>
      <c r="F84" s="266" t="s">
        <v>794</v>
      </c>
      <c r="G84" s="215">
        <v>847.5</v>
      </c>
      <c r="H84" s="215">
        <v>84.75</v>
      </c>
      <c r="I84" s="215">
        <v>762.75</v>
      </c>
      <c r="J84" s="250"/>
      <c r="K84" s="250"/>
      <c r="L84" s="250"/>
      <c r="M84" s="250"/>
      <c r="N84" s="250"/>
      <c r="O84" s="250"/>
      <c r="P84" s="250"/>
      <c r="Q84" s="250"/>
      <c r="R84" s="250"/>
      <c r="S84" s="250"/>
      <c r="T84" s="250"/>
      <c r="U84" s="250"/>
      <c r="V84" s="250"/>
      <c r="W84" s="250"/>
      <c r="X84" s="250"/>
      <c r="Y84" s="250"/>
      <c r="Z84" s="250"/>
      <c r="AA84" s="250"/>
      <c r="AB84" s="250"/>
      <c r="AC84" s="250"/>
      <c r="AD84" s="250"/>
      <c r="AE84" s="250"/>
      <c r="AF84" s="250"/>
      <c r="AG84" s="250"/>
      <c r="AH84" s="250"/>
      <c r="AI84" s="250"/>
      <c r="AJ84" s="250"/>
      <c r="AK84" s="250"/>
      <c r="AL84" s="250"/>
      <c r="AM84" s="250"/>
      <c r="AN84" s="250"/>
      <c r="AO84" s="250"/>
      <c r="AP84" s="250"/>
      <c r="AQ84" s="250"/>
      <c r="AR84" s="250"/>
      <c r="AS84" s="250"/>
      <c r="AT84" s="250"/>
      <c r="AU84" s="250"/>
      <c r="AV84" s="250"/>
      <c r="AW84" s="250"/>
      <c r="AX84" s="250"/>
      <c r="AY84" s="215"/>
      <c r="AZ84" s="250"/>
      <c r="BA84" s="250"/>
      <c r="BB84" s="215"/>
      <c r="BC84" s="215"/>
      <c r="BD84" s="215"/>
      <c r="BE84" s="215"/>
      <c r="BF84" s="215"/>
      <c r="BG84" s="215"/>
      <c r="BH84" s="215"/>
      <c r="BI84" s="215"/>
      <c r="BJ84" s="215"/>
      <c r="BK84" s="215">
        <v>10.87</v>
      </c>
      <c r="BL84" s="215">
        <v>10.87</v>
      </c>
      <c r="BM84" s="215">
        <v>10.87</v>
      </c>
      <c r="BN84" s="215">
        <v>12.96</v>
      </c>
      <c r="BO84" s="215">
        <v>11.7</v>
      </c>
      <c r="BP84" s="215">
        <v>12.96</v>
      </c>
      <c r="BQ84" s="215">
        <v>12.54</v>
      </c>
      <c r="BR84" s="215">
        <v>12.96</v>
      </c>
      <c r="BS84" s="215">
        <v>12.54</v>
      </c>
      <c r="BT84" s="215">
        <v>12.96</v>
      </c>
      <c r="BU84" s="215">
        <v>12.96</v>
      </c>
      <c r="BV84" s="215">
        <v>12.54</v>
      </c>
      <c r="BW84" s="215">
        <v>12.96</v>
      </c>
      <c r="BX84" s="215">
        <v>12.54</v>
      </c>
      <c r="BY84" s="215">
        <v>12.96</v>
      </c>
      <c r="BZ84" s="215">
        <v>152.58000000000001</v>
      </c>
      <c r="CA84" s="215">
        <v>163.44999999999999</v>
      </c>
      <c r="CB84" s="215">
        <v>12.96</v>
      </c>
      <c r="CC84" s="215">
        <v>12.12</v>
      </c>
      <c r="CD84" s="215">
        <v>12.96</v>
      </c>
      <c r="CE84" s="215">
        <v>12.54</v>
      </c>
      <c r="CF84" s="215">
        <v>12.96</v>
      </c>
      <c r="CG84" s="215">
        <v>12.54</v>
      </c>
      <c r="CH84" s="215">
        <v>12.96</v>
      </c>
      <c r="CI84" s="215">
        <v>12.96</v>
      </c>
      <c r="CJ84" s="215">
        <v>12.54</v>
      </c>
      <c r="CK84" s="215">
        <v>12.96</v>
      </c>
      <c r="CL84" s="215">
        <v>12.54</v>
      </c>
      <c r="CM84" s="215">
        <v>12.96</v>
      </c>
      <c r="CN84" s="215">
        <v>153</v>
      </c>
      <c r="CO84" s="216">
        <v>316.45</v>
      </c>
      <c r="CP84" s="215">
        <v>12.96</v>
      </c>
      <c r="CQ84" s="215">
        <v>11.7</v>
      </c>
      <c r="CR84" s="215">
        <v>12.96</v>
      </c>
      <c r="CS84" s="215">
        <v>12.54</v>
      </c>
      <c r="CT84" s="217">
        <v>12.96</v>
      </c>
      <c r="CU84" s="215">
        <v>12.54</v>
      </c>
      <c r="CV84" s="215">
        <v>12.96</v>
      </c>
      <c r="CW84" s="215">
        <v>12.96</v>
      </c>
      <c r="CX84" s="215">
        <v>12.54</v>
      </c>
      <c r="CY84" s="215">
        <v>12.96</v>
      </c>
      <c r="CZ84" s="215">
        <v>12.54</v>
      </c>
      <c r="DA84" s="215">
        <v>12.96</v>
      </c>
      <c r="DB84" s="216">
        <v>152.58000000000001</v>
      </c>
      <c r="DC84" s="216">
        <v>469.03</v>
      </c>
      <c r="DD84" s="215">
        <v>12.96</v>
      </c>
      <c r="DE84" s="215">
        <v>11.7</v>
      </c>
      <c r="DF84" s="215">
        <v>12.96</v>
      </c>
      <c r="DG84" s="215">
        <v>12.54</v>
      </c>
      <c r="DH84" s="215">
        <v>12.96</v>
      </c>
      <c r="DI84" s="215">
        <v>12.54</v>
      </c>
      <c r="DJ84" s="215">
        <v>12.96</v>
      </c>
      <c r="DK84" s="215">
        <v>12.96</v>
      </c>
      <c r="DL84" s="215">
        <v>12.54</v>
      </c>
      <c r="DM84" s="215">
        <v>12.96</v>
      </c>
      <c r="DN84" s="215">
        <v>12.54</v>
      </c>
      <c r="DO84" s="215">
        <v>12.96</v>
      </c>
      <c r="DP84" s="216">
        <v>152.58000000000001</v>
      </c>
      <c r="DQ84" s="216">
        <v>621.61</v>
      </c>
      <c r="DR84" s="215">
        <v>12.96</v>
      </c>
      <c r="DS84" s="215">
        <v>11.7</v>
      </c>
      <c r="DT84" s="215">
        <v>12.96</v>
      </c>
      <c r="DU84" s="215">
        <v>12.54</v>
      </c>
      <c r="DV84" s="218">
        <v>12.96</v>
      </c>
      <c r="DW84" s="218">
        <v>12.54</v>
      </c>
      <c r="DX84" s="219">
        <v>12.96</v>
      </c>
      <c r="DY84" s="220"/>
      <c r="DZ84" s="220"/>
      <c r="EA84" s="220"/>
      <c r="EB84" s="220"/>
      <c r="EC84" s="220"/>
      <c r="ED84" s="216">
        <v>88.62</v>
      </c>
      <c r="EE84" s="215">
        <v>710.23</v>
      </c>
      <c r="EF84" s="215">
        <v>137.26999999999998</v>
      </c>
    </row>
    <row r="85" spans="2:143" ht="32.25" customHeight="1" x14ac:dyDescent="0.15">
      <c r="B85" s="237">
        <v>41978</v>
      </c>
      <c r="C85" s="246" t="s">
        <v>552</v>
      </c>
      <c r="D85" s="246" t="s">
        <v>795</v>
      </c>
      <c r="E85" s="237" t="s">
        <v>215</v>
      </c>
      <c r="F85" s="266" t="s">
        <v>796</v>
      </c>
      <c r="G85" s="215">
        <v>847.5</v>
      </c>
      <c r="H85" s="215">
        <v>84.75</v>
      </c>
      <c r="I85" s="215">
        <v>762.75</v>
      </c>
      <c r="J85" s="250"/>
      <c r="K85" s="250"/>
      <c r="L85" s="250"/>
      <c r="M85" s="250"/>
      <c r="N85" s="250"/>
      <c r="O85" s="250"/>
      <c r="P85" s="250"/>
      <c r="Q85" s="250"/>
      <c r="R85" s="250"/>
      <c r="S85" s="250"/>
      <c r="T85" s="250"/>
      <c r="U85" s="250"/>
      <c r="V85" s="250"/>
      <c r="W85" s="250"/>
      <c r="X85" s="250"/>
      <c r="Y85" s="250"/>
      <c r="Z85" s="250"/>
      <c r="AA85" s="250"/>
      <c r="AB85" s="250"/>
      <c r="AC85" s="250"/>
      <c r="AD85" s="250"/>
      <c r="AE85" s="250"/>
      <c r="AF85" s="250"/>
      <c r="AG85" s="250"/>
      <c r="AH85" s="250"/>
      <c r="AI85" s="250"/>
      <c r="AJ85" s="250"/>
      <c r="AK85" s="250"/>
      <c r="AL85" s="250"/>
      <c r="AM85" s="250"/>
      <c r="AN85" s="250"/>
      <c r="AO85" s="250"/>
      <c r="AP85" s="250"/>
      <c r="AQ85" s="250"/>
      <c r="AR85" s="250"/>
      <c r="AS85" s="250"/>
      <c r="AT85" s="250"/>
      <c r="AU85" s="250"/>
      <c r="AV85" s="250"/>
      <c r="AW85" s="250"/>
      <c r="AX85" s="250"/>
      <c r="AY85" s="215"/>
      <c r="AZ85" s="250"/>
      <c r="BA85" s="250"/>
      <c r="BB85" s="215"/>
      <c r="BC85" s="215"/>
      <c r="BD85" s="215"/>
      <c r="BE85" s="215"/>
      <c r="BF85" s="215"/>
      <c r="BG85" s="215"/>
      <c r="BH85" s="215"/>
      <c r="BI85" s="215"/>
      <c r="BJ85" s="215"/>
      <c r="BK85" s="215">
        <v>10.87</v>
      </c>
      <c r="BL85" s="215">
        <v>10.87</v>
      </c>
      <c r="BM85" s="215">
        <v>10.87</v>
      </c>
      <c r="BN85" s="215">
        <v>12.96</v>
      </c>
      <c r="BO85" s="215">
        <v>11.7</v>
      </c>
      <c r="BP85" s="215">
        <v>12.96</v>
      </c>
      <c r="BQ85" s="215">
        <v>12.54</v>
      </c>
      <c r="BR85" s="215">
        <v>12.96</v>
      </c>
      <c r="BS85" s="215">
        <v>12.54</v>
      </c>
      <c r="BT85" s="215">
        <v>12.96</v>
      </c>
      <c r="BU85" s="215">
        <v>12.96</v>
      </c>
      <c r="BV85" s="215">
        <v>12.54</v>
      </c>
      <c r="BW85" s="215">
        <v>12.96</v>
      </c>
      <c r="BX85" s="215">
        <v>12.54</v>
      </c>
      <c r="BY85" s="215">
        <v>12.96</v>
      </c>
      <c r="BZ85" s="215">
        <v>152.58000000000001</v>
      </c>
      <c r="CA85" s="215">
        <v>163.44999999999999</v>
      </c>
      <c r="CB85" s="215">
        <v>12.96</v>
      </c>
      <c r="CC85" s="215">
        <v>12.12</v>
      </c>
      <c r="CD85" s="215">
        <v>12.96</v>
      </c>
      <c r="CE85" s="215">
        <v>12.54</v>
      </c>
      <c r="CF85" s="215">
        <v>12.96</v>
      </c>
      <c r="CG85" s="215">
        <v>12.54</v>
      </c>
      <c r="CH85" s="215">
        <v>12.96</v>
      </c>
      <c r="CI85" s="215">
        <v>12.96</v>
      </c>
      <c r="CJ85" s="215">
        <v>12.54</v>
      </c>
      <c r="CK85" s="215">
        <v>12.96</v>
      </c>
      <c r="CL85" s="215">
        <v>12.54</v>
      </c>
      <c r="CM85" s="215">
        <v>12.96</v>
      </c>
      <c r="CN85" s="215">
        <v>153</v>
      </c>
      <c r="CO85" s="216">
        <v>316.45</v>
      </c>
      <c r="CP85" s="215">
        <v>12.96</v>
      </c>
      <c r="CQ85" s="215">
        <v>11.7</v>
      </c>
      <c r="CR85" s="215">
        <v>12.96</v>
      </c>
      <c r="CS85" s="215">
        <v>12.54</v>
      </c>
      <c r="CT85" s="217">
        <v>12.96</v>
      </c>
      <c r="CU85" s="215">
        <v>12.54</v>
      </c>
      <c r="CV85" s="215">
        <v>12.96</v>
      </c>
      <c r="CW85" s="215">
        <v>12.96</v>
      </c>
      <c r="CX85" s="215">
        <v>12.54</v>
      </c>
      <c r="CY85" s="215">
        <v>12.96</v>
      </c>
      <c r="CZ85" s="215">
        <v>12.54</v>
      </c>
      <c r="DA85" s="215">
        <v>12.96</v>
      </c>
      <c r="DB85" s="216">
        <v>152.58000000000001</v>
      </c>
      <c r="DC85" s="216">
        <v>469.03</v>
      </c>
      <c r="DD85" s="215">
        <v>12.96</v>
      </c>
      <c r="DE85" s="215">
        <v>11.7</v>
      </c>
      <c r="DF85" s="215">
        <v>12.96</v>
      </c>
      <c r="DG85" s="215">
        <v>12.54</v>
      </c>
      <c r="DH85" s="215">
        <v>12.96</v>
      </c>
      <c r="DI85" s="215">
        <v>12.54</v>
      </c>
      <c r="DJ85" s="215">
        <v>12.96</v>
      </c>
      <c r="DK85" s="215">
        <v>12.96</v>
      </c>
      <c r="DL85" s="215">
        <v>12.54</v>
      </c>
      <c r="DM85" s="215">
        <v>12.96</v>
      </c>
      <c r="DN85" s="215">
        <v>12.54</v>
      </c>
      <c r="DO85" s="215">
        <v>12.96</v>
      </c>
      <c r="DP85" s="216">
        <v>152.58000000000001</v>
      </c>
      <c r="DQ85" s="216">
        <v>621.61</v>
      </c>
      <c r="DR85" s="215">
        <v>12.96</v>
      </c>
      <c r="DS85" s="215">
        <v>11.7</v>
      </c>
      <c r="DT85" s="215">
        <v>12.96</v>
      </c>
      <c r="DU85" s="215">
        <v>12.54</v>
      </c>
      <c r="DV85" s="218">
        <v>12.96</v>
      </c>
      <c r="DW85" s="218">
        <v>12.54</v>
      </c>
      <c r="DX85" s="219">
        <v>12.96</v>
      </c>
      <c r="DY85" s="220"/>
      <c r="DZ85" s="220"/>
      <c r="EA85" s="220"/>
      <c r="EB85" s="220"/>
      <c r="EC85" s="220"/>
      <c r="ED85" s="216">
        <v>88.62</v>
      </c>
      <c r="EE85" s="215">
        <v>710.23</v>
      </c>
      <c r="EF85" s="215">
        <v>137.26999999999998</v>
      </c>
    </row>
    <row r="86" spans="2:143" ht="32.25" customHeight="1" x14ac:dyDescent="0.15">
      <c r="B86" s="237">
        <v>41978</v>
      </c>
      <c r="C86" s="246" t="s">
        <v>552</v>
      </c>
      <c r="D86" s="246" t="s">
        <v>797</v>
      </c>
      <c r="E86" s="237" t="s">
        <v>670</v>
      </c>
      <c r="F86" s="266" t="s">
        <v>798</v>
      </c>
      <c r="G86" s="215">
        <v>847.5</v>
      </c>
      <c r="H86" s="215">
        <v>84.75</v>
      </c>
      <c r="I86" s="215">
        <v>762.75</v>
      </c>
      <c r="J86" s="250"/>
      <c r="K86" s="250"/>
      <c r="L86" s="250"/>
      <c r="M86" s="250"/>
      <c r="N86" s="250"/>
      <c r="O86" s="250"/>
      <c r="P86" s="250"/>
      <c r="Q86" s="250"/>
      <c r="R86" s="250"/>
      <c r="S86" s="250"/>
      <c r="T86" s="250"/>
      <c r="U86" s="250"/>
      <c r="V86" s="250"/>
      <c r="W86" s="250"/>
      <c r="X86" s="250"/>
      <c r="Y86" s="250"/>
      <c r="Z86" s="250"/>
      <c r="AA86" s="250"/>
      <c r="AB86" s="250"/>
      <c r="AC86" s="250"/>
      <c r="AD86" s="250"/>
      <c r="AE86" s="250"/>
      <c r="AF86" s="250"/>
      <c r="AG86" s="250"/>
      <c r="AH86" s="250"/>
      <c r="AI86" s="250"/>
      <c r="AJ86" s="250"/>
      <c r="AK86" s="250"/>
      <c r="AL86" s="250"/>
      <c r="AM86" s="250"/>
      <c r="AN86" s="250"/>
      <c r="AO86" s="250"/>
      <c r="AP86" s="250"/>
      <c r="AQ86" s="250"/>
      <c r="AR86" s="250"/>
      <c r="AS86" s="250"/>
      <c r="AT86" s="250"/>
      <c r="AU86" s="250"/>
      <c r="AV86" s="250"/>
      <c r="AW86" s="250"/>
      <c r="AX86" s="250"/>
      <c r="AY86" s="215"/>
      <c r="AZ86" s="250"/>
      <c r="BA86" s="250"/>
      <c r="BB86" s="215"/>
      <c r="BC86" s="215"/>
      <c r="BD86" s="215"/>
      <c r="BE86" s="215"/>
      <c r="BF86" s="215"/>
      <c r="BG86" s="215"/>
      <c r="BH86" s="215"/>
      <c r="BI86" s="215"/>
      <c r="BJ86" s="215"/>
      <c r="BK86" s="215">
        <v>10.87</v>
      </c>
      <c r="BL86" s="215">
        <v>10.87</v>
      </c>
      <c r="BM86" s="215">
        <v>10.87</v>
      </c>
      <c r="BN86" s="215">
        <v>12.96</v>
      </c>
      <c r="BO86" s="215">
        <v>11.7</v>
      </c>
      <c r="BP86" s="215">
        <v>12.96</v>
      </c>
      <c r="BQ86" s="215">
        <v>12.54</v>
      </c>
      <c r="BR86" s="215">
        <v>12.96</v>
      </c>
      <c r="BS86" s="215">
        <v>12.54</v>
      </c>
      <c r="BT86" s="215">
        <v>12.96</v>
      </c>
      <c r="BU86" s="215">
        <v>12.96</v>
      </c>
      <c r="BV86" s="215">
        <v>12.54</v>
      </c>
      <c r="BW86" s="215">
        <v>12.96</v>
      </c>
      <c r="BX86" s="215">
        <v>12.54</v>
      </c>
      <c r="BY86" s="215">
        <v>12.96</v>
      </c>
      <c r="BZ86" s="215">
        <v>152.58000000000001</v>
      </c>
      <c r="CA86" s="215">
        <v>163.44999999999999</v>
      </c>
      <c r="CB86" s="215">
        <v>12.96</v>
      </c>
      <c r="CC86" s="215">
        <v>12.12</v>
      </c>
      <c r="CD86" s="215">
        <v>12.96</v>
      </c>
      <c r="CE86" s="215">
        <v>12.54</v>
      </c>
      <c r="CF86" s="215">
        <v>12.96</v>
      </c>
      <c r="CG86" s="215">
        <v>12.54</v>
      </c>
      <c r="CH86" s="215">
        <v>12.96</v>
      </c>
      <c r="CI86" s="215">
        <v>12.96</v>
      </c>
      <c r="CJ86" s="215">
        <v>12.54</v>
      </c>
      <c r="CK86" s="215">
        <v>12.96</v>
      </c>
      <c r="CL86" s="215">
        <v>12.54</v>
      </c>
      <c r="CM86" s="215">
        <v>12.96</v>
      </c>
      <c r="CN86" s="215">
        <v>153</v>
      </c>
      <c r="CO86" s="216">
        <v>316.45</v>
      </c>
      <c r="CP86" s="215">
        <v>12.96</v>
      </c>
      <c r="CQ86" s="215">
        <v>11.7</v>
      </c>
      <c r="CR86" s="215">
        <v>12.96</v>
      </c>
      <c r="CS86" s="215">
        <v>12.54</v>
      </c>
      <c r="CT86" s="217">
        <v>12.96</v>
      </c>
      <c r="CU86" s="215">
        <v>12.54</v>
      </c>
      <c r="CV86" s="215">
        <v>12.96</v>
      </c>
      <c r="CW86" s="215">
        <v>12.96</v>
      </c>
      <c r="CX86" s="215">
        <v>12.54</v>
      </c>
      <c r="CY86" s="215">
        <v>12.96</v>
      </c>
      <c r="CZ86" s="215">
        <v>12.54</v>
      </c>
      <c r="DA86" s="215">
        <v>12.96</v>
      </c>
      <c r="DB86" s="216">
        <v>152.58000000000001</v>
      </c>
      <c r="DC86" s="216">
        <v>469.03</v>
      </c>
      <c r="DD86" s="215">
        <v>12.96</v>
      </c>
      <c r="DE86" s="215">
        <v>11.7</v>
      </c>
      <c r="DF86" s="215">
        <v>12.96</v>
      </c>
      <c r="DG86" s="215">
        <v>12.54</v>
      </c>
      <c r="DH86" s="215">
        <v>12.96</v>
      </c>
      <c r="DI86" s="215">
        <v>12.54</v>
      </c>
      <c r="DJ86" s="215">
        <v>12.96</v>
      </c>
      <c r="DK86" s="215">
        <v>12.96</v>
      </c>
      <c r="DL86" s="215">
        <v>12.54</v>
      </c>
      <c r="DM86" s="215">
        <v>12.96</v>
      </c>
      <c r="DN86" s="215">
        <v>12.54</v>
      </c>
      <c r="DO86" s="215">
        <v>12.96</v>
      </c>
      <c r="DP86" s="216">
        <v>152.58000000000001</v>
      </c>
      <c r="DQ86" s="216">
        <v>621.61</v>
      </c>
      <c r="DR86" s="215">
        <v>12.96</v>
      </c>
      <c r="DS86" s="215">
        <v>11.7</v>
      </c>
      <c r="DT86" s="215">
        <v>12.96</v>
      </c>
      <c r="DU86" s="215">
        <v>12.54</v>
      </c>
      <c r="DV86" s="218">
        <v>12.96</v>
      </c>
      <c r="DW86" s="218">
        <v>12.54</v>
      </c>
      <c r="DX86" s="219">
        <v>12.96</v>
      </c>
      <c r="DY86" s="220"/>
      <c r="DZ86" s="220"/>
      <c r="EA86" s="220"/>
      <c r="EB86" s="220"/>
      <c r="EC86" s="220"/>
      <c r="ED86" s="216">
        <v>88.62</v>
      </c>
      <c r="EE86" s="215">
        <v>710.23</v>
      </c>
      <c r="EF86" s="215">
        <v>137.26999999999998</v>
      </c>
    </row>
    <row r="87" spans="2:143" ht="32.25" customHeight="1" x14ac:dyDescent="0.15">
      <c r="B87" s="237">
        <v>42031</v>
      </c>
      <c r="C87" s="246" t="s">
        <v>799</v>
      </c>
      <c r="D87" s="246" t="s">
        <v>800</v>
      </c>
      <c r="E87" s="237" t="s">
        <v>155</v>
      </c>
      <c r="F87" s="266" t="s">
        <v>801</v>
      </c>
      <c r="G87" s="215">
        <v>11200</v>
      </c>
      <c r="H87" s="215">
        <v>1120</v>
      </c>
      <c r="I87" s="215">
        <v>10080</v>
      </c>
      <c r="J87" s="250"/>
      <c r="K87" s="250"/>
      <c r="L87" s="250"/>
      <c r="M87" s="250"/>
      <c r="N87" s="250"/>
      <c r="O87" s="250"/>
      <c r="P87" s="250"/>
      <c r="Q87" s="250"/>
      <c r="R87" s="250"/>
      <c r="S87" s="250"/>
      <c r="T87" s="250"/>
      <c r="U87" s="250"/>
      <c r="V87" s="250"/>
      <c r="W87" s="250"/>
      <c r="X87" s="250"/>
      <c r="Y87" s="250"/>
      <c r="Z87" s="250"/>
      <c r="AA87" s="250"/>
      <c r="AB87" s="250"/>
      <c r="AC87" s="250"/>
      <c r="AD87" s="250"/>
      <c r="AE87" s="250"/>
      <c r="AF87" s="250"/>
      <c r="AG87" s="250"/>
      <c r="AH87" s="250"/>
      <c r="AI87" s="250"/>
      <c r="AJ87" s="250"/>
      <c r="AK87" s="250"/>
      <c r="AL87" s="250"/>
      <c r="AM87" s="250"/>
      <c r="AN87" s="250"/>
      <c r="AO87" s="250"/>
      <c r="AP87" s="250"/>
      <c r="AQ87" s="250"/>
      <c r="AR87" s="250"/>
      <c r="AS87" s="250"/>
      <c r="AT87" s="250"/>
      <c r="AU87" s="250"/>
      <c r="AV87" s="250"/>
      <c r="AW87" s="250"/>
      <c r="AX87" s="250"/>
      <c r="AY87" s="215"/>
      <c r="AZ87" s="250"/>
      <c r="BA87" s="250"/>
      <c r="BB87" s="215"/>
      <c r="BC87" s="215"/>
      <c r="BD87" s="215"/>
      <c r="BE87" s="215"/>
      <c r="BF87" s="215"/>
      <c r="BG87" s="215"/>
      <c r="BH87" s="215"/>
      <c r="BI87" s="215"/>
      <c r="BJ87" s="215"/>
      <c r="BK87" s="215">
        <v>0</v>
      </c>
      <c r="BL87" s="215">
        <v>0</v>
      </c>
      <c r="BM87" s="215">
        <v>0</v>
      </c>
      <c r="BN87" s="215">
        <v>22.09</v>
      </c>
      <c r="BO87" s="215">
        <v>154.65</v>
      </c>
      <c r="BP87" s="215">
        <v>171.22</v>
      </c>
      <c r="BQ87" s="215">
        <v>165.7</v>
      </c>
      <c r="BR87" s="215">
        <v>171.22</v>
      </c>
      <c r="BS87" s="215">
        <v>165.7</v>
      </c>
      <c r="BT87" s="215">
        <v>171.22</v>
      </c>
      <c r="BU87" s="215">
        <v>171.22</v>
      </c>
      <c r="BV87" s="215">
        <v>165.7</v>
      </c>
      <c r="BW87" s="215">
        <v>171.22</v>
      </c>
      <c r="BX87" s="215">
        <v>165.7</v>
      </c>
      <c r="BY87" s="215">
        <v>171.22</v>
      </c>
      <c r="BZ87" s="215">
        <v>1866.8600000000004</v>
      </c>
      <c r="CA87" s="215">
        <v>1866.86</v>
      </c>
      <c r="CB87" s="215">
        <v>171.22</v>
      </c>
      <c r="CC87" s="215">
        <v>160.18</v>
      </c>
      <c r="CD87" s="215">
        <v>171.22</v>
      </c>
      <c r="CE87" s="215">
        <v>165.7</v>
      </c>
      <c r="CF87" s="215">
        <v>171.22</v>
      </c>
      <c r="CG87" s="215">
        <v>165.7</v>
      </c>
      <c r="CH87" s="215">
        <v>171.22</v>
      </c>
      <c r="CI87" s="215">
        <v>171.22</v>
      </c>
      <c r="CJ87" s="215">
        <v>165.7</v>
      </c>
      <c r="CK87" s="215">
        <v>171.22</v>
      </c>
      <c r="CL87" s="215">
        <v>165.7</v>
      </c>
      <c r="CM87" s="215">
        <v>171.22</v>
      </c>
      <c r="CN87" s="215">
        <v>2021.5200000000002</v>
      </c>
      <c r="CO87" s="216">
        <v>3888.38</v>
      </c>
      <c r="CP87" s="215">
        <v>171.22</v>
      </c>
      <c r="CQ87" s="215">
        <v>154.65</v>
      </c>
      <c r="CR87" s="215">
        <v>171.22</v>
      </c>
      <c r="CS87" s="215">
        <v>165.7</v>
      </c>
      <c r="CT87" s="217">
        <v>171.22</v>
      </c>
      <c r="CU87" s="215">
        <v>165.7</v>
      </c>
      <c r="CV87" s="215">
        <v>171.22</v>
      </c>
      <c r="CW87" s="215">
        <v>171.22</v>
      </c>
      <c r="CX87" s="215">
        <v>165.7</v>
      </c>
      <c r="CY87" s="215">
        <v>171.22</v>
      </c>
      <c r="CZ87" s="215">
        <v>165.7</v>
      </c>
      <c r="DA87" s="215">
        <v>171.22</v>
      </c>
      <c r="DB87" s="216">
        <v>2015.9900000000002</v>
      </c>
      <c r="DC87" s="216">
        <v>5904.37</v>
      </c>
      <c r="DD87" s="215">
        <v>171.22</v>
      </c>
      <c r="DE87" s="215">
        <v>154.65</v>
      </c>
      <c r="DF87" s="215">
        <v>171.22</v>
      </c>
      <c r="DG87" s="215">
        <v>165.7</v>
      </c>
      <c r="DH87" s="215">
        <v>171.22</v>
      </c>
      <c r="DI87" s="215">
        <v>165.7</v>
      </c>
      <c r="DJ87" s="215">
        <v>171.22</v>
      </c>
      <c r="DK87" s="215">
        <v>171.22</v>
      </c>
      <c r="DL87" s="215">
        <v>165.7</v>
      </c>
      <c r="DM87" s="215">
        <v>171.22</v>
      </c>
      <c r="DN87" s="215">
        <v>165.7</v>
      </c>
      <c r="DO87" s="215">
        <v>171.22</v>
      </c>
      <c r="DP87" s="216">
        <v>2015.9900000000002</v>
      </c>
      <c r="DQ87" s="216">
        <v>7920.36</v>
      </c>
      <c r="DR87" s="215">
        <v>171.22</v>
      </c>
      <c r="DS87" s="215">
        <v>154.65</v>
      </c>
      <c r="DT87" s="215">
        <v>171.22</v>
      </c>
      <c r="DU87" s="215">
        <v>165.7</v>
      </c>
      <c r="DV87" s="218">
        <v>171.22</v>
      </c>
      <c r="DW87" s="218">
        <v>165.7</v>
      </c>
      <c r="DX87" s="219">
        <v>171.22</v>
      </c>
      <c r="DY87" s="220"/>
      <c r="DZ87" s="220"/>
      <c r="EA87" s="220"/>
      <c r="EB87" s="220"/>
      <c r="EC87" s="220"/>
      <c r="ED87" s="216">
        <v>1170.93</v>
      </c>
      <c r="EE87" s="215">
        <v>9091.2900000000009</v>
      </c>
      <c r="EF87" s="215">
        <v>2108.7099999999991</v>
      </c>
    </row>
    <row r="88" spans="2:143" ht="32.25" customHeight="1" x14ac:dyDescent="0.15">
      <c r="B88" s="237">
        <v>42051</v>
      </c>
      <c r="C88" s="270" t="s">
        <v>386</v>
      </c>
      <c r="D88" s="246" t="s">
        <v>802</v>
      </c>
      <c r="E88" s="237" t="s">
        <v>803</v>
      </c>
      <c r="F88" s="268" t="s">
        <v>804</v>
      </c>
      <c r="G88" s="215">
        <v>12784</v>
      </c>
      <c r="H88" s="215">
        <v>1278.4000000000001</v>
      </c>
      <c r="I88" s="215">
        <v>11505.6</v>
      </c>
      <c r="J88" s="250"/>
      <c r="K88" s="250"/>
      <c r="L88" s="250"/>
      <c r="M88" s="250"/>
      <c r="N88" s="250"/>
      <c r="O88" s="250"/>
      <c r="P88" s="250"/>
      <c r="Q88" s="250"/>
      <c r="R88" s="250"/>
      <c r="S88" s="250"/>
      <c r="T88" s="250"/>
      <c r="U88" s="250"/>
      <c r="V88" s="250"/>
      <c r="W88" s="250"/>
      <c r="X88" s="250"/>
      <c r="Y88" s="250"/>
      <c r="Z88" s="250"/>
      <c r="AA88" s="250"/>
      <c r="AB88" s="250"/>
      <c r="AC88" s="250"/>
      <c r="AD88" s="250"/>
      <c r="AE88" s="250"/>
      <c r="AF88" s="250"/>
      <c r="AG88" s="250"/>
      <c r="AH88" s="250"/>
      <c r="AI88" s="250"/>
      <c r="AJ88" s="250"/>
      <c r="AK88" s="250"/>
      <c r="AL88" s="250"/>
      <c r="AM88" s="250"/>
      <c r="AN88" s="250"/>
      <c r="AO88" s="250"/>
      <c r="AP88" s="250"/>
      <c r="AQ88" s="250"/>
      <c r="AR88" s="250"/>
      <c r="AS88" s="250"/>
      <c r="AT88" s="250"/>
      <c r="AU88" s="250"/>
      <c r="AV88" s="250"/>
      <c r="AW88" s="250"/>
      <c r="AX88" s="250"/>
      <c r="AY88" s="215"/>
      <c r="AZ88" s="250"/>
      <c r="BA88" s="250"/>
      <c r="BB88" s="215"/>
      <c r="BC88" s="215"/>
      <c r="BD88" s="215"/>
      <c r="BE88" s="215"/>
      <c r="BF88" s="215"/>
      <c r="BG88" s="215"/>
      <c r="BH88" s="215"/>
      <c r="BI88" s="215"/>
      <c r="BJ88" s="215"/>
      <c r="BK88" s="215"/>
      <c r="BL88" s="215"/>
      <c r="BM88" s="215"/>
      <c r="BN88" s="215">
        <v>0</v>
      </c>
      <c r="BO88" s="215">
        <v>75.650000000000006</v>
      </c>
      <c r="BP88" s="215">
        <v>195.44</v>
      </c>
      <c r="BQ88" s="215">
        <v>189.13</v>
      </c>
      <c r="BR88" s="215">
        <v>195.44</v>
      </c>
      <c r="BS88" s="215">
        <v>189.13</v>
      </c>
      <c r="BT88" s="215">
        <v>195.44</v>
      </c>
      <c r="BU88" s="215">
        <v>195.44</v>
      </c>
      <c r="BV88" s="215">
        <v>189.13</v>
      </c>
      <c r="BW88" s="215">
        <v>195.44</v>
      </c>
      <c r="BX88" s="215">
        <v>189.13</v>
      </c>
      <c r="BY88" s="215">
        <v>195.44</v>
      </c>
      <c r="BZ88" s="215">
        <v>2004.8100000000004</v>
      </c>
      <c r="CA88" s="215">
        <v>2004.81</v>
      </c>
      <c r="CB88" s="215">
        <v>195.44</v>
      </c>
      <c r="CC88" s="215">
        <v>182.83</v>
      </c>
      <c r="CD88" s="215">
        <v>195.44</v>
      </c>
      <c r="CE88" s="215">
        <v>189.13</v>
      </c>
      <c r="CF88" s="215">
        <v>195.44</v>
      </c>
      <c r="CG88" s="215">
        <v>189.13</v>
      </c>
      <c r="CH88" s="215">
        <v>195.44</v>
      </c>
      <c r="CI88" s="215">
        <v>195.44</v>
      </c>
      <c r="CJ88" s="215">
        <v>189.13</v>
      </c>
      <c r="CK88" s="215">
        <v>195.44</v>
      </c>
      <c r="CL88" s="215">
        <v>189.13</v>
      </c>
      <c r="CM88" s="215">
        <v>195.44</v>
      </c>
      <c r="CN88" s="215">
        <v>2307.4300000000003</v>
      </c>
      <c r="CO88" s="216">
        <v>4312.24</v>
      </c>
      <c r="CP88" s="215">
        <v>195.44</v>
      </c>
      <c r="CQ88" s="215">
        <v>176.52</v>
      </c>
      <c r="CR88" s="215">
        <v>195.44</v>
      </c>
      <c r="CS88" s="215">
        <v>189.13</v>
      </c>
      <c r="CT88" s="217">
        <v>195.44</v>
      </c>
      <c r="CU88" s="215">
        <v>189.13</v>
      </c>
      <c r="CV88" s="215">
        <v>195.44</v>
      </c>
      <c r="CW88" s="215">
        <v>195.44</v>
      </c>
      <c r="CX88" s="215">
        <v>189.13</v>
      </c>
      <c r="CY88" s="215">
        <v>195.44</v>
      </c>
      <c r="CZ88" s="215">
        <v>189.13</v>
      </c>
      <c r="DA88" s="215">
        <v>195.44</v>
      </c>
      <c r="DB88" s="216">
        <v>2301.1200000000003</v>
      </c>
      <c r="DC88" s="216">
        <v>6613.36</v>
      </c>
      <c r="DD88" s="215">
        <v>195.44</v>
      </c>
      <c r="DE88" s="215">
        <v>176.52</v>
      </c>
      <c r="DF88" s="215">
        <v>195.44</v>
      </c>
      <c r="DG88" s="215">
        <v>189.13</v>
      </c>
      <c r="DH88" s="215">
        <v>195.44</v>
      </c>
      <c r="DI88" s="215">
        <v>189.13</v>
      </c>
      <c r="DJ88" s="215">
        <v>195.44</v>
      </c>
      <c r="DK88" s="215">
        <v>195.44</v>
      </c>
      <c r="DL88" s="215">
        <v>189.13</v>
      </c>
      <c r="DM88" s="215">
        <v>195.44</v>
      </c>
      <c r="DN88" s="215">
        <v>189.13</v>
      </c>
      <c r="DO88" s="215">
        <v>195.44</v>
      </c>
      <c r="DP88" s="216">
        <v>2301.1200000000003</v>
      </c>
      <c r="DQ88" s="216">
        <v>8914.48</v>
      </c>
      <c r="DR88" s="215">
        <v>195.44</v>
      </c>
      <c r="DS88" s="215">
        <v>176.52</v>
      </c>
      <c r="DT88" s="215">
        <v>195.44</v>
      </c>
      <c r="DU88" s="215">
        <v>189.13</v>
      </c>
      <c r="DV88" s="218">
        <v>195.44</v>
      </c>
      <c r="DW88" s="218">
        <v>189.13</v>
      </c>
      <c r="DX88" s="219">
        <v>195.44</v>
      </c>
      <c r="DY88" s="220"/>
      <c r="DZ88" s="220"/>
      <c r="EA88" s="220"/>
      <c r="EB88" s="220"/>
      <c r="EC88" s="220"/>
      <c r="ED88" s="216">
        <v>1336.54</v>
      </c>
      <c r="EE88" s="215">
        <v>10251.02</v>
      </c>
      <c r="EF88" s="215">
        <v>2532.9799999999996</v>
      </c>
    </row>
    <row r="89" spans="2:143" ht="32.25" customHeight="1" x14ac:dyDescent="0.15">
      <c r="B89" s="237">
        <v>42163</v>
      </c>
      <c r="C89" s="270" t="s">
        <v>490</v>
      </c>
      <c r="D89" s="270" t="s">
        <v>805</v>
      </c>
      <c r="E89" s="268" t="s">
        <v>806</v>
      </c>
      <c r="F89" s="267" t="s">
        <v>807</v>
      </c>
      <c r="G89" s="215">
        <v>1220</v>
      </c>
      <c r="H89" s="215">
        <v>122</v>
      </c>
      <c r="I89" s="215">
        <v>1098</v>
      </c>
      <c r="J89" s="250"/>
      <c r="K89" s="250"/>
      <c r="L89" s="250"/>
      <c r="M89" s="250"/>
      <c r="N89" s="250"/>
      <c r="O89" s="250"/>
      <c r="P89" s="250"/>
      <c r="Q89" s="250"/>
      <c r="R89" s="250"/>
      <c r="S89" s="250"/>
      <c r="T89" s="250"/>
      <c r="U89" s="250"/>
      <c r="V89" s="250"/>
      <c r="W89" s="250"/>
      <c r="X89" s="250"/>
      <c r="Y89" s="250"/>
      <c r="Z89" s="250"/>
      <c r="AA89" s="250"/>
      <c r="AB89" s="250"/>
      <c r="AC89" s="250"/>
      <c r="AD89" s="250"/>
      <c r="AE89" s="250"/>
      <c r="AF89" s="250"/>
      <c r="AG89" s="250"/>
      <c r="AH89" s="250"/>
      <c r="AI89" s="250"/>
      <c r="AJ89" s="250"/>
      <c r="AK89" s="250"/>
      <c r="AL89" s="250"/>
      <c r="AM89" s="250"/>
      <c r="AN89" s="250"/>
      <c r="AO89" s="250"/>
      <c r="AP89" s="250"/>
      <c r="AQ89" s="250"/>
      <c r="AR89" s="250"/>
      <c r="AS89" s="250"/>
      <c r="AT89" s="250"/>
      <c r="AU89" s="250"/>
      <c r="AV89" s="250"/>
      <c r="AW89" s="250"/>
      <c r="AX89" s="250"/>
      <c r="AY89" s="215"/>
      <c r="AZ89" s="250"/>
      <c r="BA89" s="250"/>
      <c r="BB89" s="215"/>
      <c r="BC89" s="215"/>
      <c r="BD89" s="215"/>
      <c r="BE89" s="215"/>
      <c r="BF89" s="215"/>
      <c r="BG89" s="215"/>
      <c r="BH89" s="215"/>
      <c r="BI89" s="215"/>
      <c r="BJ89" s="215"/>
      <c r="BK89" s="215"/>
      <c r="BL89" s="215"/>
      <c r="BM89" s="215"/>
      <c r="BN89" s="215"/>
      <c r="BO89" s="215"/>
      <c r="BP89" s="215"/>
      <c r="BQ89" s="215"/>
      <c r="BR89" s="215">
        <v>0</v>
      </c>
      <c r="BS89" s="215">
        <v>13.24</v>
      </c>
      <c r="BT89" s="215">
        <v>18.649999999999999</v>
      </c>
      <c r="BU89" s="215">
        <v>18.649999999999999</v>
      </c>
      <c r="BV89" s="215">
        <v>18.05</v>
      </c>
      <c r="BW89" s="215">
        <v>18.649999999999999</v>
      </c>
      <c r="BX89" s="215">
        <v>18.05</v>
      </c>
      <c r="BY89" s="215">
        <v>18.649999999999999</v>
      </c>
      <c r="BZ89" s="215">
        <v>123.94</v>
      </c>
      <c r="CA89" s="215">
        <v>123.94</v>
      </c>
      <c r="CB89" s="215">
        <v>18.649999999999999</v>
      </c>
      <c r="CC89" s="215">
        <v>17.45</v>
      </c>
      <c r="CD89" s="215">
        <v>18.649999999999999</v>
      </c>
      <c r="CE89" s="215">
        <v>18.05</v>
      </c>
      <c r="CF89" s="215">
        <v>18.649999999999999</v>
      </c>
      <c r="CG89" s="215">
        <v>18.05</v>
      </c>
      <c r="CH89" s="215">
        <v>18.649999999999999</v>
      </c>
      <c r="CI89" s="215">
        <v>18.649999999999999</v>
      </c>
      <c r="CJ89" s="215">
        <v>18.05</v>
      </c>
      <c r="CK89" s="215">
        <v>18.649999999999999</v>
      </c>
      <c r="CL89" s="215">
        <v>18.05</v>
      </c>
      <c r="CM89" s="215">
        <v>18.649999999999999</v>
      </c>
      <c r="CN89" s="215">
        <v>220.20000000000002</v>
      </c>
      <c r="CO89" s="216">
        <v>344.14</v>
      </c>
      <c r="CP89" s="215">
        <v>18.649999999999999</v>
      </c>
      <c r="CQ89" s="215">
        <v>16.850000000000001</v>
      </c>
      <c r="CR89" s="215">
        <v>18.649999999999999</v>
      </c>
      <c r="CS89" s="215">
        <v>18.05</v>
      </c>
      <c r="CT89" s="217">
        <v>18.649999999999999</v>
      </c>
      <c r="CU89" s="215">
        <v>18.05</v>
      </c>
      <c r="CV89" s="215">
        <v>18.649999999999999</v>
      </c>
      <c r="CW89" s="215">
        <v>18.649999999999999</v>
      </c>
      <c r="CX89" s="215">
        <v>18.05</v>
      </c>
      <c r="CY89" s="215">
        <v>18.649999999999999</v>
      </c>
      <c r="CZ89" s="215">
        <v>18.05</v>
      </c>
      <c r="DA89" s="215">
        <v>18.649999999999999</v>
      </c>
      <c r="DB89" s="216">
        <v>219.60000000000002</v>
      </c>
      <c r="DC89" s="216">
        <v>563.74</v>
      </c>
      <c r="DD89" s="215">
        <v>18.649999999999999</v>
      </c>
      <c r="DE89" s="215">
        <v>16.850000000000001</v>
      </c>
      <c r="DF89" s="215">
        <v>18.649999999999999</v>
      </c>
      <c r="DG89" s="215">
        <v>18.05</v>
      </c>
      <c r="DH89" s="215">
        <v>18.649999999999999</v>
      </c>
      <c r="DI89" s="215">
        <v>18.05</v>
      </c>
      <c r="DJ89" s="215">
        <v>18.649999999999999</v>
      </c>
      <c r="DK89" s="215">
        <v>18.649999999999999</v>
      </c>
      <c r="DL89" s="215">
        <v>18.05</v>
      </c>
      <c r="DM89" s="215">
        <v>18.649999999999999</v>
      </c>
      <c r="DN89" s="215">
        <v>18.05</v>
      </c>
      <c r="DO89" s="215">
        <v>18.649999999999999</v>
      </c>
      <c r="DP89" s="216">
        <v>219.60000000000002</v>
      </c>
      <c r="DQ89" s="216">
        <v>783.34</v>
      </c>
      <c r="DR89" s="215">
        <v>18.649999999999999</v>
      </c>
      <c r="DS89" s="215">
        <v>16.850000000000001</v>
      </c>
      <c r="DT89" s="215">
        <v>18.649999999999999</v>
      </c>
      <c r="DU89" s="215">
        <v>18.05</v>
      </c>
      <c r="DV89" s="218">
        <v>18.649999999999999</v>
      </c>
      <c r="DW89" s="218">
        <v>18.05</v>
      </c>
      <c r="DX89" s="219">
        <v>18.649999999999999</v>
      </c>
      <c r="DY89" s="220"/>
      <c r="DZ89" s="220"/>
      <c r="EA89" s="220"/>
      <c r="EB89" s="220"/>
      <c r="EC89" s="220"/>
      <c r="ED89" s="216">
        <v>127.54999999999998</v>
      </c>
      <c r="EE89" s="215">
        <v>910.89</v>
      </c>
      <c r="EF89" s="215">
        <v>309.11</v>
      </c>
    </row>
    <row r="90" spans="2:143" ht="32.25" customHeight="1" x14ac:dyDescent="0.15">
      <c r="B90" s="237">
        <v>42163</v>
      </c>
      <c r="C90" s="270" t="s">
        <v>490</v>
      </c>
      <c r="D90" s="270" t="s">
        <v>808</v>
      </c>
      <c r="E90" s="268" t="s">
        <v>92</v>
      </c>
      <c r="F90" s="267" t="s">
        <v>809</v>
      </c>
      <c r="G90" s="215">
        <v>1220</v>
      </c>
      <c r="H90" s="215">
        <v>122</v>
      </c>
      <c r="I90" s="215">
        <v>1098</v>
      </c>
      <c r="J90" s="250"/>
      <c r="K90" s="250"/>
      <c r="L90" s="250"/>
      <c r="M90" s="250"/>
      <c r="N90" s="250"/>
      <c r="O90" s="250"/>
      <c r="P90" s="250"/>
      <c r="Q90" s="250"/>
      <c r="R90" s="250"/>
      <c r="S90" s="250"/>
      <c r="T90" s="250"/>
      <c r="U90" s="250"/>
      <c r="V90" s="250"/>
      <c r="W90" s="250"/>
      <c r="X90" s="250"/>
      <c r="Y90" s="250"/>
      <c r="Z90" s="250"/>
      <c r="AA90" s="250"/>
      <c r="AB90" s="250"/>
      <c r="AC90" s="250"/>
      <c r="AD90" s="250"/>
      <c r="AE90" s="250"/>
      <c r="AF90" s="250"/>
      <c r="AG90" s="250"/>
      <c r="AH90" s="250"/>
      <c r="AI90" s="250"/>
      <c r="AJ90" s="250"/>
      <c r="AK90" s="250"/>
      <c r="AL90" s="250"/>
      <c r="AM90" s="250"/>
      <c r="AN90" s="250"/>
      <c r="AO90" s="250"/>
      <c r="AP90" s="250"/>
      <c r="AQ90" s="250"/>
      <c r="AR90" s="250"/>
      <c r="AS90" s="250"/>
      <c r="AT90" s="250"/>
      <c r="AU90" s="250"/>
      <c r="AV90" s="250"/>
      <c r="AW90" s="250"/>
      <c r="AX90" s="250"/>
      <c r="AY90" s="215"/>
      <c r="AZ90" s="250"/>
      <c r="BA90" s="250"/>
      <c r="BB90" s="215"/>
      <c r="BC90" s="215"/>
      <c r="BD90" s="215"/>
      <c r="BE90" s="215"/>
      <c r="BF90" s="215"/>
      <c r="BG90" s="215"/>
      <c r="BH90" s="215"/>
      <c r="BI90" s="215"/>
      <c r="BJ90" s="215"/>
      <c r="BK90" s="215"/>
      <c r="BL90" s="215"/>
      <c r="BM90" s="215"/>
      <c r="BN90" s="215"/>
      <c r="BO90" s="215"/>
      <c r="BP90" s="215"/>
      <c r="BQ90" s="215"/>
      <c r="BR90" s="215">
        <v>0</v>
      </c>
      <c r="BS90" s="215">
        <v>13.24</v>
      </c>
      <c r="BT90" s="215">
        <v>18.649999999999999</v>
      </c>
      <c r="BU90" s="215">
        <v>18.649999999999999</v>
      </c>
      <c r="BV90" s="215">
        <v>18.05</v>
      </c>
      <c r="BW90" s="215">
        <v>18.649999999999999</v>
      </c>
      <c r="BX90" s="215">
        <v>18.05</v>
      </c>
      <c r="BY90" s="215">
        <v>18.649999999999999</v>
      </c>
      <c r="BZ90" s="215">
        <v>123.94</v>
      </c>
      <c r="CA90" s="215">
        <v>123.94</v>
      </c>
      <c r="CB90" s="215">
        <v>18.649999999999999</v>
      </c>
      <c r="CC90" s="215">
        <v>17.45</v>
      </c>
      <c r="CD90" s="215">
        <v>18.649999999999999</v>
      </c>
      <c r="CE90" s="215">
        <v>18.05</v>
      </c>
      <c r="CF90" s="215">
        <v>18.649999999999999</v>
      </c>
      <c r="CG90" s="215">
        <v>18.05</v>
      </c>
      <c r="CH90" s="215">
        <v>18.649999999999999</v>
      </c>
      <c r="CI90" s="215">
        <v>18.649999999999999</v>
      </c>
      <c r="CJ90" s="215">
        <v>18.05</v>
      </c>
      <c r="CK90" s="215">
        <v>18.649999999999999</v>
      </c>
      <c r="CL90" s="215">
        <v>18.05</v>
      </c>
      <c r="CM90" s="215">
        <v>18.649999999999999</v>
      </c>
      <c r="CN90" s="215">
        <v>220.20000000000002</v>
      </c>
      <c r="CO90" s="216">
        <v>344.14</v>
      </c>
      <c r="CP90" s="215">
        <v>18.649999999999999</v>
      </c>
      <c r="CQ90" s="215">
        <v>16.850000000000001</v>
      </c>
      <c r="CR90" s="215">
        <v>18.649999999999999</v>
      </c>
      <c r="CS90" s="215">
        <v>18.05</v>
      </c>
      <c r="CT90" s="217">
        <v>18.649999999999999</v>
      </c>
      <c r="CU90" s="215">
        <v>18.05</v>
      </c>
      <c r="CV90" s="215">
        <v>18.649999999999999</v>
      </c>
      <c r="CW90" s="215">
        <v>18.649999999999999</v>
      </c>
      <c r="CX90" s="215">
        <v>18.05</v>
      </c>
      <c r="CY90" s="215">
        <v>18.649999999999999</v>
      </c>
      <c r="CZ90" s="215">
        <v>18.05</v>
      </c>
      <c r="DA90" s="215">
        <v>18.649999999999999</v>
      </c>
      <c r="DB90" s="216">
        <v>219.60000000000002</v>
      </c>
      <c r="DC90" s="216">
        <v>563.74</v>
      </c>
      <c r="DD90" s="215">
        <v>18.649999999999999</v>
      </c>
      <c r="DE90" s="215">
        <v>16.850000000000001</v>
      </c>
      <c r="DF90" s="215">
        <v>18.649999999999999</v>
      </c>
      <c r="DG90" s="215">
        <v>18.05</v>
      </c>
      <c r="DH90" s="215">
        <v>18.649999999999999</v>
      </c>
      <c r="DI90" s="215">
        <v>18.05</v>
      </c>
      <c r="DJ90" s="215">
        <v>18.649999999999999</v>
      </c>
      <c r="DK90" s="215">
        <v>18.649999999999999</v>
      </c>
      <c r="DL90" s="215">
        <v>18.05</v>
      </c>
      <c r="DM90" s="215">
        <v>18.649999999999999</v>
      </c>
      <c r="DN90" s="215">
        <v>18.05</v>
      </c>
      <c r="DO90" s="215">
        <v>18.649999999999999</v>
      </c>
      <c r="DP90" s="216">
        <v>219.60000000000002</v>
      </c>
      <c r="DQ90" s="216">
        <v>783.34</v>
      </c>
      <c r="DR90" s="215">
        <v>18.649999999999999</v>
      </c>
      <c r="DS90" s="215">
        <v>16.850000000000001</v>
      </c>
      <c r="DT90" s="215">
        <v>18.649999999999999</v>
      </c>
      <c r="DU90" s="215">
        <v>18.05</v>
      </c>
      <c r="DV90" s="218">
        <v>18.649999999999999</v>
      </c>
      <c r="DW90" s="218">
        <v>18.05</v>
      </c>
      <c r="DX90" s="219">
        <v>18.649999999999999</v>
      </c>
      <c r="DY90" s="220"/>
      <c r="DZ90" s="220"/>
      <c r="EA90" s="220"/>
      <c r="EB90" s="220"/>
      <c r="EC90" s="220"/>
      <c r="ED90" s="216">
        <v>127.54999999999998</v>
      </c>
      <c r="EE90" s="215">
        <v>910.89</v>
      </c>
      <c r="EF90" s="215">
        <v>309.11</v>
      </c>
    </row>
    <row r="91" spans="2:143" ht="32.25" customHeight="1" x14ac:dyDescent="0.15">
      <c r="B91" s="237">
        <v>42163</v>
      </c>
      <c r="C91" s="270" t="s">
        <v>490</v>
      </c>
      <c r="D91" s="270" t="s">
        <v>810</v>
      </c>
      <c r="E91" s="268" t="s">
        <v>138</v>
      </c>
      <c r="F91" s="267" t="s">
        <v>811</v>
      </c>
      <c r="G91" s="215">
        <v>1220</v>
      </c>
      <c r="H91" s="215">
        <v>122</v>
      </c>
      <c r="I91" s="215">
        <v>1098</v>
      </c>
      <c r="J91" s="250"/>
      <c r="K91" s="250"/>
      <c r="L91" s="250"/>
      <c r="M91" s="250"/>
      <c r="N91" s="250"/>
      <c r="O91" s="250"/>
      <c r="P91" s="250"/>
      <c r="Q91" s="250"/>
      <c r="R91" s="250"/>
      <c r="S91" s="250"/>
      <c r="T91" s="250"/>
      <c r="U91" s="250"/>
      <c r="V91" s="250"/>
      <c r="W91" s="250"/>
      <c r="X91" s="250"/>
      <c r="Y91" s="250"/>
      <c r="Z91" s="250"/>
      <c r="AA91" s="250"/>
      <c r="AB91" s="250"/>
      <c r="AC91" s="250"/>
      <c r="AD91" s="250"/>
      <c r="AE91" s="250"/>
      <c r="AF91" s="250"/>
      <c r="AG91" s="250"/>
      <c r="AH91" s="250"/>
      <c r="AI91" s="250"/>
      <c r="AJ91" s="250"/>
      <c r="AK91" s="250"/>
      <c r="AL91" s="250"/>
      <c r="AM91" s="250"/>
      <c r="AN91" s="250"/>
      <c r="AO91" s="250"/>
      <c r="AP91" s="250"/>
      <c r="AQ91" s="250"/>
      <c r="AR91" s="250"/>
      <c r="AS91" s="250"/>
      <c r="AT91" s="250"/>
      <c r="AU91" s="250"/>
      <c r="AV91" s="250"/>
      <c r="AW91" s="250"/>
      <c r="AX91" s="250"/>
      <c r="AY91" s="215"/>
      <c r="AZ91" s="250"/>
      <c r="BA91" s="250"/>
      <c r="BB91" s="215"/>
      <c r="BC91" s="215"/>
      <c r="BD91" s="215"/>
      <c r="BE91" s="215"/>
      <c r="BF91" s="215"/>
      <c r="BG91" s="215"/>
      <c r="BH91" s="215"/>
      <c r="BI91" s="215"/>
      <c r="BJ91" s="215"/>
      <c r="BK91" s="215"/>
      <c r="BL91" s="215"/>
      <c r="BM91" s="215"/>
      <c r="BN91" s="215"/>
      <c r="BO91" s="215"/>
      <c r="BP91" s="215"/>
      <c r="BQ91" s="215"/>
      <c r="BR91" s="215">
        <v>0</v>
      </c>
      <c r="BS91" s="215">
        <v>13.24</v>
      </c>
      <c r="BT91" s="215">
        <v>18.649999999999999</v>
      </c>
      <c r="BU91" s="215">
        <v>18.649999999999999</v>
      </c>
      <c r="BV91" s="215">
        <v>18.05</v>
      </c>
      <c r="BW91" s="215">
        <v>18.649999999999999</v>
      </c>
      <c r="BX91" s="215">
        <v>18.05</v>
      </c>
      <c r="BY91" s="215">
        <v>18.649999999999999</v>
      </c>
      <c r="BZ91" s="215">
        <v>123.94</v>
      </c>
      <c r="CA91" s="215">
        <v>123.94</v>
      </c>
      <c r="CB91" s="215">
        <v>18.649999999999999</v>
      </c>
      <c r="CC91" s="215">
        <v>17.45</v>
      </c>
      <c r="CD91" s="215">
        <v>18.649999999999999</v>
      </c>
      <c r="CE91" s="215">
        <v>18.05</v>
      </c>
      <c r="CF91" s="215">
        <v>18.649999999999999</v>
      </c>
      <c r="CG91" s="215">
        <v>18.05</v>
      </c>
      <c r="CH91" s="215">
        <v>18.649999999999999</v>
      </c>
      <c r="CI91" s="215">
        <v>18.649999999999999</v>
      </c>
      <c r="CJ91" s="215">
        <v>18.05</v>
      </c>
      <c r="CK91" s="215">
        <v>18.649999999999999</v>
      </c>
      <c r="CL91" s="215">
        <v>18.05</v>
      </c>
      <c r="CM91" s="215">
        <v>18.649999999999999</v>
      </c>
      <c r="CN91" s="215">
        <v>220.20000000000002</v>
      </c>
      <c r="CO91" s="216">
        <v>344.14</v>
      </c>
      <c r="CP91" s="215">
        <v>18.649999999999999</v>
      </c>
      <c r="CQ91" s="215">
        <v>16.850000000000001</v>
      </c>
      <c r="CR91" s="215">
        <v>18.649999999999999</v>
      </c>
      <c r="CS91" s="215">
        <v>18.05</v>
      </c>
      <c r="CT91" s="217">
        <v>18.649999999999999</v>
      </c>
      <c r="CU91" s="215">
        <v>18.05</v>
      </c>
      <c r="CV91" s="215">
        <v>18.649999999999999</v>
      </c>
      <c r="CW91" s="215">
        <v>18.649999999999999</v>
      </c>
      <c r="CX91" s="215">
        <v>18.05</v>
      </c>
      <c r="CY91" s="215">
        <v>18.649999999999999</v>
      </c>
      <c r="CZ91" s="215">
        <v>18.05</v>
      </c>
      <c r="DA91" s="215">
        <v>18.649999999999999</v>
      </c>
      <c r="DB91" s="216">
        <v>219.60000000000002</v>
      </c>
      <c r="DC91" s="216">
        <v>563.74</v>
      </c>
      <c r="DD91" s="215">
        <v>18.649999999999999</v>
      </c>
      <c r="DE91" s="215">
        <v>16.850000000000001</v>
      </c>
      <c r="DF91" s="215">
        <v>18.649999999999999</v>
      </c>
      <c r="DG91" s="215">
        <v>18.05</v>
      </c>
      <c r="DH91" s="215">
        <v>18.649999999999999</v>
      </c>
      <c r="DI91" s="215">
        <v>18.05</v>
      </c>
      <c r="DJ91" s="215">
        <v>18.649999999999999</v>
      </c>
      <c r="DK91" s="215">
        <v>18.649999999999999</v>
      </c>
      <c r="DL91" s="215">
        <v>18.05</v>
      </c>
      <c r="DM91" s="215">
        <v>18.649999999999999</v>
      </c>
      <c r="DN91" s="215">
        <v>18.05</v>
      </c>
      <c r="DO91" s="215">
        <v>18.649999999999999</v>
      </c>
      <c r="DP91" s="216">
        <v>219.60000000000002</v>
      </c>
      <c r="DQ91" s="216">
        <v>783.34</v>
      </c>
      <c r="DR91" s="215">
        <v>18.649999999999999</v>
      </c>
      <c r="DS91" s="215">
        <v>16.850000000000001</v>
      </c>
      <c r="DT91" s="215">
        <v>18.649999999999999</v>
      </c>
      <c r="DU91" s="215">
        <v>18.05</v>
      </c>
      <c r="DV91" s="218">
        <v>18.649999999999999</v>
      </c>
      <c r="DW91" s="218">
        <v>18.05</v>
      </c>
      <c r="DX91" s="219">
        <v>18.649999999999999</v>
      </c>
      <c r="DY91" s="220"/>
      <c r="DZ91" s="220"/>
      <c r="EA91" s="220"/>
      <c r="EB91" s="220"/>
      <c r="EC91" s="220"/>
      <c r="ED91" s="216">
        <v>127.54999999999998</v>
      </c>
      <c r="EE91" s="215">
        <v>910.89</v>
      </c>
      <c r="EF91" s="215">
        <v>309.11</v>
      </c>
    </row>
    <row r="92" spans="2:143" ht="32.25" customHeight="1" x14ac:dyDescent="0.15">
      <c r="B92" s="237">
        <v>42163</v>
      </c>
      <c r="C92" s="270" t="s">
        <v>490</v>
      </c>
      <c r="D92" s="270" t="s">
        <v>812</v>
      </c>
      <c r="E92" s="268" t="s">
        <v>759</v>
      </c>
      <c r="F92" s="267" t="s">
        <v>813</v>
      </c>
      <c r="G92" s="215">
        <v>1220</v>
      </c>
      <c r="H92" s="215">
        <v>122</v>
      </c>
      <c r="I92" s="215">
        <v>1098</v>
      </c>
      <c r="J92" s="250"/>
      <c r="K92" s="250"/>
      <c r="L92" s="250"/>
      <c r="M92" s="250"/>
      <c r="N92" s="250"/>
      <c r="O92" s="250"/>
      <c r="P92" s="250"/>
      <c r="Q92" s="250"/>
      <c r="R92" s="250"/>
      <c r="S92" s="250"/>
      <c r="T92" s="250"/>
      <c r="U92" s="250"/>
      <c r="V92" s="250"/>
      <c r="W92" s="250"/>
      <c r="X92" s="250"/>
      <c r="Y92" s="250"/>
      <c r="Z92" s="250"/>
      <c r="AA92" s="250"/>
      <c r="AB92" s="250"/>
      <c r="AC92" s="250"/>
      <c r="AD92" s="250"/>
      <c r="AE92" s="250"/>
      <c r="AF92" s="250"/>
      <c r="AG92" s="250"/>
      <c r="AH92" s="250"/>
      <c r="AI92" s="250"/>
      <c r="AJ92" s="250"/>
      <c r="AK92" s="250"/>
      <c r="AL92" s="250"/>
      <c r="AM92" s="250"/>
      <c r="AN92" s="250"/>
      <c r="AO92" s="250"/>
      <c r="AP92" s="250"/>
      <c r="AQ92" s="250"/>
      <c r="AR92" s="250"/>
      <c r="AS92" s="250"/>
      <c r="AT92" s="250"/>
      <c r="AU92" s="250"/>
      <c r="AV92" s="250"/>
      <c r="AW92" s="250"/>
      <c r="AX92" s="250"/>
      <c r="AY92" s="215"/>
      <c r="AZ92" s="250"/>
      <c r="BA92" s="250"/>
      <c r="BB92" s="215"/>
      <c r="BC92" s="215"/>
      <c r="BD92" s="215"/>
      <c r="BE92" s="215"/>
      <c r="BF92" s="215"/>
      <c r="BG92" s="215"/>
      <c r="BH92" s="215"/>
      <c r="BI92" s="215"/>
      <c r="BJ92" s="215"/>
      <c r="BK92" s="215"/>
      <c r="BL92" s="215"/>
      <c r="BM92" s="215"/>
      <c r="BN92" s="215"/>
      <c r="BO92" s="215"/>
      <c r="BP92" s="215"/>
      <c r="BQ92" s="215"/>
      <c r="BR92" s="215">
        <v>0</v>
      </c>
      <c r="BS92" s="215">
        <v>13.24</v>
      </c>
      <c r="BT92" s="215">
        <v>18.649999999999999</v>
      </c>
      <c r="BU92" s="215">
        <v>18.649999999999999</v>
      </c>
      <c r="BV92" s="215">
        <v>18.05</v>
      </c>
      <c r="BW92" s="215">
        <v>18.649999999999999</v>
      </c>
      <c r="BX92" s="215">
        <v>18.05</v>
      </c>
      <c r="BY92" s="215">
        <v>18.649999999999999</v>
      </c>
      <c r="BZ92" s="215">
        <v>123.94</v>
      </c>
      <c r="CA92" s="215">
        <v>123.94</v>
      </c>
      <c r="CB92" s="215">
        <v>18.649999999999999</v>
      </c>
      <c r="CC92" s="215">
        <v>17.45</v>
      </c>
      <c r="CD92" s="215">
        <v>18.649999999999999</v>
      </c>
      <c r="CE92" s="215">
        <v>18.05</v>
      </c>
      <c r="CF92" s="215">
        <v>18.649999999999999</v>
      </c>
      <c r="CG92" s="215">
        <v>18.05</v>
      </c>
      <c r="CH92" s="215">
        <v>18.649999999999999</v>
      </c>
      <c r="CI92" s="215">
        <v>18.649999999999999</v>
      </c>
      <c r="CJ92" s="215">
        <v>18.05</v>
      </c>
      <c r="CK92" s="215">
        <v>18.649999999999999</v>
      </c>
      <c r="CL92" s="215">
        <v>18.05</v>
      </c>
      <c r="CM92" s="215">
        <v>18.649999999999999</v>
      </c>
      <c r="CN92" s="215">
        <v>220.20000000000002</v>
      </c>
      <c r="CO92" s="216">
        <v>344.14</v>
      </c>
      <c r="CP92" s="215">
        <v>18.649999999999999</v>
      </c>
      <c r="CQ92" s="215">
        <v>16.850000000000001</v>
      </c>
      <c r="CR92" s="215">
        <v>18.649999999999999</v>
      </c>
      <c r="CS92" s="215">
        <v>18.05</v>
      </c>
      <c r="CT92" s="217">
        <v>18.649999999999999</v>
      </c>
      <c r="CU92" s="215">
        <v>18.05</v>
      </c>
      <c r="CV92" s="215">
        <v>18.649999999999999</v>
      </c>
      <c r="CW92" s="215">
        <v>18.649999999999999</v>
      </c>
      <c r="CX92" s="215">
        <v>18.05</v>
      </c>
      <c r="CY92" s="215">
        <v>18.649999999999999</v>
      </c>
      <c r="CZ92" s="215">
        <v>18.05</v>
      </c>
      <c r="DA92" s="215">
        <v>18.649999999999999</v>
      </c>
      <c r="DB92" s="216">
        <v>219.60000000000002</v>
      </c>
      <c r="DC92" s="216">
        <v>563.74</v>
      </c>
      <c r="DD92" s="215">
        <v>18.649999999999999</v>
      </c>
      <c r="DE92" s="215">
        <v>16.850000000000001</v>
      </c>
      <c r="DF92" s="215">
        <v>18.649999999999999</v>
      </c>
      <c r="DG92" s="215">
        <v>18.05</v>
      </c>
      <c r="DH92" s="215">
        <v>18.649999999999999</v>
      </c>
      <c r="DI92" s="215">
        <v>18.05</v>
      </c>
      <c r="DJ92" s="215">
        <v>18.649999999999999</v>
      </c>
      <c r="DK92" s="215">
        <v>18.649999999999999</v>
      </c>
      <c r="DL92" s="215">
        <v>18.05</v>
      </c>
      <c r="DM92" s="215">
        <v>18.649999999999999</v>
      </c>
      <c r="DN92" s="215">
        <v>18.05</v>
      </c>
      <c r="DO92" s="215">
        <v>18.649999999999999</v>
      </c>
      <c r="DP92" s="216">
        <v>219.60000000000002</v>
      </c>
      <c r="DQ92" s="216">
        <v>783.34</v>
      </c>
      <c r="DR92" s="215">
        <v>18.649999999999999</v>
      </c>
      <c r="DS92" s="215">
        <v>16.850000000000001</v>
      </c>
      <c r="DT92" s="215">
        <v>18.649999999999999</v>
      </c>
      <c r="DU92" s="215">
        <v>18.05</v>
      </c>
      <c r="DV92" s="218">
        <v>18.649999999999999</v>
      </c>
      <c r="DW92" s="218">
        <v>18.05</v>
      </c>
      <c r="DX92" s="219">
        <v>18.649999999999999</v>
      </c>
      <c r="DY92" s="220"/>
      <c r="DZ92" s="220"/>
      <c r="EA92" s="220"/>
      <c r="EB92" s="220"/>
      <c r="EC92" s="220"/>
      <c r="ED92" s="216">
        <v>127.54999999999998</v>
      </c>
      <c r="EE92" s="215">
        <v>910.89</v>
      </c>
      <c r="EF92" s="215">
        <v>309.11</v>
      </c>
    </row>
    <row r="93" spans="2:143" ht="32.25" customHeight="1" x14ac:dyDescent="0.15">
      <c r="B93" s="237">
        <v>42163</v>
      </c>
      <c r="C93" s="270" t="s">
        <v>490</v>
      </c>
      <c r="D93" s="270" t="s">
        <v>814</v>
      </c>
      <c r="E93" s="268" t="s">
        <v>791</v>
      </c>
      <c r="F93" s="267" t="s">
        <v>815</v>
      </c>
      <c r="G93" s="215">
        <v>1220</v>
      </c>
      <c r="H93" s="215">
        <v>122</v>
      </c>
      <c r="I93" s="215">
        <v>1098</v>
      </c>
      <c r="J93" s="250"/>
      <c r="K93" s="250"/>
      <c r="L93" s="250"/>
      <c r="M93" s="250"/>
      <c r="N93" s="250"/>
      <c r="O93" s="250"/>
      <c r="P93" s="250"/>
      <c r="Q93" s="250"/>
      <c r="R93" s="250"/>
      <c r="S93" s="250"/>
      <c r="T93" s="250"/>
      <c r="U93" s="250"/>
      <c r="V93" s="250"/>
      <c r="W93" s="250"/>
      <c r="X93" s="250"/>
      <c r="Y93" s="250"/>
      <c r="Z93" s="250"/>
      <c r="AA93" s="250"/>
      <c r="AB93" s="250"/>
      <c r="AC93" s="250"/>
      <c r="AD93" s="250"/>
      <c r="AE93" s="250"/>
      <c r="AF93" s="250"/>
      <c r="AG93" s="250"/>
      <c r="AH93" s="250"/>
      <c r="AI93" s="250"/>
      <c r="AJ93" s="250"/>
      <c r="AK93" s="250"/>
      <c r="AL93" s="250"/>
      <c r="AM93" s="250"/>
      <c r="AN93" s="250"/>
      <c r="AO93" s="250"/>
      <c r="AP93" s="250"/>
      <c r="AQ93" s="250"/>
      <c r="AR93" s="250"/>
      <c r="AS93" s="250"/>
      <c r="AT93" s="250"/>
      <c r="AU93" s="250"/>
      <c r="AV93" s="250"/>
      <c r="AW93" s="250"/>
      <c r="AX93" s="250"/>
      <c r="AY93" s="215"/>
      <c r="AZ93" s="250"/>
      <c r="BA93" s="250"/>
      <c r="BB93" s="215"/>
      <c r="BC93" s="215"/>
      <c r="BD93" s="215"/>
      <c r="BE93" s="215"/>
      <c r="BF93" s="215"/>
      <c r="BG93" s="215"/>
      <c r="BH93" s="215"/>
      <c r="BI93" s="215"/>
      <c r="BJ93" s="215"/>
      <c r="BK93" s="215"/>
      <c r="BL93" s="215"/>
      <c r="BM93" s="215"/>
      <c r="BN93" s="215"/>
      <c r="BO93" s="215"/>
      <c r="BP93" s="215"/>
      <c r="BQ93" s="215"/>
      <c r="BR93" s="215">
        <v>0</v>
      </c>
      <c r="BS93" s="215">
        <v>13.24</v>
      </c>
      <c r="BT93" s="215">
        <v>18.649999999999999</v>
      </c>
      <c r="BU93" s="215">
        <v>18.649999999999999</v>
      </c>
      <c r="BV93" s="215">
        <v>18.05</v>
      </c>
      <c r="BW93" s="215">
        <v>18.649999999999999</v>
      </c>
      <c r="BX93" s="215">
        <v>18.05</v>
      </c>
      <c r="BY93" s="215">
        <v>18.649999999999999</v>
      </c>
      <c r="BZ93" s="215">
        <v>123.94</v>
      </c>
      <c r="CA93" s="215">
        <v>123.94</v>
      </c>
      <c r="CB93" s="215">
        <v>18.649999999999999</v>
      </c>
      <c r="CC93" s="215">
        <v>17.45</v>
      </c>
      <c r="CD93" s="215">
        <v>18.649999999999999</v>
      </c>
      <c r="CE93" s="215">
        <v>18.05</v>
      </c>
      <c r="CF93" s="215">
        <v>18.649999999999999</v>
      </c>
      <c r="CG93" s="215">
        <v>18.05</v>
      </c>
      <c r="CH93" s="215">
        <v>18.649999999999999</v>
      </c>
      <c r="CI93" s="215">
        <v>18.649999999999999</v>
      </c>
      <c r="CJ93" s="215">
        <v>18.05</v>
      </c>
      <c r="CK93" s="215">
        <v>18.649999999999999</v>
      </c>
      <c r="CL93" s="215">
        <v>18.05</v>
      </c>
      <c r="CM93" s="215">
        <v>18.649999999999999</v>
      </c>
      <c r="CN93" s="215">
        <v>220.20000000000002</v>
      </c>
      <c r="CO93" s="216">
        <v>344.14</v>
      </c>
      <c r="CP93" s="215">
        <v>18.649999999999999</v>
      </c>
      <c r="CQ93" s="215">
        <v>16.850000000000001</v>
      </c>
      <c r="CR93" s="215">
        <v>18.649999999999999</v>
      </c>
      <c r="CS93" s="215">
        <v>18.05</v>
      </c>
      <c r="CT93" s="217">
        <v>18.649999999999999</v>
      </c>
      <c r="CU93" s="215">
        <v>18.05</v>
      </c>
      <c r="CV93" s="215">
        <v>18.649999999999999</v>
      </c>
      <c r="CW93" s="215">
        <v>18.649999999999999</v>
      </c>
      <c r="CX93" s="215">
        <v>18.05</v>
      </c>
      <c r="CY93" s="215">
        <v>18.649999999999999</v>
      </c>
      <c r="CZ93" s="215">
        <v>18.05</v>
      </c>
      <c r="DA93" s="215">
        <v>18.649999999999999</v>
      </c>
      <c r="DB93" s="216">
        <v>219.60000000000002</v>
      </c>
      <c r="DC93" s="216">
        <v>563.74</v>
      </c>
      <c r="DD93" s="215">
        <v>18.649999999999999</v>
      </c>
      <c r="DE93" s="215">
        <v>16.850000000000001</v>
      </c>
      <c r="DF93" s="215">
        <v>18.649999999999999</v>
      </c>
      <c r="DG93" s="215">
        <v>18.05</v>
      </c>
      <c r="DH93" s="215">
        <v>18.649999999999999</v>
      </c>
      <c r="DI93" s="215">
        <v>18.05</v>
      </c>
      <c r="DJ93" s="215">
        <v>18.649999999999999</v>
      </c>
      <c r="DK93" s="215">
        <v>18.649999999999999</v>
      </c>
      <c r="DL93" s="215">
        <v>18.05</v>
      </c>
      <c r="DM93" s="215">
        <v>18.649999999999999</v>
      </c>
      <c r="DN93" s="215">
        <v>18.05</v>
      </c>
      <c r="DO93" s="215">
        <v>18.649999999999999</v>
      </c>
      <c r="DP93" s="216">
        <v>219.60000000000002</v>
      </c>
      <c r="DQ93" s="216">
        <v>783.34</v>
      </c>
      <c r="DR93" s="215">
        <v>18.649999999999999</v>
      </c>
      <c r="DS93" s="215">
        <v>16.850000000000001</v>
      </c>
      <c r="DT93" s="215">
        <v>18.649999999999999</v>
      </c>
      <c r="DU93" s="215">
        <v>18.05</v>
      </c>
      <c r="DV93" s="218">
        <v>18.649999999999999</v>
      </c>
      <c r="DW93" s="218">
        <v>18.05</v>
      </c>
      <c r="DX93" s="219">
        <v>18.649999999999999</v>
      </c>
      <c r="DY93" s="220"/>
      <c r="DZ93" s="220"/>
      <c r="EA93" s="220"/>
      <c r="EB93" s="220"/>
      <c r="EC93" s="220"/>
      <c r="ED93" s="216">
        <v>127.54999999999998</v>
      </c>
      <c r="EE93" s="215">
        <v>910.89</v>
      </c>
      <c r="EF93" s="215">
        <v>309.11</v>
      </c>
    </row>
    <row r="94" spans="2:143" ht="32.25" customHeight="1" x14ac:dyDescent="0.15">
      <c r="B94" s="237">
        <v>42163</v>
      </c>
      <c r="C94" s="270" t="s">
        <v>490</v>
      </c>
      <c r="D94" s="270" t="s">
        <v>816</v>
      </c>
      <c r="E94" s="268" t="s">
        <v>712</v>
      </c>
      <c r="F94" s="267" t="s">
        <v>817</v>
      </c>
      <c r="G94" s="215">
        <v>1220</v>
      </c>
      <c r="H94" s="215">
        <v>122</v>
      </c>
      <c r="I94" s="215">
        <v>1098</v>
      </c>
      <c r="J94" s="250"/>
      <c r="K94" s="250"/>
      <c r="L94" s="250"/>
      <c r="M94" s="250"/>
      <c r="N94" s="250"/>
      <c r="O94" s="250"/>
      <c r="P94" s="250"/>
      <c r="Q94" s="250"/>
      <c r="R94" s="250"/>
      <c r="S94" s="250"/>
      <c r="T94" s="250"/>
      <c r="U94" s="250"/>
      <c r="V94" s="250"/>
      <c r="W94" s="250"/>
      <c r="X94" s="250"/>
      <c r="Y94" s="250"/>
      <c r="Z94" s="250"/>
      <c r="AA94" s="250"/>
      <c r="AB94" s="250"/>
      <c r="AC94" s="250"/>
      <c r="AD94" s="250"/>
      <c r="AE94" s="250"/>
      <c r="AF94" s="250"/>
      <c r="AG94" s="250"/>
      <c r="AH94" s="250"/>
      <c r="AI94" s="250"/>
      <c r="AJ94" s="250"/>
      <c r="AK94" s="250"/>
      <c r="AL94" s="250"/>
      <c r="AM94" s="250"/>
      <c r="AN94" s="250"/>
      <c r="AO94" s="250"/>
      <c r="AP94" s="250"/>
      <c r="AQ94" s="250"/>
      <c r="AR94" s="250"/>
      <c r="AS94" s="250"/>
      <c r="AT94" s="250"/>
      <c r="AU94" s="250"/>
      <c r="AV94" s="250"/>
      <c r="AW94" s="250"/>
      <c r="AX94" s="250"/>
      <c r="AY94" s="215"/>
      <c r="AZ94" s="250"/>
      <c r="BA94" s="250"/>
      <c r="BB94" s="215"/>
      <c r="BC94" s="215"/>
      <c r="BD94" s="215"/>
      <c r="BE94" s="215"/>
      <c r="BF94" s="215"/>
      <c r="BG94" s="215"/>
      <c r="BH94" s="215"/>
      <c r="BI94" s="215"/>
      <c r="BJ94" s="215"/>
      <c r="BK94" s="215"/>
      <c r="BL94" s="215"/>
      <c r="BM94" s="215"/>
      <c r="BN94" s="215"/>
      <c r="BO94" s="215"/>
      <c r="BP94" s="215"/>
      <c r="BQ94" s="215"/>
      <c r="BR94" s="215">
        <v>0</v>
      </c>
      <c r="BS94" s="215">
        <v>13.24</v>
      </c>
      <c r="BT94" s="215">
        <v>18.649999999999999</v>
      </c>
      <c r="BU94" s="215">
        <v>18.649999999999999</v>
      </c>
      <c r="BV94" s="215">
        <v>18.05</v>
      </c>
      <c r="BW94" s="215">
        <v>18.649999999999999</v>
      </c>
      <c r="BX94" s="215">
        <v>18.05</v>
      </c>
      <c r="BY94" s="215">
        <v>18.649999999999999</v>
      </c>
      <c r="BZ94" s="215">
        <v>123.94</v>
      </c>
      <c r="CA94" s="215">
        <v>123.94</v>
      </c>
      <c r="CB94" s="215">
        <v>18.649999999999999</v>
      </c>
      <c r="CC94" s="215">
        <v>17.45</v>
      </c>
      <c r="CD94" s="215">
        <v>18.649999999999999</v>
      </c>
      <c r="CE94" s="215">
        <v>18.05</v>
      </c>
      <c r="CF94" s="215">
        <v>18.649999999999999</v>
      </c>
      <c r="CG94" s="215">
        <v>18.05</v>
      </c>
      <c r="CH94" s="215">
        <v>18.649999999999999</v>
      </c>
      <c r="CI94" s="215">
        <v>18.649999999999999</v>
      </c>
      <c r="CJ94" s="215">
        <v>18.05</v>
      </c>
      <c r="CK94" s="215">
        <v>18.649999999999999</v>
      </c>
      <c r="CL94" s="215">
        <v>18.05</v>
      </c>
      <c r="CM94" s="215">
        <v>18.649999999999999</v>
      </c>
      <c r="CN94" s="215">
        <v>220.20000000000002</v>
      </c>
      <c r="CO94" s="216">
        <v>344.14</v>
      </c>
      <c r="CP94" s="215">
        <v>18.649999999999999</v>
      </c>
      <c r="CQ94" s="215">
        <v>16.850000000000001</v>
      </c>
      <c r="CR94" s="215">
        <v>18.649999999999999</v>
      </c>
      <c r="CS94" s="215">
        <v>18.05</v>
      </c>
      <c r="CT94" s="217">
        <v>18.649999999999999</v>
      </c>
      <c r="CU94" s="215">
        <v>18.05</v>
      </c>
      <c r="CV94" s="215">
        <v>18.649999999999999</v>
      </c>
      <c r="CW94" s="215">
        <v>18.649999999999999</v>
      </c>
      <c r="CX94" s="215">
        <v>18.05</v>
      </c>
      <c r="CY94" s="215">
        <v>18.649999999999999</v>
      </c>
      <c r="CZ94" s="215">
        <v>18.05</v>
      </c>
      <c r="DA94" s="215">
        <v>18.649999999999999</v>
      </c>
      <c r="DB94" s="216">
        <v>219.60000000000002</v>
      </c>
      <c r="DC94" s="216">
        <v>563.74</v>
      </c>
      <c r="DD94" s="215">
        <v>18.649999999999999</v>
      </c>
      <c r="DE94" s="215">
        <v>16.850000000000001</v>
      </c>
      <c r="DF94" s="215">
        <v>18.649999999999999</v>
      </c>
      <c r="DG94" s="215">
        <v>18.05</v>
      </c>
      <c r="DH94" s="215">
        <v>18.649999999999999</v>
      </c>
      <c r="DI94" s="215">
        <v>18.05</v>
      </c>
      <c r="DJ94" s="215">
        <v>18.649999999999999</v>
      </c>
      <c r="DK94" s="215">
        <v>18.649999999999999</v>
      </c>
      <c r="DL94" s="215">
        <v>18.05</v>
      </c>
      <c r="DM94" s="215">
        <v>18.649999999999999</v>
      </c>
      <c r="DN94" s="215">
        <v>18.05</v>
      </c>
      <c r="DO94" s="215">
        <v>18.649999999999999</v>
      </c>
      <c r="DP94" s="216">
        <v>219.60000000000002</v>
      </c>
      <c r="DQ94" s="216">
        <v>783.34</v>
      </c>
      <c r="DR94" s="215">
        <v>18.649999999999999</v>
      </c>
      <c r="DS94" s="215">
        <v>16.850000000000001</v>
      </c>
      <c r="DT94" s="215">
        <v>18.649999999999999</v>
      </c>
      <c r="DU94" s="215">
        <v>18.05</v>
      </c>
      <c r="DV94" s="218">
        <v>18.649999999999999</v>
      </c>
      <c r="DW94" s="218">
        <v>18.05</v>
      </c>
      <c r="DX94" s="219">
        <v>18.649999999999999</v>
      </c>
      <c r="DY94" s="220"/>
      <c r="DZ94" s="220"/>
      <c r="EA94" s="220"/>
      <c r="EB94" s="220"/>
      <c r="EC94" s="220"/>
      <c r="ED94" s="216">
        <v>127.54999999999998</v>
      </c>
      <c r="EE94" s="215">
        <v>910.89</v>
      </c>
      <c r="EF94" s="215">
        <v>309.11</v>
      </c>
    </row>
    <row r="95" spans="2:143" ht="32.25" customHeight="1" x14ac:dyDescent="0.15">
      <c r="B95" s="237">
        <v>42163</v>
      </c>
      <c r="C95" s="270" t="s">
        <v>490</v>
      </c>
      <c r="D95" s="270" t="s">
        <v>818</v>
      </c>
      <c r="E95" s="268" t="s">
        <v>212</v>
      </c>
      <c r="F95" s="267" t="s">
        <v>819</v>
      </c>
      <c r="G95" s="215">
        <v>1220</v>
      </c>
      <c r="H95" s="215">
        <v>122</v>
      </c>
      <c r="I95" s="215">
        <v>1098</v>
      </c>
      <c r="J95" s="250"/>
      <c r="K95" s="250"/>
      <c r="L95" s="250"/>
      <c r="M95" s="250"/>
      <c r="N95" s="250"/>
      <c r="O95" s="250"/>
      <c r="P95" s="250"/>
      <c r="Q95" s="250"/>
      <c r="R95" s="250"/>
      <c r="S95" s="250"/>
      <c r="T95" s="250"/>
      <c r="U95" s="250"/>
      <c r="V95" s="250"/>
      <c r="W95" s="250"/>
      <c r="X95" s="250"/>
      <c r="Y95" s="250"/>
      <c r="Z95" s="250"/>
      <c r="AA95" s="250"/>
      <c r="AB95" s="250"/>
      <c r="AC95" s="250"/>
      <c r="AD95" s="250"/>
      <c r="AE95" s="250"/>
      <c r="AF95" s="250"/>
      <c r="AG95" s="250"/>
      <c r="AH95" s="250"/>
      <c r="AI95" s="250"/>
      <c r="AJ95" s="250"/>
      <c r="AK95" s="250"/>
      <c r="AL95" s="250"/>
      <c r="AM95" s="250"/>
      <c r="AN95" s="250"/>
      <c r="AO95" s="250"/>
      <c r="AP95" s="250"/>
      <c r="AQ95" s="250"/>
      <c r="AR95" s="250"/>
      <c r="AS95" s="250"/>
      <c r="AT95" s="250"/>
      <c r="AU95" s="250"/>
      <c r="AV95" s="250"/>
      <c r="AW95" s="250"/>
      <c r="AX95" s="250"/>
      <c r="AY95" s="215"/>
      <c r="AZ95" s="250"/>
      <c r="BA95" s="250"/>
      <c r="BB95" s="215"/>
      <c r="BC95" s="215"/>
      <c r="BD95" s="215"/>
      <c r="BE95" s="215"/>
      <c r="BF95" s="215"/>
      <c r="BG95" s="215"/>
      <c r="BH95" s="215"/>
      <c r="BI95" s="215"/>
      <c r="BJ95" s="215"/>
      <c r="BK95" s="215"/>
      <c r="BL95" s="215"/>
      <c r="BM95" s="215"/>
      <c r="BN95" s="215"/>
      <c r="BO95" s="215"/>
      <c r="BP95" s="215"/>
      <c r="BQ95" s="215"/>
      <c r="BR95" s="215">
        <v>0</v>
      </c>
      <c r="BS95" s="215">
        <v>13.24</v>
      </c>
      <c r="BT95" s="215">
        <v>18.649999999999999</v>
      </c>
      <c r="BU95" s="215">
        <v>18.649999999999999</v>
      </c>
      <c r="BV95" s="215">
        <v>18.05</v>
      </c>
      <c r="BW95" s="215">
        <v>18.649999999999999</v>
      </c>
      <c r="BX95" s="215">
        <v>18.05</v>
      </c>
      <c r="BY95" s="215">
        <v>18.649999999999999</v>
      </c>
      <c r="BZ95" s="215">
        <v>123.94</v>
      </c>
      <c r="CA95" s="215">
        <v>123.94</v>
      </c>
      <c r="CB95" s="215">
        <v>18.649999999999999</v>
      </c>
      <c r="CC95" s="215">
        <v>17.45</v>
      </c>
      <c r="CD95" s="215">
        <v>18.649999999999999</v>
      </c>
      <c r="CE95" s="215">
        <v>18.05</v>
      </c>
      <c r="CF95" s="215">
        <v>18.649999999999999</v>
      </c>
      <c r="CG95" s="215">
        <v>18.05</v>
      </c>
      <c r="CH95" s="215">
        <v>18.649999999999999</v>
      </c>
      <c r="CI95" s="215">
        <v>18.649999999999999</v>
      </c>
      <c r="CJ95" s="215">
        <v>18.05</v>
      </c>
      <c r="CK95" s="215">
        <v>18.649999999999999</v>
      </c>
      <c r="CL95" s="215">
        <v>18.05</v>
      </c>
      <c r="CM95" s="215">
        <v>18.649999999999999</v>
      </c>
      <c r="CN95" s="215">
        <v>220.20000000000002</v>
      </c>
      <c r="CO95" s="216">
        <v>344.14</v>
      </c>
      <c r="CP95" s="215">
        <v>18.649999999999999</v>
      </c>
      <c r="CQ95" s="215">
        <v>16.850000000000001</v>
      </c>
      <c r="CR95" s="215">
        <v>18.649999999999999</v>
      </c>
      <c r="CS95" s="215">
        <v>18.05</v>
      </c>
      <c r="CT95" s="217">
        <v>18.649999999999999</v>
      </c>
      <c r="CU95" s="215">
        <v>18.05</v>
      </c>
      <c r="CV95" s="215">
        <v>18.649999999999999</v>
      </c>
      <c r="CW95" s="215">
        <v>18.649999999999999</v>
      </c>
      <c r="CX95" s="215">
        <v>18.05</v>
      </c>
      <c r="CY95" s="215">
        <v>18.649999999999999</v>
      </c>
      <c r="CZ95" s="215">
        <v>18.05</v>
      </c>
      <c r="DA95" s="215">
        <v>18.649999999999999</v>
      </c>
      <c r="DB95" s="216">
        <v>219.60000000000002</v>
      </c>
      <c r="DC95" s="216">
        <v>563.74</v>
      </c>
      <c r="DD95" s="215">
        <v>18.649999999999999</v>
      </c>
      <c r="DE95" s="215">
        <v>16.850000000000001</v>
      </c>
      <c r="DF95" s="215">
        <v>18.649999999999999</v>
      </c>
      <c r="DG95" s="215">
        <v>18.05</v>
      </c>
      <c r="DH95" s="215">
        <v>18.649999999999999</v>
      </c>
      <c r="DI95" s="215">
        <v>18.05</v>
      </c>
      <c r="DJ95" s="215">
        <v>18.649999999999999</v>
      </c>
      <c r="DK95" s="215">
        <v>18.649999999999999</v>
      </c>
      <c r="DL95" s="215">
        <v>18.05</v>
      </c>
      <c r="DM95" s="215">
        <v>18.649999999999999</v>
      </c>
      <c r="DN95" s="215">
        <v>18.05</v>
      </c>
      <c r="DO95" s="215">
        <v>18.649999999999999</v>
      </c>
      <c r="DP95" s="216">
        <v>219.60000000000002</v>
      </c>
      <c r="DQ95" s="216">
        <v>783.34</v>
      </c>
      <c r="DR95" s="215">
        <v>18.649999999999999</v>
      </c>
      <c r="DS95" s="215">
        <v>16.850000000000001</v>
      </c>
      <c r="DT95" s="215">
        <v>18.649999999999999</v>
      </c>
      <c r="DU95" s="215">
        <v>18.05</v>
      </c>
      <c r="DV95" s="218">
        <v>18.649999999999999</v>
      </c>
      <c r="DW95" s="218">
        <v>18.05</v>
      </c>
      <c r="DX95" s="219">
        <v>18.649999999999999</v>
      </c>
      <c r="DY95" s="220"/>
      <c r="DZ95" s="220"/>
      <c r="EA95" s="220"/>
      <c r="EB95" s="220"/>
      <c r="EC95" s="220"/>
      <c r="ED95" s="216">
        <v>127.54999999999998</v>
      </c>
      <c r="EE95" s="215">
        <v>910.89</v>
      </c>
      <c r="EF95" s="215">
        <v>309.11</v>
      </c>
    </row>
    <row r="96" spans="2:143" ht="32.25" customHeight="1" x14ac:dyDescent="0.15">
      <c r="B96" s="237">
        <v>42163</v>
      </c>
      <c r="C96" s="270" t="s">
        <v>490</v>
      </c>
      <c r="D96" s="270" t="s">
        <v>820</v>
      </c>
      <c r="E96" s="268" t="s">
        <v>403</v>
      </c>
      <c r="F96" s="267" t="s">
        <v>821</v>
      </c>
      <c r="G96" s="215">
        <v>1220</v>
      </c>
      <c r="H96" s="215">
        <v>122</v>
      </c>
      <c r="I96" s="215">
        <v>1098</v>
      </c>
      <c r="J96" s="250"/>
      <c r="K96" s="250"/>
      <c r="L96" s="250"/>
      <c r="M96" s="250"/>
      <c r="N96" s="250"/>
      <c r="O96" s="250"/>
      <c r="P96" s="250"/>
      <c r="Q96" s="250"/>
      <c r="R96" s="250"/>
      <c r="S96" s="250"/>
      <c r="T96" s="250"/>
      <c r="U96" s="250"/>
      <c r="V96" s="250"/>
      <c r="W96" s="250"/>
      <c r="X96" s="250"/>
      <c r="Y96" s="250"/>
      <c r="Z96" s="250"/>
      <c r="AA96" s="250"/>
      <c r="AB96" s="250"/>
      <c r="AC96" s="250"/>
      <c r="AD96" s="250"/>
      <c r="AE96" s="250"/>
      <c r="AF96" s="250"/>
      <c r="AG96" s="250"/>
      <c r="AH96" s="250"/>
      <c r="AI96" s="250"/>
      <c r="AJ96" s="250"/>
      <c r="AK96" s="250"/>
      <c r="AL96" s="250"/>
      <c r="AM96" s="250"/>
      <c r="AN96" s="250"/>
      <c r="AO96" s="250"/>
      <c r="AP96" s="250"/>
      <c r="AQ96" s="250"/>
      <c r="AR96" s="250"/>
      <c r="AS96" s="250"/>
      <c r="AT96" s="250"/>
      <c r="AU96" s="250"/>
      <c r="AV96" s="250"/>
      <c r="AW96" s="250"/>
      <c r="AX96" s="250"/>
      <c r="AY96" s="215"/>
      <c r="AZ96" s="250"/>
      <c r="BA96" s="250"/>
      <c r="BB96" s="215"/>
      <c r="BC96" s="215"/>
      <c r="BD96" s="215"/>
      <c r="BE96" s="215"/>
      <c r="BF96" s="215"/>
      <c r="BG96" s="215"/>
      <c r="BH96" s="215"/>
      <c r="BI96" s="215"/>
      <c r="BJ96" s="215"/>
      <c r="BK96" s="215"/>
      <c r="BL96" s="215"/>
      <c r="BM96" s="215"/>
      <c r="BN96" s="215"/>
      <c r="BO96" s="215"/>
      <c r="BP96" s="215"/>
      <c r="BQ96" s="215"/>
      <c r="BR96" s="215">
        <v>0</v>
      </c>
      <c r="BS96" s="215">
        <v>13.24</v>
      </c>
      <c r="BT96" s="215">
        <v>18.649999999999999</v>
      </c>
      <c r="BU96" s="215">
        <v>18.649999999999999</v>
      </c>
      <c r="BV96" s="215">
        <v>18.05</v>
      </c>
      <c r="BW96" s="215">
        <v>18.649999999999999</v>
      </c>
      <c r="BX96" s="215">
        <v>18.05</v>
      </c>
      <c r="BY96" s="215">
        <v>18.649999999999999</v>
      </c>
      <c r="BZ96" s="215">
        <v>123.94</v>
      </c>
      <c r="CA96" s="215">
        <v>123.94</v>
      </c>
      <c r="CB96" s="215">
        <v>18.649999999999999</v>
      </c>
      <c r="CC96" s="215">
        <v>17.45</v>
      </c>
      <c r="CD96" s="215">
        <v>18.649999999999999</v>
      </c>
      <c r="CE96" s="215">
        <v>18.05</v>
      </c>
      <c r="CF96" s="215">
        <v>18.649999999999999</v>
      </c>
      <c r="CG96" s="215">
        <v>18.05</v>
      </c>
      <c r="CH96" s="215">
        <v>18.649999999999999</v>
      </c>
      <c r="CI96" s="215">
        <v>18.649999999999999</v>
      </c>
      <c r="CJ96" s="215">
        <v>18.05</v>
      </c>
      <c r="CK96" s="215">
        <v>18.649999999999999</v>
      </c>
      <c r="CL96" s="215">
        <v>18.05</v>
      </c>
      <c r="CM96" s="215">
        <v>18.649999999999999</v>
      </c>
      <c r="CN96" s="215">
        <v>220.20000000000002</v>
      </c>
      <c r="CO96" s="216">
        <v>344.14</v>
      </c>
      <c r="CP96" s="215">
        <v>18.649999999999999</v>
      </c>
      <c r="CQ96" s="215">
        <v>16.850000000000001</v>
      </c>
      <c r="CR96" s="215">
        <v>18.649999999999999</v>
      </c>
      <c r="CS96" s="215">
        <v>18.05</v>
      </c>
      <c r="CT96" s="217">
        <v>18.649999999999999</v>
      </c>
      <c r="CU96" s="215">
        <v>18.05</v>
      </c>
      <c r="CV96" s="215">
        <v>18.649999999999999</v>
      </c>
      <c r="CW96" s="215">
        <v>18.649999999999999</v>
      </c>
      <c r="CX96" s="215">
        <v>18.05</v>
      </c>
      <c r="CY96" s="215">
        <v>18.649999999999999</v>
      </c>
      <c r="CZ96" s="215">
        <v>18.05</v>
      </c>
      <c r="DA96" s="215">
        <v>18.649999999999999</v>
      </c>
      <c r="DB96" s="216">
        <v>219.60000000000002</v>
      </c>
      <c r="DC96" s="216">
        <v>563.74</v>
      </c>
      <c r="DD96" s="215">
        <v>18.649999999999999</v>
      </c>
      <c r="DE96" s="215">
        <v>16.850000000000001</v>
      </c>
      <c r="DF96" s="215">
        <v>18.649999999999999</v>
      </c>
      <c r="DG96" s="215">
        <v>18.05</v>
      </c>
      <c r="DH96" s="215">
        <v>18.649999999999999</v>
      </c>
      <c r="DI96" s="215">
        <v>18.05</v>
      </c>
      <c r="DJ96" s="215">
        <v>18.649999999999999</v>
      </c>
      <c r="DK96" s="215">
        <v>18.649999999999999</v>
      </c>
      <c r="DL96" s="215">
        <v>18.05</v>
      </c>
      <c r="DM96" s="215">
        <v>18.649999999999999</v>
      </c>
      <c r="DN96" s="215">
        <v>18.05</v>
      </c>
      <c r="DO96" s="215">
        <v>18.649999999999999</v>
      </c>
      <c r="DP96" s="216">
        <v>219.60000000000002</v>
      </c>
      <c r="DQ96" s="216">
        <v>783.34</v>
      </c>
      <c r="DR96" s="215">
        <v>18.649999999999999</v>
      </c>
      <c r="DS96" s="215">
        <v>16.850000000000001</v>
      </c>
      <c r="DT96" s="215">
        <v>18.649999999999999</v>
      </c>
      <c r="DU96" s="215">
        <v>18.05</v>
      </c>
      <c r="DV96" s="218">
        <v>18.649999999999999</v>
      </c>
      <c r="DW96" s="218">
        <v>18.05</v>
      </c>
      <c r="DX96" s="219">
        <v>18.649999999999999</v>
      </c>
      <c r="DY96" s="220"/>
      <c r="DZ96" s="220"/>
      <c r="EA96" s="220"/>
      <c r="EB96" s="220"/>
      <c r="EC96" s="220"/>
      <c r="ED96" s="216">
        <v>127.54999999999998</v>
      </c>
      <c r="EE96" s="215">
        <v>910.89</v>
      </c>
      <c r="EF96" s="215">
        <v>309.11</v>
      </c>
    </row>
    <row r="97" spans="2:137" ht="32.25" customHeight="1" x14ac:dyDescent="0.2">
      <c r="B97" s="237">
        <v>42163</v>
      </c>
      <c r="C97" s="270" t="s">
        <v>490</v>
      </c>
      <c r="D97" s="270" t="s">
        <v>822</v>
      </c>
      <c r="E97" s="268" t="s">
        <v>675</v>
      </c>
      <c r="F97" s="267" t="s">
        <v>823</v>
      </c>
      <c r="G97" s="215">
        <v>1220</v>
      </c>
      <c r="H97" s="215">
        <v>122</v>
      </c>
      <c r="I97" s="215">
        <v>1098</v>
      </c>
      <c r="J97" s="250"/>
      <c r="K97" s="250"/>
      <c r="L97" s="250"/>
      <c r="M97" s="250"/>
      <c r="N97" s="250"/>
      <c r="O97" s="250"/>
      <c r="P97" s="250"/>
      <c r="Q97" s="250"/>
      <c r="R97" s="250"/>
      <c r="S97" s="250"/>
      <c r="T97" s="250"/>
      <c r="U97" s="250"/>
      <c r="V97" s="250"/>
      <c r="W97" s="250"/>
      <c r="X97" s="250"/>
      <c r="Y97" s="250"/>
      <c r="Z97" s="250"/>
      <c r="AA97" s="250"/>
      <c r="AB97" s="250"/>
      <c r="AC97" s="250"/>
      <c r="AD97" s="250"/>
      <c r="AE97" s="250"/>
      <c r="AF97" s="250"/>
      <c r="AG97" s="250"/>
      <c r="AH97" s="250"/>
      <c r="AI97" s="250"/>
      <c r="AJ97" s="250"/>
      <c r="AK97" s="250"/>
      <c r="AL97" s="250"/>
      <c r="AM97" s="250"/>
      <c r="AN97" s="250"/>
      <c r="AO97" s="250"/>
      <c r="AP97" s="250"/>
      <c r="AQ97" s="250"/>
      <c r="AR97" s="250"/>
      <c r="AS97" s="250"/>
      <c r="AT97" s="250"/>
      <c r="AU97" s="250"/>
      <c r="AV97" s="250"/>
      <c r="AW97" s="250"/>
      <c r="AX97" s="250"/>
      <c r="AY97" s="215"/>
      <c r="AZ97" s="250"/>
      <c r="BA97" s="250"/>
      <c r="BB97" s="215"/>
      <c r="BC97" s="215"/>
      <c r="BD97" s="215"/>
      <c r="BE97" s="215"/>
      <c r="BF97" s="215"/>
      <c r="BG97" s="215"/>
      <c r="BH97" s="215"/>
      <c r="BI97" s="215"/>
      <c r="BJ97" s="215"/>
      <c r="BK97" s="215"/>
      <c r="BL97" s="215"/>
      <c r="BM97" s="215"/>
      <c r="BN97" s="215"/>
      <c r="BO97" s="215"/>
      <c r="BP97" s="215"/>
      <c r="BQ97" s="215"/>
      <c r="BR97" s="215">
        <v>0</v>
      </c>
      <c r="BS97" s="215">
        <v>13.24</v>
      </c>
      <c r="BT97" s="215">
        <v>18.649999999999999</v>
      </c>
      <c r="BU97" s="215">
        <v>18.649999999999999</v>
      </c>
      <c r="BV97" s="215">
        <v>18.05</v>
      </c>
      <c r="BW97" s="215">
        <v>18.649999999999999</v>
      </c>
      <c r="BX97" s="215">
        <v>18.05</v>
      </c>
      <c r="BY97" s="215">
        <v>18.649999999999999</v>
      </c>
      <c r="BZ97" s="215">
        <v>123.94</v>
      </c>
      <c r="CA97" s="215">
        <v>123.94</v>
      </c>
      <c r="CB97" s="215">
        <v>18.649999999999999</v>
      </c>
      <c r="CC97" s="215">
        <v>17.45</v>
      </c>
      <c r="CD97" s="215">
        <v>18.649999999999999</v>
      </c>
      <c r="CE97" s="215">
        <v>18.05</v>
      </c>
      <c r="CF97" s="215">
        <v>18.649999999999999</v>
      </c>
      <c r="CG97" s="215">
        <v>18.05</v>
      </c>
      <c r="CH97" s="215">
        <v>18.649999999999999</v>
      </c>
      <c r="CI97" s="215">
        <v>18.649999999999999</v>
      </c>
      <c r="CJ97" s="215">
        <v>18.05</v>
      </c>
      <c r="CK97" s="215">
        <v>18.649999999999999</v>
      </c>
      <c r="CL97" s="215">
        <v>18.05</v>
      </c>
      <c r="CM97" s="215">
        <v>18.649999999999999</v>
      </c>
      <c r="CN97" s="215">
        <v>220.20000000000002</v>
      </c>
      <c r="CO97" s="216">
        <v>344.14</v>
      </c>
      <c r="CP97" s="215">
        <v>18.649999999999999</v>
      </c>
      <c r="CQ97" s="215">
        <v>16.850000000000001</v>
      </c>
      <c r="CR97" s="215">
        <v>18.649999999999999</v>
      </c>
      <c r="CS97" s="215">
        <v>18.05</v>
      </c>
      <c r="CT97" s="217">
        <v>18.649999999999999</v>
      </c>
      <c r="CU97" s="215">
        <v>18.05</v>
      </c>
      <c r="CV97" s="215">
        <v>18.649999999999999</v>
      </c>
      <c r="CW97" s="215">
        <v>18.649999999999999</v>
      </c>
      <c r="CX97" s="215">
        <v>18.05</v>
      </c>
      <c r="CY97" s="215">
        <v>18.649999999999999</v>
      </c>
      <c r="CZ97" s="215">
        <v>18.05</v>
      </c>
      <c r="DA97" s="215">
        <v>18.649999999999999</v>
      </c>
      <c r="DB97" s="216">
        <v>219.60000000000002</v>
      </c>
      <c r="DC97" s="216">
        <v>563.74</v>
      </c>
      <c r="DD97" s="215">
        <v>18.649999999999999</v>
      </c>
      <c r="DE97" s="215">
        <v>16.850000000000001</v>
      </c>
      <c r="DF97" s="215">
        <v>18.649999999999999</v>
      </c>
      <c r="DG97" s="215">
        <v>18.05</v>
      </c>
      <c r="DH97" s="215">
        <v>18.649999999999999</v>
      </c>
      <c r="DI97" s="215">
        <v>18.05</v>
      </c>
      <c r="DJ97" s="215">
        <v>18.649999999999999</v>
      </c>
      <c r="DK97" s="215">
        <v>18.649999999999999</v>
      </c>
      <c r="DL97" s="215">
        <v>18.05</v>
      </c>
      <c r="DM97" s="215">
        <v>18.649999999999999</v>
      </c>
      <c r="DN97" s="215">
        <v>18.05</v>
      </c>
      <c r="DO97" s="215">
        <v>18.649999999999999</v>
      </c>
      <c r="DP97" s="216">
        <v>219.60000000000002</v>
      </c>
      <c r="DQ97" s="216">
        <v>783.34</v>
      </c>
      <c r="DR97" s="215">
        <v>18.649999999999999</v>
      </c>
      <c r="DS97" s="215">
        <v>16.850000000000001</v>
      </c>
      <c r="DT97" s="215">
        <v>18.649999999999999</v>
      </c>
      <c r="DU97" s="215">
        <v>18.05</v>
      </c>
      <c r="DV97" s="218">
        <v>18.649999999999999</v>
      </c>
      <c r="DW97" s="218">
        <v>18.05</v>
      </c>
      <c r="DX97" s="219">
        <v>18.649999999999999</v>
      </c>
      <c r="DY97" s="220"/>
      <c r="DZ97" s="220"/>
      <c r="EA97" s="220"/>
      <c r="EB97" s="220"/>
      <c r="EC97" s="220"/>
      <c r="ED97" s="216">
        <v>127.54999999999998</v>
      </c>
      <c r="EE97" s="215">
        <v>910.89</v>
      </c>
      <c r="EF97" s="215">
        <v>309.11</v>
      </c>
      <c r="EG97" s="25"/>
    </row>
    <row r="98" spans="2:137" ht="32.25" customHeight="1" x14ac:dyDescent="0.2">
      <c r="B98" s="237">
        <v>42163</v>
      </c>
      <c r="C98" s="270" t="s">
        <v>490</v>
      </c>
      <c r="D98" s="270" t="s">
        <v>824</v>
      </c>
      <c r="E98" s="268" t="s">
        <v>215</v>
      </c>
      <c r="F98" s="267" t="s">
        <v>825</v>
      </c>
      <c r="G98" s="215">
        <v>1220</v>
      </c>
      <c r="H98" s="215">
        <v>122</v>
      </c>
      <c r="I98" s="215">
        <v>1098</v>
      </c>
      <c r="J98" s="250"/>
      <c r="K98" s="250"/>
      <c r="L98" s="250"/>
      <c r="M98" s="250"/>
      <c r="N98" s="250"/>
      <c r="O98" s="250"/>
      <c r="P98" s="250"/>
      <c r="Q98" s="250"/>
      <c r="R98" s="250"/>
      <c r="S98" s="250"/>
      <c r="T98" s="250"/>
      <c r="U98" s="250"/>
      <c r="V98" s="250"/>
      <c r="W98" s="250"/>
      <c r="X98" s="250"/>
      <c r="Y98" s="250"/>
      <c r="Z98" s="250"/>
      <c r="AA98" s="250"/>
      <c r="AB98" s="250"/>
      <c r="AC98" s="250"/>
      <c r="AD98" s="250"/>
      <c r="AE98" s="250"/>
      <c r="AF98" s="250"/>
      <c r="AG98" s="250"/>
      <c r="AH98" s="250"/>
      <c r="AI98" s="250"/>
      <c r="AJ98" s="250"/>
      <c r="AK98" s="250"/>
      <c r="AL98" s="250"/>
      <c r="AM98" s="250"/>
      <c r="AN98" s="250"/>
      <c r="AO98" s="250"/>
      <c r="AP98" s="250"/>
      <c r="AQ98" s="250"/>
      <c r="AR98" s="250"/>
      <c r="AS98" s="250"/>
      <c r="AT98" s="250"/>
      <c r="AU98" s="250"/>
      <c r="AV98" s="250"/>
      <c r="AW98" s="250"/>
      <c r="AX98" s="250"/>
      <c r="AY98" s="215"/>
      <c r="AZ98" s="250"/>
      <c r="BA98" s="250"/>
      <c r="BB98" s="215"/>
      <c r="BC98" s="215"/>
      <c r="BD98" s="215"/>
      <c r="BE98" s="215"/>
      <c r="BF98" s="215"/>
      <c r="BG98" s="215"/>
      <c r="BH98" s="215"/>
      <c r="BI98" s="215"/>
      <c r="BJ98" s="215"/>
      <c r="BK98" s="215"/>
      <c r="BL98" s="215"/>
      <c r="BM98" s="215"/>
      <c r="BN98" s="215"/>
      <c r="BO98" s="215"/>
      <c r="BP98" s="215"/>
      <c r="BQ98" s="215"/>
      <c r="BR98" s="215">
        <v>0</v>
      </c>
      <c r="BS98" s="215">
        <v>13.24</v>
      </c>
      <c r="BT98" s="215">
        <v>18.649999999999999</v>
      </c>
      <c r="BU98" s="215">
        <v>18.649999999999999</v>
      </c>
      <c r="BV98" s="215">
        <v>18.05</v>
      </c>
      <c r="BW98" s="215">
        <v>18.649999999999999</v>
      </c>
      <c r="BX98" s="215">
        <v>18.05</v>
      </c>
      <c r="BY98" s="215">
        <v>18.649999999999999</v>
      </c>
      <c r="BZ98" s="215">
        <v>123.94</v>
      </c>
      <c r="CA98" s="215">
        <v>123.94</v>
      </c>
      <c r="CB98" s="215">
        <v>18.649999999999999</v>
      </c>
      <c r="CC98" s="215">
        <v>17.45</v>
      </c>
      <c r="CD98" s="215">
        <v>18.649999999999999</v>
      </c>
      <c r="CE98" s="215">
        <v>18.05</v>
      </c>
      <c r="CF98" s="215">
        <v>18.649999999999999</v>
      </c>
      <c r="CG98" s="215">
        <v>18.05</v>
      </c>
      <c r="CH98" s="215">
        <v>18.649999999999999</v>
      </c>
      <c r="CI98" s="215">
        <v>18.649999999999999</v>
      </c>
      <c r="CJ98" s="215">
        <v>18.05</v>
      </c>
      <c r="CK98" s="215">
        <v>18.649999999999999</v>
      </c>
      <c r="CL98" s="215">
        <v>18.05</v>
      </c>
      <c r="CM98" s="215">
        <v>18.649999999999999</v>
      </c>
      <c r="CN98" s="215">
        <v>220.20000000000002</v>
      </c>
      <c r="CO98" s="216">
        <v>344.14</v>
      </c>
      <c r="CP98" s="215">
        <v>18.649999999999999</v>
      </c>
      <c r="CQ98" s="215">
        <v>16.850000000000001</v>
      </c>
      <c r="CR98" s="215">
        <v>18.649999999999999</v>
      </c>
      <c r="CS98" s="215">
        <v>18.05</v>
      </c>
      <c r="CT98" s="217">
        <v>18.649999999999999</v>
      </c>
      <c r="CU98" s="215">
        <v>18.05</v>
      </c>
      <c r="CV98" s="215">
        <v>18.649999999999999</v>
      </c>
      <c r="CW98" s="215">
        <v>18.649999999999999</v>
      </c>
      <c r="CX98" s="215">
        <v>18.05</v>
      </c>
      <c r="CY98" s="215">
        <v>18.649999999999999</v>
      </c>
      <c r="CZ98" s="215">
        <v>18.05</v>
      </c>
      <c r="DA98" s="215">
        <v>18.649999999999999</v>
      </c>
      <c r="DB98" s="216">
        <v>219.60000000000002</v>
      </c>
      <c r="DC98" s="216">
        <v>563.74</v>
      </c>
      <c r="DD98" s="215">
        <v>18.649999999999999</v>
      </c>
      <c r="DE98" s="215">
        <v>16.850000000000001</v>
      </c>
      <c r="DF98" s="215">
        <v>18.649999999999999</v>
      </c>
      <c r="DG98" s="215">
        <v>18.05</v>
      </c>
      <c r="DH98" s="215">
        <v>18.649999999999999</v>
      </c>
      <c r="DI98" s="215">
        <v>18.05</v>
      </c>
      <c r="DJ98" s="215">
        <v>18.649999999999999</v>
      </c>
      <c r="DK98" s="215">
        <v>18.649999999999999</v>
      </c>
      <c r="DL98" s="215">
        <v>18.05</v>
      </c>
      <c r="DM98" s="215">
        <v>18.649999999999999</v>
      </c>
      <c r="DN98" s="215">
        <v>18.05</v>
      </c>
      <c r="DO98" s="215">
        <v>18.649999999999999</v>
      </c>
      <c r="DP98" s="216">
        <v>219.60000000000002</v>
      </c>
      <c r="DQ98" s="216">
        <v>783.34</v>
      </c>
      <c r="DR98" s="215">
        <v>18.649999999999999</v>
      </c>
      <c r="DS98" s="215">
        <v>16.850000000000001</v>
      </c>
      <c r="DT98" s="215">
        <v>18.649999999999999</v>
      </c>
      <c r="DU98" s="215">
        <v>18.05</v>
      </c>
      <c r="DV98" s="218">
        <v>18.649999999999999</v>
      </c>
      <c r="DW98" s="218">
        <v>18.05</v>
      </c>
      <c r="DX98" s="219">
        <v>18.649999999999999</v>
      </c>
      <c r="DY98" s="220"/>
      <c r="DZ98" s="220"/>
      <c r="EA98" s="220"/>
      <c r="EB98" s="220"/>
      <c r="EC98" s="220"/>
      <c r="ED98" s="216">
        <v>127.54999999999998</v>
      </c>
      <c r="EE98" s="215">
        <v>910.89</v>
      </c>
      <c r="EF98" s="215">
        <v>309.11</v>
      </c>
      <c r="EG98" s="25"/>
    </row>
    <row r="99" spans="2:137" ht="32.25" customHeight="1" x14ac:dyDescent="0.2">
      <c r="B99" s="237">
        <v>42163</v>
      </c>
      <c r="C99" s="270" t="s">
        <v>490</v>
      </c>
      <c r="D99" s="270" t="s">
        <v>826</v>
      </c>
      <c r="E99" s="268" t="s">
        <v>670</v>
      </c>
      <c r="F99" s="267" t="s">
        <v>827</v>
      </c>
      <c r="G99" s="215">
        <v>1220</v>
      </c>
      <c r="H99" s="215">
        <v>122</v>
      </c>
      <c r="I99" s="215">
        <v>1098</v>
      </c>
      <c r="J99" s="250"/>
      <c r="K99" s="250"/>
      <c r="L99" s="250"/>
      <c r="M99" s="250"/>
      <c r="N99" s="250"/>
      <c r="O99" s="250"/>
      <c r="P99" s="250"/>
      <c r="Q99" s="250"/>
      <c r="R99" s="250"/>
      <c r="S99" s="250"/>
      <c r="T99" s="250"/>
      <c r="U99" s="250"/>
      <c r="V99" s="250"/>
      <c r="W99" s="250"/>
      <c r="X99" s="250"/>
      <c r="Y99" s="250"/>
      <c r="Z99" s="250"/>
      <c r="AA99" s="250"/>
      <c r="AB99" s="250"/>
      <c r="AC99" s="250"/>
      <c r="AD99" s="250"/>
      <c r="AE99" s="250"/>
      <c r="AF99" s="250"/>
      <c r="AG99" s="250"/>
      <c r="AH99" s="250"/>
      <c r="AI99" s="250"/>
      <c r="AJ99" s="250"/>
      <c r="AK99" s="250"/>
      <c r="AL99" s="250"/>
      <c r="AM99" s="250"/>
      <c r="AN99" s="250"/>
      <c r="AO99" s="250"/>
      <c r="AP99" s="250"/>
      <c r="AQ99" s="250"/>
      <c r="AR99" s="250"/>
      <c r="AS99" s="250"/>
      <c r="AT99" s="250"/>
      <c r="AU99" s="250"/>
      <c r="AV99" s="250"/>
      <c r="AW99" s="250"/>
      <c r="AX99" s="250"/>
      <c r="AY99" s="215"/>
      <c r="AZ99" s="250"/>
      <c r="BA99" s="250"/>
      <c r="BB99" s="215"/>
      <c r="BC99" s="215"/>
      <c r="BD99" s="215"/>
      <c r="BE99" s="215"/>
      <c r="BF99" s="215"/>
      <c r="BG99" s="215"/>
      <c r="BH99" s="215"/>
      <c r="BI99" s="215"/>
      <c r="BJ99" s="215"/>
      <c r="BK99" s="215"/>
      <c r="BL99" s="215"/>
      <c r="BM99" s="215"/>
      <c r="BN99" s="215"/>
      <c r="BO99" s="215"/>
      <c r="BP99" s="215"/>
      <c r="BQ99" s="215"/>
      <c r="BR99" s="215">
        <v>0</v>
      </c>
      <c r="BS99" s="215">
        <v>13.24</v>
      </c>
      <c r="BT99" s="215">
        <v>18.649999999999999</v>
      </c>
      <c r="BU99" s="215">
        <v>18.649999999999999</v>
      </c>
      <c r="BV99" s="215">
        <v>18.05</v>
      </c>
      <c r="BW99" s="215">
        <v>18.649999999999999</v>
      </c>
      <c r="BX99" s="215">
        <v>18.05</v>
      </c>
      <c r="BY99" s="215">
        <v>18.649999999999999</v>
      </c>
      <c r="BZ99" s="215">
        <v>123.94</v>
      </c>
      <c r="CA99" s="215">
        <v>123.94</v>
      </c>
      <c r="CB99" s="215">
        <v>18.649999999999999</v>
      </c>
      <c r="CC99" s="215">
        <v>17.45</v>
      </c>
      <c r="CD99" s="215">
        <v>18.649999999999999</v>
      </c>
      <c r="CE99" s="215">
        <v>18.05</v>
      </c>
      <c r="CF99" s="215">
        <v>18.649999999999999</v>
      </c>
      <c r="CG99" s="215">
        <v>18.05</v>
      </c>
      <c r="CH99" s="215">
        <v>18.649999999999999</v>
      </c>
      <c r="CI99" s="215">
        <v>18.649999999999999</v>
      </c>
      <c r="CJ99" s="215">
        <v>18.05</v>
      </c>
      <c r="CK99" s="215">
        <v>18.649999999999999</v>
      </c>
      <c r="CL99" s="215">
        <v>18.05</v>
      </c>
      <c r="CM99" s="215">
        <v>18.649999999999999</v>
      </c>
      <c r="CN99" s="215">
        <v>220.20000000000002</v>
      </c>
      <c r="CO99" s="216">
        <v>344.14</v>
      </c>
      <c r="CP99" s="215">
        <v>18.649999999999999</v>
      </c>
      <c r="CQ99" s="215">
        <v>16.850000000000001</v>
      </c>
      <c r="CR99" s="215">
        <v>18.649999999999999</v>
      </c>
      <c r="CS99" s="215">
        <v>18.05</v>
      </c>
      <c r="CT99" s="217">
        <v>18.649999999999999</v>
      </c>
      <c r="CU99" s="215">
        <v>18.05</v>
      </c>
      <c r="CV99" s="215">
        <v>18.649999999999999</v>
      </c>
      <c r="CW99" s="215">
        <v>18.649999999999999</v>
      </c>
      <c r="CX99" s="215">
        <v>18.05</v>
      </c>
      <c r="CY99" s="215">
        <v>18.649999999999999</v>
      </c>
      <c r="CZ99" s="215">
        <v>18.05</v>
      </c>
      <c r="DA99" s="215">
        <v>18.649999999999999</v>
      </c>
      <c r="DB99" s="216">
        <v>219.60000000000002</v>
      </c>
      <c r="DC99" s="216">
        <v>563.74</v>
      </c>
      <c r="DD99" s="215">
        <v>18.649999999999999</v>
      </c>
      <c r="DE99" s="215">
        <v>16.850000000000001</v>
      </c>
      <c r="DF99" s="215">
        <v>18.649999999999999</v>
      </c>
      <c r="DG99" s="215">
        <v>18.05</v>
      </c>
      <c r="DH99" s="215">
        <v>18.649999999999999</v>
      </c>
      <c r="DI99" s="215">
        <v>18.05</v>
      </c>
      <c r="DJ99" s="215">
        <v>18.649999999999999</v>
      </c>
      <c r="DK99" s="215">
        <v>18.649999999999999</v>
      </c>
      <c r="DL99" s="215">
        <v>18.05</v>
      </c>
      <c r="DM99" s="215">
        <v>18.649999999999999</v>
      </c>
      <c r="DN99" s="215">
        <v>18.05</v>
      </c>
      <c r="DO99" s="215">
        <v>18.649999999999999</v>
      </c>
      <c r="DP99" s="216">
        <v>219.60000000000002</v>
      </c>
      <c r="DQ99" s="216">
        <v>783.34</v>
      </c>
      <c r="DR99" s="215">
        <v>18.649999999999999</v>
      </c>
      <c r="DS99" s="215">
        <v>16.850000000000001</v>
      </c>
      <c r="DT99" s="215">
        <v>18.649999999999999</v>
      </c>
      <c r="DU99" s="215">
        <v>18.05</v>
      </c>
      <c r="DV99" s="218">
        <v>18.649999999999999</v>
      </c>
      <c r="DW99" s="218">
        <v>18.05</v>
      </c>
      <c r="DX99" s="219">
        <v>18.649999999999999</v>
      </c>
      <c r="DY99" s="220"/>
      <c r="DZ99" s="220"/>
      <c r="EA99" s="220"/>
      <c r="EB99" s="220"/>
      <c r="EC99" s="220"/>
      <c r="ED99" s="216">
        <v>127.54999999999998</v>
      </c>
      <c r="EE99" s="215">
        <v>910.89</v>
      </c>
      <c r="EF99" s="215">
        <v>309.11</v>
      </c>
      <c r="EG99" s="25"/>
    </row>
    <row r="100" spans="2:137" ht="32.25" customHeight="1" x14ac:dyDescent="0.2">
      <c r="B100" s="237">
        <v>42163</v>
      </c>
      <c r="C100" s="270" t="s">
        <v>490</v>
      </c>
      <c r="D100" s="270" t="s">
        <v>828</v>
      </c>
      <c r="E100" s="268" t="s">
        <v>741</v>
      </c>
      <c r="F100" s="267" t="s">
        <v>829</v>
      </c>
      <c r="G100" s="215">
        <v>1220</v>
      </c>
      <c r="H100" s="215">
        <v>122</v>
      </c>
      <c r="I100" s="215">
        <v>1098</v>
      </c>
      <c r="J100" s="250"/>
      <c r="K100" s="250"/>
      <c r="L100" s="250"/>
      <c r="M100" s="250"/>
      <c r="N100" s="250"/>
      <c r="O100" s="250"/>
      <c r="P100" s="250"/>
      <c r="Q100" s="250"/>
      <c r="R100" s="250"/>
      <c r="S100" s="250"/>
      <c r="T100" s="250"/>
      <c r="U100" s="250"/>
      <c r="V100" s="250"/>
      <c r="W100" s="250"/>
      <c r="X100" s="250"/>
      <c r="Y100" s="250"/>
      <c r="Z100" s="250"/>
      <c r="AA100" s="250"/>
      <c r="AB100" s="250"/>
      <c r="AC100" s="250"/>
      <c r="AD100" s="250"/>
      <c r="AE100" s="250"/>
      <c r="AF100" s="250"/>
      <c r="AG100" s="250"/>
      <c r="AH100" s="250"/>
      <c r="AI100" s="250"/>
      <c r="AJ100" s="250"/>
      <c r="AK100" s="250"/>
      <c r="AL100" s="250"/>
      <c r="AM100" s="250"/>
      <c r="AN100" s="250"/>
      <c r="AO100" s="250"/>
      <c r="AP100" s="250"/>
      <c r="AQ100" s="250"/>
      <c r="AR100" s="250"/>
      <c r="AS100" s="250"/>
      <c r="AT100" s="250"/>
      <c r="AU100" s="250"/>
      <c r="AV100" s="250"/>
      <c r="AW100" s="250"/>
      <c r="AX100" s="250"/>
      <c r="AY100" s="215"/>
      <c r="AZ100" s="250"/>
      <c r="BA100" s="250"/>
      <c r="BB100" s="215"/>
      <c r="BC100" s="215"/>
      <c r="BD100" s="215"/>
      <c r="BE100" s="215"/>
      <c r="BF100" s="215"/>
      <c r="BG100" s="215"/>
      <c r="BH100" s="215"/>
      <c r="BI100" s="215"/>
      <c r="BJ100" s="215"/>
      <c r="BK100" s="215"/>
      <c r="BL100" s="215"/>
      <c r="BM100" s="215"/>
      <c r="BN100" s="215"/>
      <c r="BO100" s="215"/>
      <c r="BP100" s="215"/>
      <c r="BQ100" s="215"/>
      <c r="BR100" s="215">
        <v>0</v>
      </c>
      <c r="BS100" s="215">
        <v>13.24</v>
      </c>
      <c r="BT100" s="215">
        <v>18.649999999999999</v>
      </c>
      <c r="BU100" s="215">
        <v>18.649999999999999</v>
      </c>
      <c r="BV100" s="215">
        <v>18.05</v>
      </c>
      <c r="BW100" s="215">
        <v>18.649999999999999</v>
      </c>
      <c r="BX100" s="215">
        <v>18.05</v>
      </c>
      <c r="BY100" s="215">
        <v>18.649999999999999</v>
      </c>
      <c r="BZ100" s="215">
        <v>123.94</v>
      </c>
      <c r="CA100" s="215">
        <v>123.94</v>
      </c>
      <c r="CB100" s="215">
        <v>18.649999999999999</v>
      </c>
      <c r="CC100" s="215">
        <v>17.45</v>
      </c>
      <c r="CD100" s="215">
        <v>18.649999999999999</v>
      </c>
      <c r="CE100" s="215">
        <v>18.05</v>
      </c>
      <c r="CF100" s="215">
        <v>18.649999999999999</v>
      </c>
      <c r="CG100" s="215">
        <v>18.05</v>
      </c>
      <c r="CH100" s="215">
        <v>18.649999999999999</v>
      </c>
      <c r="CI100" s="215">
        <v>18.649999999999999</v>
      </c>
      <c r="CJ100" s="215">
        <v>18.05</v>
      </c>
      <c r="CK100" s="215">
        <v>18.649999999999999</v>
      </c>
      <c r="CL100" s="215">
        <v>18.05</v>
      </c>
      <c r="CM100" s="215">
        <v>18.649999999999999</v>
      </c>
      <c r="CN100" s="215">
        <v>220.20000000000002</v>
      </c>
      <c r="CO100" s="216">
        <v>344.14</v>
      </c>
      <c r="CP100" s="215">
        <v>18.649999999999999</v>
      </c>
      <c r="CQ100" s="215">
        <v>16.850000000000001</v>
      </c>
      <c r="CR100" s="215">
        <v>18.649999999999999</v>
      </c>
      <c r="CS100" s="215">
        <v>18.05</v>
      </c>
      <c r="CT100" s="217">
        <v>18.649999999999999</v>
      </c>
      <c r="CU100" s="215">
        <v>18.05</v>
      </c>
      <c r="CV100" s="215">
        <v>18.649999999999999</v>
      </c>
      <c r="CW100" s="215">
        <v>18.649999999999999</v>
      </c>
      <c r="CX100" s="215">
        <v>18.05</v>
      </c>
      <c r="CY100" s="215">
        <v>18.649999999999999</v>
      </c>
      <c r="CZ100" s="215">
        <v>18.05</v>
      </c>
      <c r="DA100" s="215">
        <v>18.649999999999999</v>
      </c>
      <c r="DB100" s="216">
        <v>219.60000000000002</v>
      </c>
      <c r="DC100" s="216">
        <v>563.74</v>
      </c>
      <c r="DD100" s="215">
        <v>18.649999999999999</v>
      </c>
      <c r="DE100" s="215">
        <v>16.850000000000001</v>
      </c>
      <c r="DF100" s="215">
        <v>18.649999999999999</v>
      </c>
      <c r="DG100" s="215">
        <v>18.05</v>
      </c>
      <c r="DH100" s="215">
        <v>18.649999999999999</v>
      </c>
      <c r="DI100" s="215">
        <v>18.05</v>
      </c>
      <c r="DJ100" s="215">
        <v>18.649999999999999</v>
      </c>
      <c r="DK100" s="215">
        <v>18.649999999999999</v>
      </c>
      <c r="DL100" s="215">
        <v>18.05</v>
      </c>
      <c r="DM100" s="215">
        <v>18.649999999999999</v>
      </c>
      <c r="DN100" s="215">
        <v>18.05</v>
      </c>
      <c r="DO100" s="215">
        <v>18.649999999999999</v>
      </c>
      <c r="DP100" s="216">
        <v>219.60000000000002</v>
      </c>
      <c r="DQ100" s="216">
        <v>783.34</v>
      </c>
      <c r="DR100" s="215">
        <v>18.649999999999999</v>
      </c>
      <c r="DS100" s="215">
        <v>16.850000000000001</v>
      </c>
      <c r="DT100" s="215">
        <v>18.649999999999999</v>
      </c>
      <c r="DU100" s="215">
        <v>18.05</v>
      </c>
      <c r="DV100" s="218">
        <v>18.649999999999999</v>
      </c>
      <c r="DW100" s="218">
        <v>18.05</v>
      </c>
      <c r="DX100" s="219">
        <v>18.649999999999999</v>
      </c>
      <c r="DY100" s="220"/>
      <c r="DZ100" s="220"/>
      <c r="EA100" s="220"/>
      <c r="EB100" s="220"/>
      <c r="EC100" s="220"/>
      <c r="ED100" s="216">
        <v>127.54999999999998</v>
      </c>
      <c r="EE100" s="215">
        <v>910.89</v>
      </c>
      <c r="EF100" s="215">
        <v>309.11</v>
      </c>
      <c r="EG100" s="25"/>
    </row>
    <row r="101" spans="2:137" ht="32.25" customHeight="1" x14ac:dyDescent="0.2">
      <c r="B101" s="237">
        <v>42270</v>
      </c>
      <c r="C101" s="246" t="s">
        <v>552</v>
      </c>
      <c r="D101" s="270" t="s">
        <v>830</v>
      </c>
      <c r="E101" s="266" t="s">
        <v>806</v>
      </c>
      <c r="F101" s="266" t="s">
        <v>831</v>
      </c>
      <c r="G101" s="215">
        <v>847.5</v>
      </c>
      <c r="H101" s="215">
        <v>84.75</v>
      </c>
      <c r="I101" s="215">
        <v>762.75</v>
      </c>
      <c r="J101" s="250"/>
      <c r="K101" s="250"/>
      <c r="L101" s="250"/>
      <c r="M101" s="250"/>
      <c r="N101" s="250"/>
      <c r="O101" s="250"/>
      <c r="P101" s="250"/>
      <c r="Q101" s="250"/>
      <c r="R101" s="250"/>
      <c r="S101" s="250"/>
      <c r="T101" s="250"/>
      <c r="U101" s="250"/>
      <c r="V101" s="250"/>
      <c r="W101" s="250"/>
      <c r="X101" s="250"/>
      <c r="Y101" s="250"/>
      <c r="Z101" s="250"/>
      <c r="AA101" s="250"/>
      <c r="AB101" s="250"/>
      <c r="AC101" s="250"/>
      <c r="AD101" s="250"/>
      <c r="AE101" s="250"/>
      <c r="AF101" s="250"/>
      <c r="AG101" s="250"/>
      <c r="AH101" s="250"/>
      <c r="AI101" s="250"/>
      <c r="AJ101" s="250"/>
      <c r="AK101" s="250"/>
      <c r="AL101" s="250"/>
      <c r="AM101" s="250"/>
      <c r="AN101" s="250"/>
      <c r="AO101" s="250"/>
      <c r="AP101" s="250"/>
      <c r="AQ101" s="250"/>
      <c r="AR101" s="250"/>
      <c r="AS101" s="250"/>
      <c r="AT101" s="250"/>
      <c r="AU101" s="250"/>
      <c r="AV101" s="250"/>
      <c r="AW101" s="250"/>
      <c r="AX101" s="250"/>
      <c r="AY101" s="215"/>
      <c r="AZ101" s="250"/>
      <c r="BA101" s="250"/>
      <c r="BB101" s="215"/>
      <c r="BC101" s="215"/>
      <c r="BD101" s="215"/>
      <c r="BE101" s="215"/>
      <c r="BF101" s="215"/>
      <c r="BG101" s="215"/>
      <c r="BH101" s="215"/>
      <c r="BI101" s="215"/>
      <c r="BJ101" s="215"/>
      <c r="BK101" s="215"/>
      <c r="BL101" s="215"/>
      <c r="BM101" s="215"/>
      <c r="BN101" s="215"/>
      <c r="BO101" s="215"/>
      <c r="BP101" s="215"/>
      <c r="BQ101" s="215"/>
      <c r="BR101" s="215"/>
      <c r="BS101" s="215"/>
      <c r="BT101" s="215"/>
      <c r="BU101" s="215"/>
      <c r="BV101" s="215">
        <v>2.93</v>
      </c>
      <c r="BW101" s="215">
        <v>12.96</v>
      </c>
      <c r="BX101" s="215">
        <v>12.54</v>
      </c>
      <c r="BY101" s="215">
        <v>12.96</v>
      </c>
      <c r="BZ101" s="215">
        <v>41.39</v>
      </c>
      <c r="CA101" s="215">
        <v>41.39</v>
      </c>
      <c r="CB101" s="215">
        <v>12.96</v>
      </c>
      <c r="CC101" s="215">
        <v>12.12</v>
      </c>
      <c r="CD101" s="215">
        <v>12.96</v>
      </c>
      <c r="CE101" s="215">
        <v>12.54</v>
      </c>
      <c r="CF101" s="215">
        <v>12.96</v>
      </c>
      <c r="CG101" s="215">
        <v>12.54</v>
      </c>
      <c r="CH101" s="215">
        <v>12.96</v>
      </c>
      <c r="CI101" s="215">
        <v>12.96</v>
      </c>
      <c r="CJ101" s="215">
        <v>12.54</v>
      </c>
      <c r="CK101" s="215">
        <v>12.96</v>
      </c>
      <c r="CL101" s="215">
        <v>12.54</v>
      </c>
      <c r="CM101" s="215">
        <v>12.96</v>
      </c>
      <c r="CN101" s="215">
        <v>153</v>
      </c>
      <c r="CO101" s="216">
        <v>194.39</v>
      </c>
      <c r="CP101" s="215">
        <v>12.96</v>
      </c>
      <c r="CQ101" s="215">
        <v>11.7</v>
      </c>
      <c r="CR101" s="215">
        <v>12.96</v>
      </c>
      <c r="CS101" s="215">
        <v>12.54</v>
      </c>
      <c r="CT101" s="217">
        <v>12.96</v>
      </c>
      <c r="CU101" s="215">
        <v>12.54</v>
      </c>
      <c r="CV101" s="215">
        <v>12.96</v>
      </c>
      <c r="CW101" s="215">
        <v>12.96</v>
      </c>
      <c r="CX101" s="215">
        <v>12.54</v>
      </c>
      <c r="CY101" s="215">
        <v>12.96</v>
      </c>
      <c r="CZ101" s="215">
        <v>12.54</v>
      </c>
      <c r="DA101" s="215">
        <v>12.96</v>
      </c>
      <c r="DB101" s="216">
        <v>152.58000000000001</v>
      </c>
      <c r="DC101" s="216">
        <v>346.97</v>
      </c>
      <c r="DD101" s="215">
        <v>12.96</v>
      </c>
      <c r="DE101" s="215">
        <v>11.7</v>
      </c>
      <c r="DF101" s="215">
        <v>12.96</v>
      </c>
      <c r="DG101" s="215">
        <v>12.54</v>
      </c>
      <c r="DH101" s="215">
        <v>12.96</v>
      </c>
      <c r="DI101" s="215">
        <v>12.54</v>
      </c>
      <c r="DJ101" s="215">
        <v>12.96</v>
      </c>
      <c r="DK101" s="215">
        <v>12.96</v>
      </c>
      <c r="DL101" s="215">
        <v>12.54</v>
      </c>
      <c r="DM101" s="215">
        <v>12.96</v>
      </c>
      <c r="DN101" s="215">
        <v>12.54</v>
      </c>
      <c r="DO101" s="215">
        <v>12.96</v>
      </c>
      <c r="DP101" s="216">
        <v>152.58000000000001</v>
      </c>
      <c r="DQ101" s="216">
        <v>499.55</v>
      </c>
      <c r="DR101" s="215">
        <v>12.96</v>
      </c>
      <c r="DS101" s="215">
        <v>11.7</v>
      </c>
      <c r="DT101" s="215">
        <v>12.96</v>
      </c>
      <c r="DU101" s="215">
        <v>12.54</v>
      </c>
      <c r="DV101" s="218">
        <v>12.96</v>
      </c>
      <c r="DW101" s="218">
        <v>12.54</v>
      </c>
      <c r="DX101" s="219">
        <v>12.96</v>
      </c>
      <c r="DY101" s="220"/>
      <c r="DZ101" s="220"/>
      <c r="EA101" s="220"/>
      <c r="EB101" s="220"/>
      <c r="EC101" s="220"/>
      <c r="ED101" s="216">
        <v>88.62</v>
      </c>
      <c r="EE101" s="215">
        <v>588.16999999999996</v>
      </c>
      <c r="EF101" s="215">
        <v>259.33000000000004</v>
      </c>
      <c r="EG101" s="25"/>
    </row>
    <row r="102" spans="2:137" ht="32.25" customHeight="1" x14ac:dyDescent="0.2">
      <c r="B102" s="237">
        <v>42270</v>
      </c>
      <c r="C102" s="246" t="s">
        <v>552</v>
      </c>
      <c r="D102" s="270" t="s">
        <v>832</v>
      </c>
      <c r="E102" s="266" t="s">
        <v>212</v>
      </c>
      <c r="F102" s="266" t="s">
        <v>833</v>
      </c>
      <c r="G102" s="215">
        <v>847.5</v>
      </c>
      <c r="H102" s="215">
        <v>84.75</v>
      </c>
      <c r="I102" s="215">
        <v>762.75</v>
      </c>
      <c r="J102" s="250"/>
      <c r="K102" s="250"/>
      <c r="L102" s="250"/>
      <c r="M102" s="250"/>
      <c r="N102" s="250"/>
      <c r="O102" s="250"/>
      <c r="P102" s="250"/>
      <c r="Q102" s="250"/>
      <c r="R102" s="250"/>
      <c r="S102" s="250"/>
      <c r="T102" s="250"/>
      <c r="U102" s="250"/>
      <c r="V102" s="250"/>
      <c r="W102" s="250"/>
      <c r="X102" s="250"/>
      <c r="Y102" s="250"/>
      <c r="Z102" s="250"/>
      <c r="AA102" s="250"/>
      <c r="AB102" s="250"/>
      <c r="AC102" s="250"/>
      <c r="AD102" s="250"/>
      <c r="AE102" s="250"/>
      <c r="AF102" s="250"/>
      <c r="AG102" s="250"/>
      <c r="AH102" s="250"/>
      <c r="AI102" s="250"/>
      <c r="AJ102" s="250"/>
      <c r="AK102" s="250"/>
      <c r="AL102" s="250"/>
      <c r="AM102" s="250"/>
      <c r="AN102" s="250"/>
      <c r="AO102" s="250"/>
      <c r="AP102" s="250"/>
      <c r="AQ102" s="250"/>
      <c r="AR102" s="250"/>
      <c r="AS102" s="250"/>
      <c r="AT102" s="250"/>
      <c r="AU102" s="250"/>
      <c r="AV102" s="250"/>
      <c r="AW102" s="250"/>
      <c r="AX102" s="250"/>
      <c r="AY102" s="215"/>
      <c r="AZ102" s="250"/>
      <c r="BA102" s="250"/>
      <c r="BB102" s="215"/>
      <c r="BC102" s="215"/>
      <c r="BD102" s="215"/>
      <c r="BE102" s="215"/>
      <c r="BF102" s="215"/>
      <c r="BG102" s="215"/>
      <c r="BH102" s="215"/>
      <c r="BI102" s="215"/>
      <c r="BJ102" s="215"/>
      <c r="BK102" s="215"/>
      <c r="BL102" s="215"/>
      <c r="BM102" s="215"/>
      <c r="BN102" s="215"/>
      <c r="BO102" s="215"/>
      <c r="BP102" s="215"/>
      <c r="BQ102" s="215"/>
      <c r="BR102" s="215"/>
      <c r="BS102" s="215"/>
      <c r="BT102" s="215"/>
      <c r="BU102" s="215"/>
      <c r="BV102" s="215">
        <v>2.93</v>
      </c>
      <c r="BW102" s="215">
        <v>12.96</v>
      </c>
      <c r="BX102" s="215">
        <v>12.54</v>
      </c>
      <c r="BY102" s="215">
        <v>12.96</v>
      </c>
      <c r="BZ102" s="215">
        <v>41.39</v>
      </c>
      <c r="CA102" s="215">
        <v>41.39</v>
      </c>
      <c r="CB102" s="215">
        <v>12.96</v>
      </c>
      <c r="CC102" s="215">
        <v>12.12</v>
      </c>
      <c r="CD102" s="215">
        <v>12.96</v>
      </c>
      <c r="CE102" s="215">
        <v>12.54</v>
      </c>
      <c r="CF102" s="215">
        <v>12.96</v>
      </c>
      <c r="CG102" s="215">
        <v>12.54</v>
      </c>
      <c r="CH102" s="215">
        <v>12.96</v>
      </c>
      <c r="CI102" s="215">
        <v>12.96</v>
      </c>
      <c r="CJ102" s="215">
        <v>12.54</v>
      </c>
      <c r="CK102" s="215">
        <v>12.96</v>
      </c>
      <c r="CL102" s="215">
        <v>12.54</v>
      </c>
      <c r="CM102" s="215">
        <v>12.96</v>
      </c>
      <c r="CN102" s="215">
        <v>153</v>
      </c>
      <c r="CO102" s="216">
        <v>194.39</v>
      </c>
      <c r="CP102" s="215">
        <v>12.96</v>
      </c>
      <c r="CQ102" s="215">
        <v>11.7</v>
      </c>
      <c r="CR102" s="215">
        <v>12.96</v>
      </c>
      <c r="CS102" s="215">
        <v>12.54</v>
      </c>
      <c r="CT102" s="217">
        <v>12.96</v>
      </c>
      <c r="CU102" s="215">
        <v>12.54</v>
      </c>
      <c r="CV102" s="215">
        <v>12.96</v>
      </c>
      <c r="CW102" s="215">
        <v>12.96</v>
      </c>
      <c r="CX102" s="215">
        <v>12.54</v>
      </c>
      <c r="CY102" s="215">
        <v>12.96</v>
      </c>
      <c r="CZ102" s="215">
        <v>12.54</v>
      </c>
      <c r="DA102" s="215">
        <v>12.96</v>
      </c>
      <c r="DB102" s="216">
        <v>152.58000000000001</v>
      </c>
      <c r="DC102" s="216">
        <v>346.97</v>
      </c>
      <c r="DD102" s="215">
        <v>12.96</v>
      </c>
      <c r="DE102" s="215">
        <v>11.7</v>
      </c>
      <c r="DF102" s="215">
        <v>12.96</v>
      </c>
      <c r="DG102" s="215">
        <v>12.54</v>
      </c>
      <c r="DH102" s="215">
        <v>12.96</v>
      </c>
      <c r="DI102" s="215">
        <v>12.54</v>
      </c>
      <c r="DJ102" s="215">
        <v>12.96</v>
      </c>
      <c r="DK102" s="215">
        <v>12.96</v>
      </c>
      <c r="DL102" s="215">
        <v>12.54</v>
      </c>
      <c r="DM102" s="215">
        <v>12.96</v>
      </c>
      <c r="DN102" s="215">
        <v>12.54</v>
      </c>
      <c r="DO102" s="215">
        <v>12.96</v>
      </c>
      <c r="DP102" s="216">
        <v>152.58000000000001</v>
      </c>
      <c r="DQ102" s="216">
        <v>499.55</v>
      </c>
      <c r="DR102" s="215">
        <v>12.96</v>
      </c>
      <c r="DS102" s="215">
        <v>11.7</v>
      </c>
      <c r="DT102" s="215">
        <v>12.96</v>
      </c>
      <c r="DU102" s="215">
        <v>12.54</v>
      </c>
      <c r="DV102" s="218">
        <v>12.96</v>
      </c>
      <c r="DW102" s="218">
        <v>12.54</v>
      </c>
      <c r="DX102" s="219">
        <v>12.96</v>
      </c>
      <c r="DY102" s="220"/>
      <c r="DZ102" s="220"/>
      <c r="EA102" s="220"/>
      <c r="EB102" s="220"/>
      <c r="EC102" s="220"/>
      <c r="ED102" s="216">
        <v>88.62</v>
      </c>
      <c r="EE102" s="215">
        <v>588.16999999999996</v>
      </c>
      <c r="EF102" s="215">
        <v>259.33000000000004</v>
      </c>
      <c r="EG102" s="25"/>
    </row>
    <row r="103" spans="2:137" ht="32.25" customHeight="1" x14ac:dyDescent="0.15">
      <c r="B103" s="237">
        <v>42270</v>
      </c>
      <c r="C103" s="246" t="s">
        <v>552</v>
      </c>
      <c r="D103" s="270" t="s">
        <v>834</v>
      </c>
      <c r="E103" s="266" t="s">
        <v>92</v>
      </c>
      <c r="F103" s="266" t="s">
        <v>835</v>
      </c>
      <c r="G103" s="215">
        <v>847.5</v>
      </c>
      <c r="H103" s="215">
        <v>84.75</v>
      </c>
      <c r="I103" s="215">
        <v>762.75</v>
      </c>
      <c r="J103" s="250"/>
      <c r="K103" s="250"/>
      <c r="L103" s="250"/>
      <c r="M103" s="250"/>
      <c r="N103" s="250"/>
      <c r="O103" s="250"/>
      <c r="P103" s="250"/>
      <c r="Q103" s="250"/>
      <c r="R103" s="250"/>
      <c r="S103" s="250"/>
      <c r="T103" s="250"/>
      <c r="U103" s="250"/>
      <c r="V103" s="250"/>
      <c r="W103" s="250"/>
      <c r="X103" s="250"/>
      <c r="Y103" s="250"/>
      <c r="Z103" s="250"/>
      <c r="AA103" s="250"/>
      <c r="AB103" s="250"/>
      <c r="AC103" s="250"/>
      <c r="AD103" s="250"/>
      <c r="AE103" s="250"/>
      <c r="AF103" s="250"/>
      <c r="AG103" s="250"/>
      <c r="AH103" s="250"/>
      <c r="AI103" s="250"/>
      <c r="AJ103" s="250"/>
      <c r="AK103" s="250"/>
      <c r="AL103" s="250"/>
      <c r="AM103" s="250"/>
      <c r="AN103" s="250"/>
      <c r="AO103" s="250"/>
      <c r="AP103" s="250"/>
      <c r="AQ103" s="250"/>
      <c r="AR103" s="250"/>
      <c r="AS103" s="250"/>
      <c r="AT103" s="250"/>
      <c r="AU103" s="250"/>
      <c r="AV103" s="250"/>
      <c r="AW103" s="250"/>
      <c r="AX103" s="250"/>
      <c r="AY103" s="215"/>
      <c r="AZ103" s="250"/>
      <c r="BA103" s="250"/>
      <c r="BB103" s="215"/>
      <c r="BC103" s="215"/>
      <c r="BD103" s="215"/>
      <c r="BE103" s="215"/>
      <c r="BF103" s="215"/>
      <c r="BG103" s="215"/>
      <c r="BH103" s="215"/>
      <c r="BI103" s="215"/>
      <c r="BJ103" s="215"/>
      <c r="BK103" s="215"/>
      <c r="BL103" s="215"/>
      <c r="BM103" s="215"/>
      <c r="BN103" s="215"/>
      <c r="BO103" s="215"/>
      <c r="BP103" s="215"/>
      <c r="BQ103" s="215"/>
      <c r="BR103" s="215"/>
      <c r="BS103" s="215"/>
      <c r="BT103" s="215"/>
      <c r="BU103" s="215"/>
      <c r="BV103" s="215">
        <v>2.93</v>
      </c>
      <c r="BW103" s="215">
        <v>12.96</v>
      </c>
      <c r="BX103" s="215">
        <v>12.54</v>
      </c>
      <c r="BY103" s="215">
        <v>12.96</v>
      </c>
      <c r="BZ103" s="215">
        <v>41.39</v>
      </c>
      <c r="CA103" s="215">
        <v>41.39</v>
      </c>
      <c r="CB103" s="215">
        <v>12.96</v>
      </c>
      <c r="CC103" s="215">
        <v>12.12</v>
      </c>
      <c r="CD103" s="215">
        <v>12.96</v>
      </c>
      <c r="CE103" s="215">
        <v>12.54</v>
      </c>
      <c r="CF103" s="215">
        <v>12.96</v>
      </c>
      <c r="CG103" s="215">
        <v>12.54</v>
      </c>
      <c r="CH103" s="215">
        <v>12.96</v>
      </c>
      <c r="CI103" s="215">
        <v>12.96</v>
      </c>
      <c r="CJ103" s="215">
        <v>12.54</v>
      </c>
      <c r="CK103" s="215">
        <v>12.96</v>
      </c>
      <c r="CL103" s="215">
        <v>12.54</v>
      </c>
      <c r="CM103" s="215">
        <v>12.96</v>
      </c>
      <c r="CN103" s="215">
        <v>153</v>
      </c>
      <c r="CO103" s="216">
        <v>194.39</v>
      </c>
      <c r="CP103" s="215">
        <v>12.96</v>
      </c>
      <c r="CQ103" s="215">
        <v>11.7</v>
      </c>
      <c r="CR103" s="215">
        <v>12.96</v>
      </c>
      <c r="CS103" s="215">
        <v>12.54</v>
      </c>
      <c r="CT103" s="217">
        <v>12.96</v>
      </c>
      <c r="CU103" s="215">
        <v>12.54</v>
      </c>
      <c r="CV103" s="215">
        <v>12.96</v>
      </c>
      <c r="CW103" s="215">
        <v>12.96</v>
      </c>
      <c r="CX103" s="215">
        <v>12.54</v>
      </c>
      <c r="CY103" s="215">
        <v>12.96</v>
      </c>
      <c r="CZ103" s="215">
        <v>12.54</v>
      </c>
      <c r="DA103" s="215">
        <v>12.96</v>
      </c>
      <c r="DB103" s="216">
        <v>152.58000000000001</v>
      </c>
      <c r="DC103" s="216">
        <v>346.97</v>
      </c>
      <c r="DD103" s="215">
        <v>12.96</v>
      </c>
      <c r="DE103" s="215">
        <v>11.7</v>
      </c>
      <c r="DF103" s="215">
        <v>12.96</v>
      </c>
      <c r="DG103" s="215">
        <v>12.54</v>
      </c>
      <c r="DH103" s="215">
        <v>12.96</v>
      </c>
      <c r="DI103" s="215">
        <v>12.54</v>
      </c>
      <c r="DJ103" s="215">
        <v>12.96</v>
      </c>
      <c r="DK103" s="215">
        <v>12.96</v>
      </c>
      <c r="DL103" s="215">
        <v>12.54</v>
      </c>
      <c r="DM103" s="215">
        <v>12.96</v>
      </c>
      <c r="DN103" s="215">
        <v>12.54</v>
      </c>
      <c r="DO103" s="215">
        <v>12.96</v>
      </c>
      <c r="DP103" s="216">
        <v>152.58000000000001</v>
      </c>
      <c r="DQ103" s="216">
        <v>499.55</v>
      </c>
      <c r="DR103" s="215">
        <v>12.96</v>
      </c>
      <c r="DS103" s="215">
        <v>11.7</v>
      </c>
      <c r="DT103" s="215">
        <v>12.96</v>
      </c>
      <c r="DU103" s="215">
        <v>12.54</v>
      </c>
      <c r="DV103" s="218">
        <v>12.96</v>
      </c>
      <c r="DW103" s="218">
        <v>12.54</v>
      </c>
      <c r="DX103" s="219">
        <v>12.96</v>
      </c>
      <c r="DY103" s="220"/>
      <c r="DZ103" s="220"/>
      <c r="EA103" s="220"/>
      <c r="EB103" s="220"/>
      <c r="EC103" s="220"/>
      <c r="ED103" s="216">
        <v>88.62</v>
      </c>
      <c r="EE103" s="215">
        <v>588.16999999999996</v>
      </c>
      <c r="EF103" s="215">
        <v>259.33000000000004</v>
      </c>
      <c r="EG103" s="38"/>
    </row>
    <row r="104" spans="2:137" ht="32.25" customHeight="1" x14ac:dyDescent="0.2">
      <c r="B104" s="237">
        <v>42311</v>
      </c>
      <c r="C104" s="246" t="s">
        <v>836</v>
      </c>
      <c r="D104" s="270" t="s">
        <v>837</v>
      </c>
      <c r="E104" s="268" t="s">
        <v>155</v>
      </c>
      <c r="F104" s="266" t="s">
        <v>838</v>
      </c>
      <c r="G104" s="250">
        <v>865</v>
      </c>
      <c r="H104" s="215">
        <v>86.5</v>
      </c>
      <c r="I104" s="215">
        <v>778.5</v>
      </c>
      <c r="J104" s="250"/>
      <c r="K104" s="250"/>
      <c r="L104" s="250"/>
      <c r="M104" s="250"/>
      <c r="N104" s="250"/>
      <c r="O104" s="250"/>
      <c r="P104" s="250"/>
      <c r="Q104" s="250"/>
      <c r="R104" s="250"/>
      <c r="S104" s="250"/>
      <c r="T104" s="250"/>
      <c r="U104" s="250"/>
      <c r="V104" s="250"/>
      <c r="W104" s="250"/>
      <c r="X104" s="250"/>
      <c r="Y104" s="250"/>
      <c r="Z104" s="250"/>
      <c r="AA104" s="250"/>
      <c r="AB104" s="250"/>
      <c r="AC104" s="250"/>
      <c r="AD104" s="250"/>
      <c r="AE104" s="250"/>
      <c r="AF104" s="250"/>
      <c r="AG104" s="250"/>
      <c r="AH104" s="250"/>
      <c r="AI104" s="250"/>
      <c r="AJ104" s="250"/>
      <c r="AK104" s="250"/>
      <c r="AL104" s="250"/>
      <c r="AM104" s="250"/>
      <c r="AN104" s="250"/>
      <c r="AO104" s="250"/>
      <c r="AP104" s="250"/>
      <c r="AQ104" s="250"/>
      <c r="AR104" s="250"/>
      <c r="AS104" s="250"/>
      <c r="AT104" s="250"/>
      <c r="AU104" s="250"/>
      <c r="AV104" s="250"/>
      <c r="AW104" s="250"/>
      <c r="AX104" s="250"/>
      <c r="AY104" s="215"/>
      <c r="AZ104" s="250"/>
      <c r="BA104" s="250"/>
      <c r="BB104" s="215"/>
      <c r="BC104" s="215"/>
      <c r="BD104" s="215"/>
      <c r="BE104" s="215"/>
      <c r="BF104" s="215"/>
      <c r="BG104" s="215"/>
      <c r="BH104" s="215"/>
      <c r="BI104" s="215"/>
      <c r="BJ104" s="215"/>
      <c r="BK104" s="215"/>
      <c r="BL104" s="215"/>
      <c r="BM104" s="215"/>
      <c r="BN104" s="215"/>
      <c r="BO104" s="215"/>
      <c r="BP104" s="215"/>
      <c r="BQ104" s="215"/>
      <c r="BR104" s="215"/>
      <c r="BS104" s="215"/>
      <c r="BT104" s="215"/>
      <c r="BU104" s="215"/>
      <c r="BV104" s="215"/>
      <c r="BW104" s="215">
        <v>0</v>
      </c>
      <c r="BX104" s="215">
        <v>11.52</v>
      </c>
      <c r="BY104" s="215">
        <v>13.22</v>
      </c>
      <c r="BZ104" s="215">
        <v>24.740000000000002</v>
      </c>
      <c r="CA104" s="215">
        <v>24.74</v>
      </c>
      <c r="CB104" s="215">
        <v>13.22</v>
      </c>
      <c r="CC104" s="215">
        <v>12.37</v>
      </c>
      <c r="CD104" s="215">
        <v>13.22</v>
      </c>
      <c r="CE104" s="215">
        <v>12.8</v>
      </c>
      <c r="CF104" s="215">
        <v>13.22</v>
      </c>
      <c r="CG104" s="215">
        <v>12.8</v>
      </c>
      <c r="CH104" s="215">
        <v>13.22</v>
      </c>
      <c r="CI104" s="215">
        <v>13.22</v>
      </c>
      <c r="CJ104" s="215">
        <v>12.8</v>
      </c>
      <c r="CK104" s="215">
        <v>13.22</v>
      </c>
      <c r="CL104" s="215">
        <v>12.8</v>
      </c>
      <c r="CM104" s="215">
        <v>13.22</v>
      </c>
      <c r="CN104" s="215">
        <v>156.11000000000001</v>
      </c>
      <c r="CO104" s="216">
        <v>180.85</v>
      </c>
      <c r="CP104" s="215">
        <v>13.22</v>
      </c>
      <c r="CQ104" s="215">
        <v>11.94</v>
      </c>
      <c r="CR104" s="215">
        <v>13.22</v>
      </c>
      <c r="CS104" s="215">
        <v>12.8</v>
      </c>
      <c r="CT104" s="217">
        <v>13.22</v>
      </c>
      <c r="CU104" s="215">
        <v>12.8</v>
      </c>
      <c r="CV104" s="215">
        <v>13.22</v>
      </c>
      <c r="CW104" s="215">
        <v>13.22</v>
      </c>
      <c r="CX104" s="215">
        <v>12.8</v>
      </c>
      <c r="CY104" s="215">
        <v>13.22</v>
      </c>
      <c r="CZ104" s="215">
        <v>12.8</v>
      </c>
      <c r="DA104" s="215">
        <v>13.22</v>
      </c>
      <c r="DB104" s="216">
        <v>155.68</v>
      </c>
      <c r="DC104" s="216">
        <v>336.53</v>
      </c>
      <c r="DD104" s="215">
        <v>13.22</v>
      </c>
      <c r="DE104" s="215">
        <v>11.94</v>
      </c>
      <c r="DF104" s="215">
        <v>13.22</v>
      </c>
      <c r="DG104" s="215">
        <v>12.8</v>
      </c>
      <c r="DH104" s="215">
        <v>13.22</v>
      </c>
      <c r="DI104" s="215">
        <v>12.8</v>
      </c>
      <c r="DJ104" s="215">
        <v>13.22</v>
      </c>
      <c r="DK104" s="215">
        <v>13.22</v>
      </c>
      <c r="DL104" s="215">
        <v>12.8</v>
      </c>
      <c r="DM104" s="215">
        <v>13.22</v>
      </c>
      <c r="DN104" s="215">
        <v>12.8</v>
      </c>
      <c r="DO104" s="215">
        <v>13.22</v>
      </c>
      <c r="DP104" s="216">
        <v>155.68</v>
      </c>
      <c r="DQ104" s="216">
        <v>492.21</v>
      </c>
      <c r="DR104" s="215">
        <v>13.22</v>
      </c>
      <c r="DS104" s="215">
        <v>11.94</v>
      </c>
      <c r="DT104" s="215">
        <v>13.22</v>
      </c>
      <c r="DU104" s="215">
        <v>12.8</v>
      </c>
      <c r="DV104" s="218">
        <v>13.22</v>
      </c>
      <c r="DW104" s="218">
        <v>12.8</v>
      </c>
      <c r="DX104" s="219">
        <v>13.22</v>
      </c>
      <c r="DY104" s="220"/>
      <c r="DZ104" s="220"/>
      <c r="EA104" s="220"/>
      <c r="EB104" s="220"/>
      <c r="EC104" s="220"/>
      <c r="ED104" s="216">
        <v>90.42</v>
      </c>
      <c r="EE104" s="215">
        <v>582.63</v>
      </c>
      <c r="EF104" s="215">
        <v>282.37</v>
      </c>
      <c r="EG104" s="25"/>
    </row>
    <row r="105" spans="2:137" ht="32.25" customHeight="1" x14ac:dyDescent="0.2">
      <c r="B105" s="247">
        <v>42690</v>
      </c>
      <c r="C105" s="272" t="s">
        <v>490</v>
      </c>
      <c r="D105" s="272" t="s">
        <v>839</v>
      </c>
      <c r="E105" s="268" t="s">
        <v>155</v>
      </c>
      <c r="F105" s="275" t="s">
        <v>840</v>
      </c>
      <c r="G105" s="250">
        <v>1197</v>
      </c>
      <c r="H105" s="215">
        <v>119.7</v>
      </c>
      <c r="I105" s="215">
        <v>1077.3</v>
      </c>
      <c r="J105" s="250"/>
      <c r="K105" s="250"/>
      <c r="L105" s="250"/>
      <c r="M105" s="250"/>
      <c r="N105" s="250"/>
      <c r="O105" s="250"/>
      <c r="P105" s="250"/>
      <c r="Q105" s="250"/>
      <c r="R105" s="250"/>
      <c r="S105" s="250"/>
      <c r="T105" s="250"/>
      <c r="U105" s="250"/>
      <c r="V105" s="250"/>
      <c r="W105" s="250"/>
      <c r="X105" s="250"/>
      <c r="Y105" s="250"/>
      <c r="Z105" s="250"/>
      <c r="AA105" s="250"/>
      <c r="AB105" s="250"/>
      <c r="AC105" s="250"/>
      <c r="AD105" s="250"/>
      <c r="AE105" s="250"/>
      <c r="AF105" s="250"/>
      <c r="AG105" s="250"/>
      <c r="AH105" s="250"/>
      <c r="AI105" s="250"/>
      <c r="AJ105" s="250"/>
      <c r="AK105" s="250"/>
      <c r="AL105" s="250"/>
      <c r="AM105" s="250"/>
      <c r="AN105" s="250"/>
      <c r="AO105" s="250"/>
      <c r="AP105" s="250"/>
      <c r="AQ105" s="250"/>
      <c r="AR105" s="250"/>
      <c r="AS105" s="250"/>
      <c r="AT105" s="250"/>
      <c r="AU105" s="250"/>
      <c r="AV105" s="250"/>
      <c r="AW105" s="250"/>
      <c r="AX105" s="250"/>
      <c r="AY105" s="215"/>
      <c r="AZ105" s="250"/>
      <c r="BA105" s="250"/>
      <c r="BB105" s="215"/>
      <c r="BC105" s="215"/>
      <c r="BD105" s="215"/>
      <c r="BE105" s="215"/>
      <c r="BF105" s="215"/>
      <c r="BG105" s="215"/>
      <c r="BH105" s="215"/>
      <c r="BI105" s="215"/>
      <c r="BJ105" s="215"/>
      <c r="BK105" s="215"/>
      <c r="BL105" s="215"/>
      <c r="BM105" s="215"/>
      <c r="BN105" s="215"/>
      <c r="BO105" s="215"/>
      <c r="BP105" s="215"/>
      <c r="BQ105" s="215"/>
      <c r="BR105" s="215"/>
      <c r="BS105" s="215"/>
      <c r="BT105" s="215"/>
      <c r="BU105" s="215"/>
      <c r="BV105" s="215"/>
      <c r="BW105" s="215"/>
      <c r="BX105" s="215"/>
      <c r="BY105" s="215"/>
      <c r="BZ105" s="215"/>
      <c r="CA105" s="215"/>
      <c r="CB105" s="215"/>
      <c r="CC105" s="215"/>
      <c r="CD105" s="215"/>
      <c r="CE105" s="215"/>
      <c r="CF105" s="215"/>
      <c r="CG105" s="215"/>
      <c r="CH105" s="215"/>
      <c r="CI105" s="215"/>
      <c r="CJ105" s="215"/>
      <c r="CK105" s="215"/>
      <c r="CL105" s="215">
        <v>8.26</v>
      </c>
      <c r="CM105" s="215">
        <v>18.3</v>
      </c>
      <c r="CN105" s="215">
        <v>26.560000000000002</v>
      </c>
      <c r="CO105" s="216">
        <v>26.56</v>
      </c>
      <c r="CP105" s="215">
        <v>18.3</v>
      </c>
      <c r="CQ105" s="215">
        <v>16.53</v>
      </c>
      <c r="CR105" s="215">
        <v>18.3</v>
      </c>
      <c r="CS105" s="215">
        <v>17.71</v>
      </c>
      <c r="CT105" s="217">
        <v>18.3</v>
      </c>
      <c r="CU105" s="215">
        <v>17.71</v>
      </c>
      <c r="CV105" s="215">
        <v>18.3</v>
      </c>
      <c r="CW105" s="215">
        <v>18.3</v>
      </c>
      <c r="CX105" s="215">
        <v>17.71</v>
      </c>
      <c r="CY105" s="215">
        <v>18.3</v>
      </c>
      <c r="CZ105" s="215">
        <v>17.71</v>
      </c>
      <c r="DA105" s="215">
        <v>18.3</v>
      </c>
      <c r="DB105" s="216">
        <v>215.47000000000003</v>
      </c>
      <c r="DC105" s="216">
        <v>242.03</v>
      </c>
      <c r="DD105" s="215">
        <v>18.3</v>
      </c>
      <c r="DE105" s="215">
        <v>16.53</v>
      </c>
      <c r="DF105" s="215">
        <v>18.3</v>
      </c>
      <c r="DG105" s="215">
        <v>17.71</v>
      </c>
      <c r="DH105" s="215">
        <v>18.3</v>
      </c>
      <c r="DI105" s="215">
        <v>17.71</v>
      </c>
      <c r="DJ105" s="215">
        <v>18.3</v>
      </c>
      <c r="DK105" s="215">
        <v>18.3</v>
      </c>
      <c r="DL105" s="215">
        <v>17.71</v>
      </c>
      <c r="DM105" s="215">
        <v>18.3</v>
      </c>
      <c r="DN105" s="215">
        <v>17.71</v>
      </c>
      <c r="DO105" s="215">
        <v>18.3</v>
      </c>
      <c r="DP105" s="216">
        <v>215.47000000000003</v>
      </c>
      <c r="DQ105" s="216">
        <v>457.5</v>
      </c>
      <c r="DR105" s="215">
        <v>18.3</v>
      </c>
      <c r="DS105" s="215">
        <v>16.53</v>
      </c>
      <c r="DT105" s="215">
        <v>18.3</v>
      </c>
      <c r="DU105" s="215">
        <v>17.71</v>
      </c>
      <c r="DV105" s="218">
        <v>18.3</v>
      </c>
      <c r="DW105" s="218">
        <v>17.71</v>
      </c>
      <c r="DX105" s="219">
        <v>18.3</v>
      </c>
      <c r="DY105" s="220"/>
      <c r="DZ105" s="220"/>
      <c r="EA105" s="220"/>
      <c r="EB105" s="220"/>
      <c r="EC105" s="220"/>
      <c r="ED105" s="216">
        <v>125.14999999999999</v>
      </c>
      <c r="EE105" s="215">
        <v>582.65</v>
      </c>
      <c r="EF105" s="215">
        <v>614.35</v>
      </c>
      <c r="EG105" s="25"/>
    </row>
    <row r="106" spans="2:137" ht="32.25" customHeight="1" x14ac:dyDescent="0.2">
      <c r="B106" s="247">
        <v>42690</v>
      </c>
      <c r="C106" s="272" t="s">
        <v>490</v>
      </c>
      <c r="D106" s="272" t="s">
        <v>841</v>
      </c>
      <c r="E106" s="268" t="s">
        <v>155</v>
      </c>
      <c r="F106" s="275" t="s">
        <v>842</v>
      </c>
      <c r="G106" s="250">
        <v>1197</v>
      </c>
      <c r="H106" s="215">
        <v>119.7</v>
      </c>
      <c r="I106" s="215">
        <v>1077.3</v>
      </c>
      <c r="J106" s="250"/>
      <c r="K106" s="250"/>
      <c r="L106" s="250"/>
      <c r="M106" s="250"/>
      <c r="N106" s="250"/>
      <c r="O106" s="250"/>
      <c r="P106" s="250"/>
      <c r="Q106" s="250"/>
      <c r="R106" s="250"/>
      <c r="S106" s="250"/>
      <c r="T106" s="250"/>
      <c r="U106" s="250"/>
      <c r="V106" s="250"/>
      <c r="W106" s="250"/>
      <c r="X106" s="250"/>
      <c r="Y106" s="250"/>
      <c r="Z106" s="250"/>
      <c r="AA106" s="250"/>
      <c r="AB106" s="250"/>
      <c r="AC106" s="250"/>
      <c r="AD106" s="250"/>
      <c r="AE106" s="250"/>
      <c r="AF106" s="250"/>
      <c r="AG106" s="250"/>
      <c r="AH106" s="250"/>
      <c r="AI106" s="250"/>
      <c r="AJ106" s="250"/>
      <c r="AK106" s="250"/>
      <c r="AL106" s="250"/>
      <c r="AM106" s="250"/>
      <c r="AN106" s="250"/>
      <c r="AO106" s="250"/>
      <c r="AP106" s="250"/>
      <c r="AQ106" s="250"/>
      <c r="AR106" s="250"/>
      <c r="AS106" s="250"/>
      <c r="AT106" s="250"/>
      <c r="AU106" s="250"/>
      <c r="AV106" s="250"/>
      <c r="AW106" s="250"/>
      <c r="AX106" s="250"/>
      <c r="AY106" s="215"/>
      <c r="AZ106" s="250"/>
      <c r="BA106" s="250"/>
      <c r="BB106" s="215"/>
      <c r="BC106" s="215"/>
      <c r="BD106" s="215"/>
      <c r="BE106" s="215"/>
      <c r="BF106" s="215"/>
      <c r="BG106" s="215"/>
      <c r="BH106" s="215"/>
      <c r="BI106" s="215"/>
      <c r="BJ106" s="215"/>
      <c r="BK106" s="215"/>
      <c r="BL106" s="215"/>
      <c r="BM106" s="215"/>
      <c r="BN106" s="215"/>
      <c r="BO106" s="215"/>
      <c r="BP106" s="215"/>
      <c r="BQ106" s="215"/>
      <c r="BR106" s="215"/>
      <c r="BS106" s="215"/>
      <c r="BT106" s="215"/>
      <c r="BU106" s="215"/>
      <c r="BV106" s="215"/>
      <c r="BW106" s="215"/>
      <c r="BX106" s="215"/>
      <c r="BY106" s="215"/>
      <c r="BZ106" s="215"/>
      <c r="CA106" s="215"/>
      <c r="CB106" s="215"/>
      <c r="CC106" s="215"/>
      <c r="CD106" s="215"/>
      <c r="CE106" s="215"/>
      <c r="CF106" s="215"/>
      <c r="CG106" s="215"/>
      <c r="CH106" s="215"/>
      <c r="CI106" s="215"/>
      <c r="CJ106" s="215"/>
      <c r="CK106" s="215"/>
      <c r="CL106" s="215">
        <v>8.26</v>
      </c>
      <c r="CM106" s="215">
        <v>18.3</v>
      </c>
      <c r="CN106" s="215">
        <v>26.560000000000002</v>
      </c>
      <c r="CO106" s="216">
        <v>26.56</v>
      </c>
      <c r="CP106" s="215">
        <v>18.3</v>
      </c>
      <c r="CQ106" s="215">
        <v>16.53</v>
      </c>
      <c r="CR106" s="215">
        <v>18.3</v>
      </c>
      <c r="CS106" s="215">
        <v>17.71</v>
      </c>
      <c r="CT106" s="217">
        <v>18.3</v>
      </c>
      <c r="CU106" s="215">
        <v>17.71</v>
      </c>
      <c r="CV106" s="215">
        <v>18.3</v>
      </c>
      <c r="CW106" s="215">
        <v>18.3</v>
      </c>
      <c r="CX106" s="215">
        <v>17.71</v>
      </c>
      <c r="CY106" s="215">
        <v>18.3</v>
      </c>
      <c r="CZ106" s="215">
        <v>17.71</v>
      </c>
      <c r="DA106" s="215">
        <v>18.3</v>
      </c>
      <c r="DB106" s="216">
        <v>215.47000000000003</v>
      </c>
      <c r="DC106" s="216">
        <v>242.03</v>
      </c>
      <c r="DD106" s="215">
        <v>18.3</v>
      </c>
      <c r="DE106" s="215">
        <v>16.53</v>
      </c>
      <c r="DF106" s="215">
        <v>18.3</v>
      </c>
      <c r="DG106" s="215">
        <v>17.71</v>
      </c>
      <c r="DH106" s="215">
        <v>18.3</v>
      </c>
      <c r="DI106" s="215">
        <v>17.71</v>
      </c>
      <c r="DJ106" s="215">
        <v>18.3</v>
      </c>
      <c r="DK106" s="215">
        <v>18.3</v>
      </c>
      <c r="DL106" s="215">
        <v>17.71</v>
      </c>
      <c r="DM106" s="215">
        <v>18.3</v>
      </c>
      <c r="DN106" s="215">
        <v>17.71</v>
      </c>
      <c r="DO106" s="215">
        <v>18.3</v>
      </c>
      <c r="DP106" s="216">
        <v>215.47000000000003</v>
      </c>
      <c r="DQ106" s="216">
        <v>457.5</v>
      </c>
      <c r="DR106" s="215">
        <v>18.3</v>
      </c>
      <c r="DS106" s="215">
        <v>16.53</v>
      </c>
      <c r="DT106" s="215">
        <v>18.3</v>
      </c>
      <c r="DU106" s="215">
        <v>17.71</v>
      </c>
      <c r="DV106" s="218">
        <v>18.3</v>
      </c>
      <c r="DW106" s="218">
        <v>17.71</v>
      </c>
      <c r="DX106" s="219">
        <v>18.3</v>
      </c>
      <c r="DY106" s="220"/>
      <c r="DZ106" s="220"/>
      <c r="EA106" s="220"/>
      <c r="EB106" s="220"/>
      <c r="EC106" s="220"/>
      <c r="ED106" s="216">
        <v>125.14999999999999</v>
      </c>
      <c r="EE106" s="215">
        <v>582.65</v>
      </c>
      <c r="EF106" s="215">
        <v>614.35</v>
      </c>
      <c r="EG106" s="25"/>
    </row>
    <row r="107" spans="2:137" ht="32.25" customHeight="1" x14ac:dyDescent="0.2">
      <c r="B107" s="247">
        <v>42690</v>
      </c>
      <c r="C107" s="272" t="s">
        <v>351</v>
      </c>
      <c r="D107" s="272" t="s">
        <v>843</v>
      </c>
      <c r="E107" s="268" t="s">
        <v>155</v>
      </c>
      <c r="F107" s="275" t="s">
        <v>844</v>
      </c>
      <c r="G107" s="250">
        <v>2220</v>
      </c>
      <c r="H107" s="215">
        <v>222</v>
      </c>
      <c r="I107" s="215">
        <v>1998</v>
      </c>
      <c r="J107" s="250"/>
      <c r="K107" s="250"/>
      <c r="L107" s="250"/>
      <c r="M107" s="250"/>
      <c r="N107" s="250"/>
      <c r="O107" s="250"/>
      <c r="P107" s="250"/>
      <c r="Q107" s="250"/>
      <c r="R107" s="250"/>
      <c r="S107" s="250"/>
      <c r="T107" s="250"/>
      <c r="U107" s="250"/>
      <c r="V107" s="250"/>
      <c r="W107" s="250"/>
      <c r="X107" s="250"/>
      <c r="Y107" s="250"/>
      <c r="Z107" s="250"/>
      <c r="AA107" s="250"/>
      <c r="AB107" s="250"/>
      <c r="AC107" s="250"/>
      <c r="AD107" s="250"/>
      <c r="AE107" s="250"/>
      <c r="AF107" s="250"/>
      <c r="AG107" s="250"/>
      <c r="AH107" s="250"/>
      <c r="AI107" s="250"/>
      <c r="AJ107" s="250"/>
      <c r="AK107" s="250"/>
      <c r="AL107" s="250"/>
      <c r="AM107" s="250"/>
      <c r="AN107" s="250"/>
      <c r="AO107" s="250"/>
      <c r="AP107" s="250"/>
      <c r="AQ107" s="250"/>
      <c r="AR107" s="250"/>
      <c r="AS107" s="250"/>
      <c r="AT107" s="250"/>
      <c r="AU107" s="250"/>
      <c r="AV107" s="250"/>
      <c r="AW107" s="250"/>
      <c r="AX107" s="250"/>
      <c r="AY107" s="215"/>
      <c r="AZ107" s="250"/>
      <c r="BA107" s="250"/>
      <c r="BB107" s="215"/>
      <c r="BC107" s="215"/>
      <c r="BD107" s="215"/>
      <c r="BE107" s="215"/>
      <c r="BF107" s="215"/>
      <c r="BG107" s="215"/>
      <c r="BH107" s="215"/>
      <c r="BI107" s="215"/>
      <c r="BJ107" s="215"/>
      <c r="BK107" s="215"/>
      <c r="BL107" s="215"/>
      <c r="BM107" s="215"/>
      <c r="BN107" s="215"/>
      <c r="BO107" s="215"/>
      <c r="BP107" s="215"/>
      <c r="BQ107" s="215"/>
      <c r="BR107" s="215"/>
      <c r="BS107" s="215"/>
      <c r="BT107" s="215"/>
      <c r="BU107" s="215"/>
      <c r="BV107" s="215"/>
      <c r="BW107" s="215"/>
      <c r="BX107" s="215"/>
      <c r="BY107" s="215"/>
      <c r="BZ107" s="215"/>
      <c r="CA107" s="215"/>
      <c r="CB107" s="215"/>
      <c r="CC107" s="215"/>
      <c r="CD107" s="215"/>
      <c r="CE107" s="215"/>
      <c r="CF107" s="215"/>
      <c r="CG107" s="215"/>
      <c r="CH107" s="215"/>
      <c r="CI107" s="215"/>
      <c r="CJ107" s="215"/>
      <c r="CK107" s="215"/>
      <c r="CL107" s="215">
        <v>15.33</v>
      </c>
      <c r="CM107" s="215">
        <v>33.94</v>
      </c>
      <c r="CN107" s="215">
        <v>49.269999999999996</v>
      </c>
      <c r="CO107" s="216">
        <v>49.27</v>
      </c>
      <c r="CP107" s="215">
        <v>33.94</v>
      </c>
      <c r="CQ107" s="215">
        <v>30.65</v>
      </c>
      <c r="CR107" s="215">
        <v>33.94</v>
      </c>
      <c r="CS107" s="215">
        <v>32.840000000000003</v>
      </c>
      <c r="CT107" s="217">
        <v>33.94</v>
      </c>
      <c r="CU107" s="215">
        <v>32.840000000000003</v>
      </c>
      <c r="CV107" s="215">
        <v>33.94</v>
      </c>
      <c r="CW107" s="215">
        <v>33.94</v>
      </c>
      <c r="CX107" s="215">
        <v>32.840000000000003</v>
      </c>
      <c r="CY107" s="215">
        <v>33.94</v>
      </c>
      <c r="CZ107" s="215">
        <v>32.840000000000003</v>
      </c>
      <c r="DA107" s="215">
        <v>33.94</v>
      </c>
      <c r="DB107" s="216">
        <v>399.59</v>
      </c>
      <c r="DC107" s="216">
        <v>448.86</v>
      </c>
      <c r="DD107" s="215">
        <v>33.94</v>
      </c>
      <c r="DE107" s="215">
        <v>30.65</v>
      </c>
      <c r="DF107" s="215">
        <v>33.94</v>
      </c>
      <c r="DG107" s="215">
        <v>32.840000000000003</v>
      </c>
      <c r="DH107" s="215">
        <v>33.94</v>
      </c>
      <c r="DI107" s="215">
        <v>32.840000000000003</v>
      </c>
      <c r="DJ107" s="215">
        <v>33.94</v>
      </c>
      <c r="DK107" s="215">
        <v>33.94</v>
      </c>
      <c r="DL107" s="215">
        <v>32.840000000000003</v>
      </c>
      <c r="DM107" s="215">
        <v>33.94</v>
      </c>
      <c r="DN107" s="215">
        <v>32.840000000000003</v>
      </c>
      <c r="DO107" s="215">
        <v>33.94</v>
      </c>
      <c r="DP107" s="216">
        <v>399.59</v>
      </c>
      <c r="DQ107" s="216">
        <v>848.45</v>
      </c>
      <c r="DR107" s="215">
        <v>33.94</v>
      </c>
      <c r="DS107" s="215">
        <v>30.65</v>
      </c>
      <c r="DT107" s="215">
        <v>33.94</v>
      </c>
      <c r="DU107" s="215">
        <v>32.840000000000003</v>
      </c>
      <c r="DV107" s="218">
        <v>33.94</v>
      </c>
      <c r="DW107" s="218">
        <v>32.840000000000003</v>
      </c>
      <c r="DX107" s="219">
        <v>33.94</v>
      </c>
      <c r="DY107" s="220"/>
      <c r="DZ107" s="220"/>
      <c r="EA107" s="220"/>
      <c r="EB107" s="220"/>
      <c r="EC107" s="220"/>
      <c r="ED107" s="216">
        <v>232.09</v>
      </c>
      <c r="EE107" s="215">
        <v>1080.54</v>
      </c>
      <c r="EF107" s="215">
        <v>1139.46</v>
      </c>
      <c r="EG107" s="25"/>
    </row>
    <row r="108" spans="2:137" ht="32.25" customHeight="1" x14ac:dyDescent="0.2">
      <c r="B108" s="247">
        <v>42723</v>
      </c>
      <c r="C108" s="294" t="s">
        <v>845</v>
      </c>
      <c r="D108" s="294" t="s">
        <v>846</v>
      </c>
      <c r="E108" s="249" t="s">
        <v>678</v>
      </c>
      <c r="F108" s="249" t="s">
        <v>847</v>
      </c>
      <c r="G108" s="273">
        <v>785</v>
      </c>
      <c r="H108" s="215">
        <v>78.5</v>
      </c>
      <c r="I108" s="215">
        <v>706.5</v>
      </c>
      <c r="J108" s="250"/>
      <c r="K108" s="250"/>
      <c r="L108" s="250"/>
      <c r="M108" s="250"/>
      <c r="N108" s="250"/>
      <c r="O108" s="250"/>
      <c r="P108" s="250"/>
      <c r="Q108" s="250"/>
      <c r="R108" s="250"/>
      <c r="S108" s="250"/>
      <c r="T108" s="250"/>
      <c r="U108" s="250"/>
      <c r="V108" s="250"/>
      <c r="W108" s="250"/>
      <c r="X108" s="250"/>
      <c r="Y108" s="250"/>
      <c r="Z108" s="250"/>
      <c r="AA108" s="250"/>
      <c r="AB108" s="250"/>
      <c r="AC108" s="250"/>
      <c r="AD108" s="250"/>
      <c r="AE108" s="250"/>
      <c r="AF108" s="250"/>
      <c r="AG108" s="250"/>
      <c r="AH108" s="250"/>
      <c r="AI108" s="250"/>
      <c r="AJ108" s="250"/>
      <c r="AK108" s="250"/>
      <c r="AL108" s="250"/>
      <c r="AM108" s="250"/>
      <c r="AN108" s="250"/>
      <c r="AO108" s="250"/>
      <c r="AP108" s="250"/>
      <c r="AQ108" s="250"/>
      <c r="AR108" s="250"/>
      <c r="AS108" s="250"/>
      <c r="AT108" s="250"/>
      <c r="AU108" s="250"/>
      <c r="AV108" s="250"/>
      <c r="AW108" s="250"/>
      <c r="AX108" s="250"/>
      <c r="AY108" s="215"/>
      <c r="AZ108" s="250"/>
      <c r="BA108" s="250"/>
      <c r="BB108" s="215"/>
      <c r="BC108" s="215"/>
      <c r="BD108" s="215"/>
      <c r="BE108" s="215"/>
      <c r="BF108" s="215"/>
      <c r="BG108" s="215"/>
      <c r="BH108" s="215"/>
      <c r="BI108" s="215"/>
      <c r="BJ108" s="215"/>
      <c r="BK108" s="215"/>
      <c r="BL108" s="215"/>
      <c r="BM108" s="215"/>
      <c r="BN108" s="215"/>
      <c r="BO108" s="215"/>
      <c r="BP108" s="215"/>
      <c r="BQ108" s="215"/>
      <c r="BR108" s="215"/>
      <c r="BS108" s="215"/>
      <c r="BT108" s="215"/>
      <c r="BU108" s="215"/>
      <c r="BV108" s="215"/>
      <c r="BW108" s="215"/>
      <c r="BX108" s="215"/>
      <c r="BY108" s="215"/>
      <c r="BZ108" s="215"/>
      <c r="CA108" s="215"/>
      <c r="CB108" s="215"/>
      <c r="CC108" s="215"/>
      <c r="CD108" s="215"/>
      <c r="CE108" s="215"/>
      <c r="CF108" s="215"/>
      <c r="CG108" s="215"/>
      <c r="CH108" s="215"/>
      <c r="CI108" s="215"/>
      <c r="CJ108" s="215"/>
      <c r="CK108" s="215"/>
      <c r="CL108" s="215"/>
      <c r="CM108" s="215">
        <v>4.6500000000000004</v>
      </c>
      <c r="CN108" s="215">
        <v>4.6500000000000004</v>
      </c>
      <c r="CO108" s="216">
        <v>4.6500000000000004</v>
      </c>
      <c r="CP108" s="215">
        <v>12</v>
      </c>
      <c r="CQ108" s="215">
        <v>10.84</v>
      </c>
      <c r="CR108" s="215">
        <v>12</v>
      </c>
      <c r="CS108" s="215">
        <v>11.61</v>
      </c>
      <c r="CT108" s="217">
        <v>12</v>
      </c>
      <c r="CU108" s="215">
        <v>11.61</v>
      </c>
      <c r="CV108" s="215">
        <v>12</v>
      </c>
      <c r="CW108" s="215">
        <v>12</v>
      </c>
      <c r="CX108" s="215">
        <v>11.61</v>
      </c>
      <c r="CY108" s="215">
        <v>12</v>
      </c>
      <c r="CZ108" s="215">
        <v>11.61</v>
      </c>
      <c r="DA108" s="215">
        <v>12</v>
      </c>
      <c r="DB108" s="216">
        <v>141.28</v>
      </c>
      <c r="DC108" s="216">
        <v>145.93</v>
      </c>
      <c r="DD108" s="215">
        <v>12</v>
      </c>
      <c r="DE108" s="215">
        <v>10.84</v>
      </c>
      <c r="DF108" s="215">
        <v>12</v>
      </c>
      <c r="DG108" s="215">
        <v>11.61</v>
      </c>
      <c r="DH108" s="215">
        <v>12</v>
      </c>
      <c r="DI108" s="215">
        <v>11.61</v>
      </c>
      <c r="DJ108" s="215">
        <v>12</v>
      </c>
      <c r="DK108" s="215">
        <v>12</v>
      </c>
      <c r="DL108" s="215">
        <v>11.61</v>
      </c>
      <c r="DM108" s="215">
        <v>12</v>
      </c>
      <c r="DN108" s="215">
        <v>11.61</v>
      </c>
      <c r="DO108" s="215">
        <v>12</v>
      </c>
      <c r="DP108" s="216">
        <v>141.28</v>
      </c>
      <c r="DQ108" s="216">
        <v>287.20999999999998</v>
      </c>
      <c r="DR108" s="215">
        <v>12</v>
      </c>
      <c r="DS108" s="215">
        <v>10.84</v>
      </c>
      <c r="DT108" s="215">
        <v>12</v>
      </c>
      <c r="DU108" s="215">
        <v>11.61</v>
      </c>
      <c r="DV108" s="218">
        <v>12</v>
      </c>
      <c r="DW108" s="218">
        <v>11.61</v>
      </c>
      <c r="DX108" s="219">
        <v>12</v>
      </c>
      <c r="DY108" s="220"/>
      <c r="DZ108" s="220"/>
      <c r="EA108" s="220"/>
      <c r="EB108" s="220"/>
      <c r="EC108" s="220"/>
      <c r="ED108" s="216">
        <v>82.06</v>
      </c>
      <c r="EE108" s="215">
        <v>369.27</v>
      </c>
      <c r="EF108" s="215">
        <v>415.73</v>
      </c>
      <c r="EG108" s="25"/>
    </row>
    <row r="109" spans="2:137" ht="32.25" customHeight="1" x14ac:dyDescent="0.2">
      <c r="B109" s="247">
        <v>42723</v>
      </c>
      <c r="C109" s="294" t="s">
        <v>845</v>
      </c>
      <c r="D109" s="294" t="s">
        <v>846</v>
      </c>
      <c r="E109" s="249" t="s">
        <v>712</v>
      </c>
      <c r="F109" s="249" t="s">
        <v>848</v>
      </c>
      <c r="G109" s="273">
        <v>785</v>
      </c>
      <c r="H109" s="215">
        <v>78.5</v>
      </c>
      <c r="I109" s="215">
        <v>706.5</v>
      </c>
      <c r="J109" s="250"/>
      <c r="K109" s="250"/>
      <c r="L109" s="250"/>
      <c r="M109" s="250"/>
      <c r="N109" s="250"/>
      <c r="O109" s="250"/>
      <c r="P109" s="250"/>
      <c r="Q109" s="250"/>
      <c r="R109" s="250"/>
      <c r="S109" s="250"/>
      <c r="T109" s="250"/>
      <c r="U109" s="250"/>
      <c r="V109" s="250"/>
      <c r="W109" s="250"/>
      <c r="X109" s="250"/>
      <c r="Y109" s="250"/>
      <c r="Z109" s="250"/>
      <c r="AA109" s="250"/>
      <c r="AB109" s="250"/>
      <c r="AC109" s="250"/>
      <c r="AD109" s="250"/>
      <c r="AE109" s="250"/>
      <c r="AF109" s="250"/>
      <c r="AG109" s="250"/>
      <c r="AH109" s="250"/>
      <c r="AI109" s="250"/>
      <c r="AJ109" s="250"/>
      <c r="AK109" s="250"/>
      <c r="AL109" s="250"/>
      <c r="AM109" s="250"/>
      <c r="AN109" s="250"/>
      <c r="AO109" s="250"/>
      <c r="AP109" s="250"/>
      <c r="AQ109" s="250"/>
      <c r="AR109" s="250"/>
      <c r="AS109" s="250"/>
      <c r="AT109" s="250"/>
      <c r="AU109" s="250"/>
      <c r="AV109" s="250"/>
      <c r="AW109" s="250"/>
      <c r="AX109" s="250"/>
      <c r="AY109" s="215"/>
      <c r="AZ109" s="250"/>
      <c r="BA109" s="250"/>
      <c r="BB109" s="215"/>
      <c r="BC109" s="215"/>
      <c r="BD109" s="215"/>
      <c r="BE109" s="215"/>
      <c r="BF109" s="215"/>
      <c r="BG109" s="215"/>
      <c r="BH109" s="215"/>
      <c r="BI109" s="215"/>
      <c r="BJ109" s="215"/>
      <c r="BK109" s="215"/>
      <c r="BL109" s="215"/>
      <c r="BM109" s="215"/>
      <c r="BN109" s="215"/>
      <c r="BO109" s="215"/>
      <c r="BP109" s="215"/>
      <c r="BQ109" s="215"/>
      <c r="BR109" s="215"/>
      <c r="BS109" s="215"/>
      <c r="BT109" s="215"/>
      <c r="BU109" s="215"/>
      <c r="BV109" s="215"/>
      <c r="BW109" s="215"/>
      <c r="BX109" s="215"/>
      <c r="BY109" s="215"/>
      <c r="BZ109" s="215"/>
      <c r="CA109" s="215"/>
      <c r="CB109" s="215"/>
      <c r="CC109" s="215"/>
      <c r="CD109" s="215"/>
      <c r="CE109" s="215"/>
      <c r="CF109" s="215"/>
      <c r="CG109" s="215"/>
      <c r="CH109" s="215"/>
      <c r="CI109" s="215"/>
      <c r="CJ109" s="215"/>
      <c r="CK109" s="215"/>
      <c r="CL109" s="215"/>
      <c r="CM109" s="215">
        <v>4.6500000000000004</v>
      </c>
      <c r="CN109" s="215">
        <v>4.6500000000000004</v>
      </c>
      <c r="CO109" s="216">
        <v>4.6500000000000004</v>
      </c>
      <c r="CP109" s="215">
        <v>12</v>
      </c>
      <c r="CQ109" s="215">
        <v>10.84</v>
      </c>
      <c r="CR109" s="215">
        <v>12</v>
      </c>
      <c r="CS109" s="215">
        <v>11.61</v>
      </c>
      <c r="CT109" s="217">
        <v>12</v>
      </c>
      <c r="CU109" s="215">
        <v>11.61</v>
      </c>
      <c r="CV109" s="215">
        <v>12</v>
      </c>
      <c r="CW109" s="215">
        <v>12</v>
      </c>
      <c r="CX109" s="215">
        <v>11.61</v>
      </c>
      <c r="CY109" s="215">
        <v>12</v>
      </c>
      <c r="CZ109" s="215">
        <v>11.61</v>
      </c>
      <c r="DA109" s="215">
        <v>12</v>
      </c>
      <c r="DB109" s="216">
        <v>141.28</v>
      </c>
      <c r="DC109" s="216">
        <v>145.93</v>
      </c>
      <c r="DD109" s="215">
        <v>12</v>
      </c>
      <c r="DE109" s="215">
        <v>10.84</v>
      </c>
      <c r="DF109" s="215">
        <v>12</v>
      </c>
      <c r="DG109" s="215">
        <v>11.61</v>
      </c>
      <c r="DH109" s="215">
        <v>12</v>
      </c>
      <c r="DI109" s="215">
        <v>11.61</v>
      </c>
      <c r="DJ109" s="215">
        <v>12</v>
      </c>
      <c r="DK109" s="215">
        <v>12</v>
      </c>
      <c r="DL109" s="215">
        <v>11.61</v>
      </c>
      <c r="DM109" s="215">
        <v>12</v>
      </c>
      <c r="DN109" s="215">
        <v>11.61</v>
      </c>
      <c r="DO109" s="215">
        <v>12</v>
      </c>
      <c r="DP109" s="216">
        <v>141.28</v>
      </c>
      <c r="DQ109" s="216">
        <v>287.20999999999998</v>
      </c>
      <c r="DR109" s="215">
        <v>12</v>
      </c>
      <c r="DS109" s="215">
        <v>10.84</v>
      </c>
      <c r="DT109" s="215">
        <v>12</v>
      </c>
      <c r="DU109" s="215">
        <v>11.61</v>
      </c>
      <c r="DV109" s="218">
        <v>12</v>
      </c>
      <c r="DW109" s="218">
        <v>11.61</v>
      </c>
      <c r="DX109" s="219">
        <v>12</v>
      </c>
      <c r="DY109" s="220"/>
      <c r="DZ109" s="220"/>
      <c r="EA109" s="220"/>
      <c r="EB109" s="220"/>
      <c r="EC109" s="220"/>
      <c r="ED109" s="216">
        <v>82.06</v>
      </c>
      <c r="EE109" s="215">
        <v>369.27</v>
      </c>
      <c r="EF109" s="215">
        <v>415.73</v>
      </c>
      <c r="EG109" s="25"/>
    </row>
    <row r="110" spans="2:137" ht="32.25" customHeight="1" x14ac:dyDescent="0.2">
      <c r="B110" s="247">
        <v>42726</v>
      </c>
      <c r="C110" s="248" t="s">
        <v>849</v>
      </c>
      <c r="D110" s="248" t="s">
        <v>850</v>
      </c>
      <c r="E110" s="249" t="s">
        <v>175</v>
      </c>
      <c r="F110" s="249" t="s">
        <v>851</v>
      </c>
      <c r="G110" s="250">
        <v>1699.52</v>
      </c>
      <c r="H110" s="215">
        <v>169.952</v>
      </c>
      <c r="I110" s="215">
        <v>1529.568</v>
      </c>
      <c r="J110" s="271"/>
      <c r="K110" s="271"/>
      <c r="L110" s="271"/>
      <c r="M110" s="271"/>
      <c r="N110" s="271"/>
      <c r="O110" s="271"/>
      <c r="P110" s="271"/>
      <c r="Q110" s="271"/>
      <c r="R110" s="271"/>
      <c r="S110" s="271"/>
      <c r="T110" s="271"/>
      <c r="U110" s="271"/>
      <c r="V110" s="271"/>
      <c r="W110" s="271"/>
      <c r="X110" s="271"/>
      <c r="Y110" s="271"/>
      <c r="Z110" s="271"/>
      <c r="AA110" s="271"/>
      <c r="AB110" s="271"/>
      <c r="AC110" s="271"/>
      <c r="AD110" s="271"/>
      <c r="AE110" s="271"/>
      <c r="AF110" s="271"/>
      <c r="AG110" s="271"/>
      <c r="AH110" s="271"/>
      <c r="AI110" s="271"/>
      <c r="AJ110" s="271"/>
      <c r="AK110" s="271"/>
      <c r="AL110" s="271"/>
      <c r="AM110" s="271"/>
      <c r="AN110" s="271"/>
      <c r="AO110" s="271"/>
      <c r="AP110" s="271"/>
      <c r="AQ110" s="271"/>
      <c r="AR110" s="271"/>
      <c r="AS110" s="271"/>
      <c r="AT110" s="271"/>
      <c r="AU110" s="271"/>
      <c r="AV110" s="271"/>
      <c r="AW110" s="271"/>
      <c r="AX110" s="271"/>
      <c r="AY110" s="271"/>
      <c r="AZ110" s="271"/>
      <c r="BA110" s="271"/>
      <c r="BB110" s="271"/>
      <c r="BC110" s="271"/>
      <c r="BD110" s="271"/>
      <c r="BE110" s="271"/>
      <c r="BF110" s="271"/>
      <c r="BG110" s="271"/>
      <c r="BH110" s="271"/>
      <c r="BI110" s="271"/>
      <c r="BJ110" s="271"/>
      <c r="BK110" s="271"/>
      <c r="BL110" s="271"/>
      <c r="BM110" s="271"/>
      <c r="BN110" s="271"/>
      <c r="BO110" s="271"/>
      <c r="BP110" s="271"/>
      <c r="BQ110" s="271"/>
      <c r="BR110" s="271"/>
      <c r="BS110" s="271"/>
      <c r="BT110" s="271"/>
      <c r="BU110" s="271"/>
      <c r="BV110" s="271"/>
      <c r="BW110" s="271"/>
      <c r="BX110" s="271"/>
      <c r="BY110" s="271"/>
      <c r="BZ110" s="271"/>
      <c r="CA110" s="271"/>
      <c r="CB110" s="271"/>
      <c r="CC110" s="271"/>
      <c r="CD110" s="271"/>
      <c r="CE110" s="271"/>
      <c r="CF110" s="271"/>
      <c r="CG110" s="271"/>
      <c r="CH110" s="271"/>
      <c r="CI110" s="271"/>
      <c r="CJ110" s="271"/>
      <c r="CK110" s="271"/>
      <c r="CL110" s="215"/>
      <c r="CM110" s="215">
        <v>7.54</v>
      </c>
      <c r="CN110" s="215">
        <v>7.54</v>
      </c>
      <c r="CO110" s="216">
        <v>7.54</v>
      </c>
      <c r="CP110" s="215">
        <v>25.98</v>
      </c>
      <c r="CQ110" s="215">
        <v>23.47</v>
      </c>
      <c r="CR110" s="215">
        <v>25.98</v>
      </c>
      <c r="CS110" s="215">
        <v>25.14</v>
      </c>
      <c r="CT110" s="217">
        <v>25.98</v>
      </c>
      <c r="CU110" s="215">
        <v>25.14</v>
      </c>
      <c r="CV110" s="215">
        <v>25.98</v>
      </c>
      <c r="CW110" s="215">
        <v>25.98</v>
      </c>
      <c r="CX110" s="215">
        <v>25.14</v>
      </c>
      <c r="CY110" s="215">
        <v>25.98</v>
      </c>
      <c r="CZ110" s="215">
        <v>25.14</v>
      </c>
      <c r="DA110" s="215">
        <v>25.98</v>
      </c>
      <c r="DB110" s="216">
        <v>305.89</v>
      </c>
      <c r="DC110" s="216">
        <v>313.43</v>
      </c>
      <c r="DD110" s="215">
        <v>25.98</v>
      </c>
      <c r="DE110" s="215">
        <v>23.47</v>
      </c>
      <c r="DF110" s="215">
        <v>25.98</v>
      </c>
      <c r="DG110" s="215">
        <v>25.14</v>
      </c>
      <c r="DH110" s="215">
        <v>25.98</v>
      </c>
      <c r="DI110" s="215">
        <v>25.14</v>
      </c>
      <c r="DJ110" s="215">
        <v>25.98</v>
      </c>
      <c r="DK110" s="215">
        <v>25.98</v>
      </c>
      <c r="DL110" s="215">
        <v>25.14</v>
      </c>
      <c r="DM110" s="215">
        <v>25.98</v>
      </c>
      <c r="DN110" s="215">
        <v>25.14</v>
      </c>
      <c r="DO110" s="215">
        <v>25.98</v>
      </c>
      <c r="DP110" s="216">
        <v>305.89</v>
      </c>
      <c r="DQ110" s="216">
        <v>619.32000000000005</v>
      </c>
      <c r="DR110" s="215">
        <v>25.98</v>
      </c>
      <c r="DS110" s="215">
        <v>23.47</v>
      </c>
      <c r="DT110" s="215">
        <v>25.98</v>
      </c>
      <c r="DU110" s="215">
        <v>25.14</v>
      </c>
      <c r="DV110" s="218">
        <v>25.98</v>
      </c>
      <c r="DW110" s="218">
        <v>25.14</v>
      </c>
      <c r="DX110" s="219">
        <v>25.98</v>
      </c>
      <c r="DY110" s="220"/>
      <c r="DZ110" s="220"/>
      <c r="EA110" s="220"/>
      <c r="EB110" s="220"/>
      <c r="EC110" s="220"/>
      <c r="ED110" s="216">
        <v>177.67</v>
      </c>
      <c r="EE110" s="215">
        <v>796.99</v>
      </c>
      <c r="EF110" s="215">
        <v>902.53</v>
      </c>
      <c r="EG110" s="25"/>
    </row>
    <row r="111" spans="2:137" ht="32.25" customHeight="1" x14ac:dyDescent="0.2">
      <c r="B111" s="247">
        <v>42899</v>
      </c>
      <c r="C111" s="248" t="s">
        <v>852</v>
      </c>
      <c r="D111" s="248" t="s">
        <v>853</v>
      </c>
      <c r="E111" s="274" t="s">
        <v>159</v>
      </c>
      <c r="F111" s="249" t="s">
        <v>854</v>
      </c>
      <c r="G111" s="273">
        <v>1977.5</v>
      </c>
      <c r="H111" s="215">
        <v>197.75</v>
      </c>
      <c r="I111" s="215">
        <v>1779.75</v>
      </c>
      <c r="J111" s="271"/>
      <c r="K111" s="271"/>
      <c r="L111" s="271"/>
      <c r="M111" s="271"/>
      <c r="N111" s="271"/>
      <c r="O111" s="271"/>
      <c r="P111" s="271"/>
      <c r="Q111" s="271"/>
      <c r="R111" s="271"/>
      <c r="S111" s="271"/>
      <c r="T111" s="271"/>
      <c r="U111" s="271"/>
      <c r="V111" s="271"/>
      <c r="W111" s="271"/>
      <c r="X111" s="271"/>
      <c r="Y111" s="271"/>
      <c r="Z111" s="271"/>
      <c r="AA111" s="271"/>
      <c r="AB111" s="271"/>
      <c r="AC111" s="271"/>
      <c r="AD111" s="271"/>
      <c r="AE111" s="271"/>
      <c r="AF111" s="271"/>
      <c r="AG111" s="271"/>
      <c r="AH111" s="271"/>
      <c r="AI111" s="271"/>
      <c r="AJ111" s="271"/>
      <c r="AK111" s="271"/>
      <c r="AL111" s="271"/>
      <c r="AM111" s="271"/>
      <c r="AN111" s="271"/>
      <c r="AO111" s="271"/>
      <c r="AP111" s="271"/>
      <c r="AQ111" s="271"/>
      <c r="AR111" s="271"/>
      <c r="AS111" s="271"/>
      <c r="AT111" s="271"/>
      <c r="AU111" s="271"/>
      <c r="AV111" s="271"/>
      <c r="AW111" s="271"/>
      <c r="AX111" s="271"/>
      <c r="AY111" s="271"/>
      <c r="AZ111" s="271"/>
      <c r="BA111" s="271"/>
      <c r="BB111" s="271"/>
      <c r="BC111" s="271"/>
      <c r="BD111" s="271"/>
      <c r="BE111" s="271"/>
      <c r="BF111" s="271"/>
      <c r="BG111" s="271"/>
      <c r="BH111" s="271"/>
      <c r="BI111" s="271"/>
      <c r="BJ111" s="271"/>
      <c r="BK111" s="271"/>
      <c r="BL111" s="271"/>
      <c r="BM111" s="271"/>
      <c r="BN111" s="271"/>
      <c r="BO111" s="271"/>
      <c r="BP111" s="271"/>
      <c r="BQ111" s="271"/>
      <c r="BR111" s="271"/>
      <c r="BS111" s="271"/>
      <c r="BT111" s="271"/>
      <c r="BU111" s="271"/>
      <c r="BV111" s="271"/>
      <c r="BW111" s="271"/>
      <c r="BX111" s="271"/>
      <c r="BY111" s="271"/>
      <c r="BZ111" s="271"/>
      <c r="CA111" s="271"/>
      <c r="CB111" s="271"/>
      <c r="CC111" s="271"/>
      <c r="CD111" s="271"/>
      <c r="CE111" s="271"/>
      <c r="CF111" s="271"/>
      <c r="CG111" s="271"/>
      <c r="CH111" s="271"/>
      <c r="CI111" s="271"/>
      <c r="CJ111" s="271"/>
      <c r="CK111" s="271"/>
      <c r="CL111" s="215"/>
      <c r="CM111" s="215"/>
      <c r="CN111" s="215"/>
      <c r="CO111" s="216"/>
      <c r="CP111" s="215"/>
      <c r="CQ111" s="215"/>
      <c r="CR111" s="215"/>
      <c r="CS111" s="215"/>
      <c r="CT111" s="217"/>
      <c r="CU111" s="215">
        <v>16.579999999999998</v>
      </c>
      <c r="CV111" s="215">
        <v>30.23</v>
      </c>
      <c r="CW111" s="215">
        <v>30.23</v>
      </c>
      <c r="CX111" s="215">
        <v>29.26</v>
      </c>
      <c r="CY111" s="215">
        <v>30.23</v>
      </c>
      <c r="CZ111" s="215">
        <v>29.26</v>
      </c>
      <c r="DA111" s="215">
        <v>30.23</v>
      </c>
      <c r="DB111" s="216">
        <v>196.01999999999998</v>
      </c>
      <c r="DC111" s="216">
        <v>196.02</v>
      </c>
      <c r="DD111" s="215">
        <v>30.23</v>
      </c>
      <c r="DE111" s="215">
        <v>27.31</v>
      </c>
      <c r="DF111" s="215">
        <v>30.23</v>
      </c>
      <c r="DG111" s="215">
        <v>29.26</v>
      </c>
      <c r="DH111" s="215">
        <v>30.23</v>
      </c>
      <c r="DI111" s="215">
        <v>29.26</v>
      </c>
      <c r="DJ111" s="215">
        <v>30.23</v>
      </c>
      <c r="DK111" s="215">
        <v>30.23</v>
      </c>
      <c r="DL111" s="215">
        <v>29.26</v>
      </c>
      <c r="DM111" s="215">
        <v>30.23</v>
      </c>
      <c r="DN111" s="215">
        <v>29.26</v>
      </c>
      <c r="DO111" s="215">
        <v>30.23</v>
      </c>
      <c r="DP111" s="216">
        <v>355.96</v>
      </c>
      <c r="DQ111" s="216">
        <v>551.98</v>
      </c>
      <c r="DR111" s="215">
        <v>30.23</v>
      </c>
      <c r="DS111" s="215">
        <v>27.31</v>
      </c>
      <c r="DT111" s="215">
        <v>30.23</v>
      </c>
      <c r="DU111" s="215">
        <v>29.26</v>
      </c>
      <c r="DV111" s="218">
        <v>30.23</v>
      </c>
      <c r="DW111" s="218">
        <v>29.26</v>
      </c>
      <c r="DX111" s="219">
        <v>30.23</v>
      </c>
      <c r="DY111" s="220"/>
      <c r="DZ111" s="220"/>
      <c r="EA111" s="220"/>
      <c r="EB111" s="220"/>
      <c r="EC111" s="220"/>
      <c r="ED111" s="216">
        <v>206.74999999999997</v>
      </c>
      <c r="EE111" s="215">
        <v>758.73</v>
      </c>
      <c r="EF111" s="215">
        <v>1218.77</v>
      </c>
      <c r="EG111" s="25"/>
    </row>
    <row r="112" spans="2:137" ht="32.25" customHeight="1" x14ac:dyDescent="0.2">
      <c r="B112" s="247">
        <v>42900</v>
      </c>
      <c r="C112" s="248" t="s">
        <v>490</v>
      </c>
      <c r="D112" s="248" t="s">
        <v>855</v>
      </c>
      <c r="E112" s="274" t="s">
        <v>142</v>
      </c>
      <c r="F112" s="249" t="s">
        <v>856</v>
      </c>
      <c r="G112" s="273">
        <v>1050</v>
      </c>
      <c r="H112" s="215">
        <v>105</v>
      </c>
      <c r="I112" s="215">
        <v>945</v>
      </c>
      <c r="J112" s="271"/>
      <c r="K112" s="271"/>
      <c r="L112" s="271"/>
      <c r="M112" s="271"/>
      <c r="N112" s="271"/>
      <c r="O112" s="271"/>
      <c r="P112" s="271"/>
      <c r="Q112" s="271"/>
      <c r="R112" s="271"/>
      <c r="S112" s="271"/>
      <c r="T112" s="271"/>
      <c r="U112" s="271"/>
      <c r="V112" s="271"/>
      <c r="W112" s="271"/>
      <c r="X112" s="271"/>
      <c r="Y112" s="271"/>
      <c r="Z112" s="271"/>
      <c r="AA112" s="271"/>
      <c r="AB112" s="271"/>
      <c r="AC112" s="271"/>
      <c r="AD112" s="271"/>
      <c r="AE112" s="271"/>
      <c r="AF112" s="271"/>
      <c r="AG112" s="271"/>
      <c r="AH112" s="271"/>
      <c r="AI112" s="271"/>
      <c r="AJ112" s="271"/>
      <c r="AK112" s="271"/>
      <c r="AL112" s="271"/>
      <c r="AM112" s="271"/>
      <c r="AN112" s="271"/>
      <c r="AO112" s="271"/>
      <c r="AP112" s="271"/>
      <c r="AQ112" s="271"/>
      <c r="AR112" s="271"/>
      <c r="AS112" s="271"/>
      <c r="AT112" s="271"/>
      <c r="AU112" s="271"/>
      <c r="AV112" s="271"/>
      <c r="AW112" s="271"/>
      <c r="AX112" s="271"/>
      <c r="AY112" s="271"/>
      <c r="AZ112" s="271"/>
      <c r="BA112" s="271"/>
      <c r="BB112" s="271"/>
      <c r="BC112" s="271"/>
      <c r="BD112" s="271"/>
      <c r="BE112" s="271"/>
      <c r="BF112" s="271"/>
      <c r="BG112" s="271"/>
      <c r="BH112" s="271"/>
      <c r="BI112" s="271"/>
      <c r="BJ112" s="271"/>
      <c r="BK112" s="271"/>
      <c r="BL112" s="271"/>
      <c r="BM112" s="271"/>
      <c r="BN112" s="271"/>
      <c r="BO112" s="271"/>
      <c r="BP112" s="271"/>
      <c r="BQ112" s="271"/>
      <c r="BR112" s="271"/>
      <c r="BS112" s="271"/>
      <c r="BT112" s="271"/>
      <c r="BU112" s="271"/>
      <c r="BV112" s="271"/>
      <c r="BW112" s="271"/>
      <c r="BX112" s="271"/>
      <c r="BY112" s="271"/>
      <c r="BZ112" s="271"/>
      <c r="CA112" s="271"/>
      <c r="CB112" s="271"/>
      <c r="CC112" s="271"/>
      <c r="CD112" s="271"/>
      <c r="CE112" s="271"/>
      <c r="CF112" s="271"/>
      <c r="CG112" s="271"/>
      <c r="CH112" s="271"/>
      <c r="CI112" s="271"/>
      <c r="CJ112" s="271"/>
      <c r="CK112" s="271"/>
      <c r="CL112" s="215"/>
      <c r="CM112" s="215"/>
      <c r="CN112" s="215"/>
      <c r="CO112" s="216"/>
      <c r="CP112" s="215"/>
      <c r="CQ112" s="215"/>
      <c r="CR112" s="215"/>
      <c r="CS112" s="215"/>
      <c r="CT112" s="217"/>
      <c r="CU112" s="215">
        <v>8.2799999999999994</v>
      </c>
      <c r="CV112" s="215">
        <v>16.05</v>
      </c>
      <c r="CW112" s="215">
        <v>16.05</v>
      </c>
      <c r="CX112" s="215">
        <v>15.53</v>
      </c>
      <c r="CY112" s="215">
        <v>16.05</v>
      </c>
      <c r="CZ112" s="215">
        <v>15.53</v>
      </c>
      <c r="DA112" s="215">
        <v>16.05</v>
      </c>
      <c r="DB112" s="216">
        <v>103.53999999999999</v>
      </c>
      <c r="DC112" s="216">
        <v>103.54</v>
      </c>
      <c r="DD112" s="215">
        <v>16.05</v>
      </c>
      <c r="DE112" s="215">
        <v>14.5</v>
      </c>
      <c r="DF112" s="215">
        <v>16.05</v>
      </c>
      <c r="DG112" s="215">
        <v>15.53</v>
      </c>
      <c r="DH112" s="215">
        <v>16.05</v>
      </c>
      <c r="DI112" s="215">
        <v>15.53</v>
      </c>
      <c r="DJ112" s="215">
        <v>16.05</v>
      </c>
      <c r="DK112" s="215">
        <v>16.05</v>
      </c>
      <c r="DL112" s="215">
        <v>15.53</v>
      </c>
      <c r="DM112" s="215">
        <v>16.05</v>
      </c>
      <c r="DN112" s="215">
        <v>15.53</v>
      </c>
      <c r="DO112" s="215">
        <v>16.05</v>
      </c>
      <c r="DP112" s="216">
        <v>188.97000000000003</v>
      </c>
      <c r="DQ112" s="216">
        <v>292.51</v>
      </c>
      <c r="DR112" s="215">
        <v>16.05</v>
      </c>
      <c r="DS112" s="215">
        <v>14.5</v>
      </c>
      <c r="DT112" s="215">
        <v>16.05</v>
      </c>
      <c r="DU112" s="215">
        <v>15.53</v>
      </c>
      <c r="DV112" s="218">
        <v>16.05</v>
      </c>
      <c r="DW112" s="218">
        <v>15.53</v>
      </c>
      <c r="DX112" s="219">
        <v>16.05</v>
      </c>
      <c r="DY112" s="220"/>
      <c r="DZ112" s="220"/>
      <c r="EA112" s="220"/>
      <c r="EB112" s="220"/>
      <c r="EC112" s="220"/>
      <c r="ED112" s="216">
        <v>109.76</v>
      </c>
      <c r="EE112" s="215">
        <v>402.27</v>
      </c>
      <c r="EF112" s="215">
        <v>647.73</v>
      </c>
      <c r="EG112" s="25"/>
    </row>
    <row r="113" spans="2:136" ht="32.25" customHeight="1" x14ac:dyDescent="0.15">
      <c r="B113" s="247">
        <v>42900</v>
      </c>
      <c r="C113" s="248" t="s">
        <v>490</v>
      </c>
      <c r="D113" s="248" t="s">
        <v>857</v>
      </c>
      <c r="E113" s="274" t="s">
        <v>678</v>
      </c>
      <c r="F113" s="249" t="s">
        <v>858</v>
      </c>
      <c r="G113" s="273">
        <v>1050</v>
      </c>
      <c r="H113" s="215">
        <v>105</v>
      </c>
      <c r="I113" s="215">
        <v>945</v>
      </c>
      <c r="J113" s="271"/>
      <c r="K113" s="271"/>
      <c r="L113" s="271"/>
      <c r="M113" s="271"/>
      <c r="N113" s="271"/>
      <c r="O113" s="271"/>
      <c r="P113" s="271"/>
      <c r="Q113" s="271"/>
      <c r="R113" s="271"/>
      <c r="S113" s="271"/>
      <c r="T113" s="271"/>
      <c r="U113" s="271"/>
      <c r="V113" s="271"/>
      <c r="W113" s="271"/>
      <c r="X113" s="271"/>
      <c r="Y113" s="271"/>
      <c r="Z113" s="271"/>
      <c r="AA113" s="271"/>
      <c r="AB113" s="271"/>
      <c r="AC113" s="271"/>
      <c r="AD113" s="271"/>
      <c r="AE113" s="271"/>
      <c r="AF113" s="271"/>
      <c r="AG113" s="271"/>
      <c r="AH113" s="271"/>
      <c r="AI113" s="271"/>
      <c r="AJ113" s="271"/>
      <c r="AK113" s="271"/>
      <c r="AL113" s="271"/>
      <c r="AM113" s="271"/>
      <c r="AN113" s="271"/>
      <c r="AO113" s="271"/>
      <c r="AP113" s="271"/>
      <c r="AQ113" s="271"/>
      <c r="AR113" s="271"/>
      <c r="AS113" s="271"/>
      <c r="AT113" s="271"/>
      <c r="AU113" s="271"/>
      <c r="AV113" s="271"/>
      <c r="AW113" s="271"/>
      <c r="AX113" s="271"/>
      <c r="AY113" s="271"/>
      <c r="AZ113" s="271"/>
      <c r="BA113" s="271"/>
      <c r="BB113" s="271"/>
      <c r="BC113" s="271"/>
      <c r="BD113" s="271"/>
      <c r="BE113" s="271"/>
      <c r="BF113" s="271"/>
      <c r="BG113" s="271"/>
      <c r="BH113" s="271"/>
      <c r="BI113" s="271"/>
      <c r="BJ113" s="271"/>
      <c r="BK113" s="271"/>
      <c r="BL113" s="271"/>
      <c r="BM113" s="271"/>
      <c r="BN113" s="271"/>
      <c r="BO113" s="271"/>
      <c r="BP113" s="271"/>
      <c r="BQ113" s="271"/>
      <c r="BR113" s="271"/>
      <c r="BS113" s="271"/>
      <c r="BT113" s="271"/>
      <c r="BU113" s="271"/>
      <c r="BV113" s="271"/>
      <c r="BW113" s="271"/>
      <c r="BX113" s="271"/>
      <c r="BY113" s="271"/>
      <c r="BZ113" s="271"/>
      <c r="CA113" s="271"/>
      <c r="CB113" s="271"/>
      <c r="CC113" s="271"/>
      <c r="CD113" s="271"/>
      <c r="CE113" s="271"/>
      <c r="CF113" s="271"/>
      <c r="CG113" s="271"/>
      <c r="CH113" s="271"/>
      <c r="CI113" s="271"/>
      <c r="CJ113" s="271"/>
      <c r="CK113" s="271"/>
      <c r="CL113" s="215"/>
      <c r="CM113" s="215"/>
      <c r="CN113" s="215"/>
      <c r="CO113" s="216"/>
      <c r="CP113" s="215"/>
      <c r="CQ113" s="215"/>
      <c r="CR113" s="215"/>
      <c r="CS113" s="215"/>
      <c r="CT113" s="217"/>
      <c r="CU113" s="215">
        <v>8.2799999999999994</v>
      </c>
      <c r="CV113" s="215">
        <v>16.05</v>
      </c>
      <c r="CW113" s="215">
        <v>16.05</v>
      </c>
      <c r="CX113" s="215">
        <v>15.53</v>
      </c>
      <c r="CY113" s="215">
        <v>16.05</v>
      </c>
      <c r="CZ113" s="215">
        <v>15.53</v>
      </c>
      <c r="DA113" s="215">
        <v>16.05</v>
      </c>
      <c r="DB113" s="216">
        <v>103.53999999999999</v>
      </c>
      <c r="DC113" s="216">
        <v>103.54</v>
      </c>
      <c r="DD113" s="215">
        <v>16.05</v>
      </c>
      <c r="DE113" s="215">
        <v>14.5</v>
      </c>
      <c r="DF113" s="215">
        <v>16.05</v>
      </c>
      <c r="DG113" s="215">
        <v>15.53</v>
      </c>
      <c r="DH113" s="215">
        <v>16.05</v>
      </c>
      <c r="DI113" s="215">
        <v>15.53</v>
      </c>
      <c r="DJ113" s="215">
        <v>16.05</v>
      </c>
      <c r="DK113" s="215">
        <v>16.05</v>
      </c>
      <c r="DL113" s="215">
        <v>15.53</v>
      </c>
      <c r="DM113" s="215">
        <v>16.05</v>
      </c>
      <c r="DN113" s="215">
        <v>15.53</v>
      </c>
      <c r="DO113" s="215">
        <v>16.05</v>
      </c>
      <c r="DP113" s="216">
        <v>188.97000000000003</v>
      </c>
      <c r="DQ113" s="216">
        <v>292.51</v>
      </c>
      <c r="DR113" s="215">
        <v>16.05</v>
      </c>
      <c r="DS113" s="215">
        <v>14.5</v>
      </c>
      <c r="DT113" s="215">
        <v>16.05</v>
      </c>
      <c r="DU113" s="215">
        <v>15.53</v>
      </c>
      <c r="DV113" s="218">
        <v>16.05</v>
      </c>
      <c r="DW113" s="218">
        <v>15.53</v>
      </c>
      <c r="DX113" s="219">
        <v>16.05</v>
      </c>
      <c r="DY113" s="220"/>
      <c r="DZ113" s="220"/>
      <c r="EA113" s="220"/>
      <c r="EB113" s="220"/>
      <c r="EC113" s="220"/>
      <c r="ED113" s="216">
        <v>109.76</v>
      </c>
      <c r="EE113" s="215">
        <v>402.27</v>
      </c>
      <c r="EF113" s="215">
        <v>647.73</v>
      </c>
    </row>
    <row r="114" spans="2:136" ht="32.25" customHeight="1" x14ac:dyDescent="0.15">
      <c r="B114" s="247">
        <v>42900</v>
      </c>
      <c r="C114" s="248" t="s">
        <v>490</v>
      </c>
      <c r="D114" s="248" t="s">
        <v>859</v>
      </c>
      <c r="E114" s="274" t="s">
        <v>667</v>
      </c>
      <c r="F114" s="249" t="s">
        <v>860</v>
      </c>
      <c r="G114" s="273">
        <v>1050</v>
      </c>
      <c r="H114" s="215">
        <v>105</v>
      </c>
      <c r="I114" s="215">
        <v>945</v>
      </c>
      <c r="J114" s="271"/>
      <c r="K114" s="271"/>
      <c r="L114" s="271"/>
      <c r="M114" s="271"/>
      <c r="N114" s="271"/>
      <c r="O114" s="271"/>
      <c r="P114" s="271"/>
      <c r="Q114" s="271"/>
      <c r="R114" s="271"/>
      <c r="S114" s="271"/>
      <c r="T114" s="271"/>
      <c r="U114" s="271"/>
      <c r="V114" s="271"/>
      <c r="W114" s="271"/>
      <c r="X114" s="271"/>
      <c r="Y114" s="271"/>
      <c r="Z114" s="271"/>
      <c r="AA114" s="271"/>
      <c r="AB114" s="271"/>
      <c r="AC114" s="271"/>
      <c r="AD114" s="271"/>
      <c r="AE114" s="271"/>
      <c r="AF114" s="271"/>
      <c r="AG114" s="271"/>
      <c r="AH114" s="271"/>
      <c r="AI114" s="271"/>
      <c r="AJ114" s="271"/>
      <c r="AK114" s="271"/>
      <c r="AL114" s="271"/>
      <c r="AM114" s="271"/>
      <c r="AN114" s="271"/>
      <c r="AO114" s="271"/>
      <c r="AP114" s="271"/>
      <c r="AQ114" s="271"/>
      <c r="AR114" s="271"/>
      <c r="AS114" s="271"/>
      <c r="AT114" s="271"/>
      <c r="AU114" s="271"/>
      <c r="AV114" s="271"/>
      <c r="AW114" s="271"/>
      <c r="AX114" s="271"/>
      <c r="AY114" s="271"/>
      <c r="AZ114" s="271"/>
      <c r="BA114" s="271"/>
      <c r="BB114" s="271"/>
      <c r="BC114" s="271"/>
      <c r="BD114" s="271"/>
      <c r="BE114" s="271"/>
      <c r="BF114" s="271"/>
      <c r="BG114" s="271"/>
      <c r="BH114" s="271"/>
      <c r="BI114" s="271"/>
      <c r="BJ114" s="271"/>
      <c r="BK114" s="271"/>
      <c r="BL114" s="271"/>
      <c r="BM114" s="271"/>
      <c r="BN114" s="271"/>
      <c r="BO114" s="271"/>
      <c r="BP114" s="271"/>
      <c r="BQ114" s="271"/>
      <c r="BR114" s="271"/>
      <c r="BS114" s="271"/>
      <c r="BT114" s="271"/>
      <c r="BU114" s="271"/>
      <c r="BV114" s="271"/>
      <c r="BW114" s="271"/>
      <c r="BX114" s="271"/>
      <c r="BY114" s="271"/>
      <c r="BZ114" s="271"/>
      <c r="CA114" s="271"/>
      <c r="CB114" s="271"/>
      <c r="CC114" s="271"/>
      <c r="CD114" s="271"/>
      <c r="CE114" s="271"/>
      <c r="CF114" s="271"/>
      <c r="CG114" s="271"/>
      <c r="CH114" s="271"/>
      <c r="CI114" s="271"/>
      <c r="CJ114" s="271"/>
      <c r="CK114" s="271"/>
      <c r="CL114" s="215"/>
      <c r="CM114" s="215"/>
      <c r="CN114" s="215"/>
      <c r="CO114" s="216"/>
      <c r="CP114" s="215"/>
      <c r="CQ114" s="215"/>
      <c r="CR114" s="215"/>
      <c r="CS114" s="215"/>
      <c r="CT114" s="217"/>
      <c r="CU114" s="215">
        <v>8.2799999999999994</v>
      </c>
      <c r="CV114" s="215">
        <v>16.05</v>
      </c>
      <c r="CW114" s="215">
        <v>16.05</v>
      </c>
      <c r="CX114" s="215">
        <v>15.53</v>
      </c>
      <c r="CY114" s="215">
        <v>16.05</v>
      </c>
      <c r="CZ114" s="215">
        <v>15.53</v>
      </c>
      <c r="DA114" s="215">
        <v>16.05</v>
      </c>
      <c r="DB114" s="216">
        <v>103.53999999999999</v>
      </c>
      <c r="DC114" s="216">
        <v>103.54</v>
      </c>
      <c r="DD114" s="215">
        <v>16.05</v>
      </c>
      <c r="DE114" s="215">
        <v>14.5</v>
      </c>
      <c r="DF114" s="215">
        <v>16.05</v>
      </c>
      <c r="DG114" s="215">
        <v>15.53</v>
      </c>
      <c r="DH114" s="215">
        <v>16.05</v>
      </c>
      <c r="DI114" s="215">
        <v>15.53</v>
      </c>
      <c r="DJ114" s="215">
        <v>16.05</v>
      </c>
      <c r="DK114" s="215">
        <v>16.05</v>
      </c>
      <c r="DL114" s="215">
        <v>15.53</v>
      </c>
      <c r="DM114" s="215">
        <v>16.05</v>
      </c>
      <c r="DN114" s="215">
        <v>15.53</v>
      </c>
      <c r="DO114" s="215">
        <v>16.05</v>
      </c>
      <c r="DP114" s="216">
        <v>188.97000000000003</v>
      </c>
      <c r="DQ114" s="216">
        <v>292.51</v>
      </c>
      <c r="DR114" s="215">
        <v>16.05</v>
      </c>
      <c r="DS114" s="215">
        <v>14.5</v>
      </c>
      <c r="DT114" s="215">
        <v>16.05</v>
      </c>
      <c r="DU114" s="215">
        <v>15.53</v>
      </c>
      <c r="DV114" s="218">
        <v>16.05</v>
      </c>
      <c r="DW114" s="218">
        <v>15.53</v>
      </c>
      <c r="DX114" s="219">
        <v>16.05</v>
      </c>
      <c r="DY114" s="220"/>
      <c r="DZ114" s="220"/>
      <c r="EA114" s="220"/>
      <c r="EB114" s="220"/>
      <c r="EC114" s="220"/>
      <c r="ED114" s="216">
        <v>109.76</v>
      </c>
      <c r="EE114" s="215">
        <v>402.27</v>
      </c>
      <c r="EF114" s="215">
        <v>647.73</v>
      </c>
    </row>
    <row r="115" spans="2:136" ht="32.25" customHeight="1" x14ac:dyDescent="0.15">
      <c r="B115" s="247">
        <v>42905</v>
      </c>
      <c r="C115" s="248" t="s">
        <v>500</v>
      </c>
      <c r="D115" s="248" t="s">
        <v>861</v>
      </c>
      <c r="E115" s="274" t="s">
        <v>60</v>
      </c>
      <c r="F115" s="249" t="s">
        <v>862</v>
      </c>
      <c r="G115" s="273">
        <v>1370</v>
      </c>
      <c r="H115" s="215">
        <v>137</v>
      </c>
      <c r="I115" s="215">
        <v>1233</v>
      </c>
      <c r="J115" s="271"/>
      <c r="K115" s="271"/>
      <c r="L115" s="271"/>
      <c r="M115" s="271"/>
      <c r="N115" s="271"/>
      <c r="O115" s="271"/>
      <c r="P115" s="271"/>
      <c r="Q115" s="271"/>
      <c r="R115" s="271"/>
      <c r="S115" s="271"/>
      <c r="T115" s="271"/>
      <c r="U115" s="271"/>
      <c r="V115" s="271"/>
      <c r="W115" s="271"/>
      <c r="X115" s="271"/>
      <c r="Y115" s="271"/>
      <c r="Z115" s="271"/>
      <c r="AA115" s="271"/>
      <c r="AB115" s="271"/>
      <c r="AC115" s="271"/>
      <c r="AD115" s="271"/>
      <c r="AE115" s="271"/>
      <c r="AF115" s="271"/>
      <c r="AG115" s="271"/>
      <c r="AH115" s="271"/>
      <c r="AI115" s="271"/>
      <c r="AJ115" s="271"/>
      <c r="AK115" s="271"/>
      <c r="AL115" s="271"/>
      <c r="AM115" s="271"/>
      <c r="AN115" s="271"/>
      <c r="AO115" s="271"/>
      <c r="AP115" s="271"/>
      <c r="AQ115" s="271"/>
      <c r="AR115" s="271"/>
      <c r="AS115" s="271"/>
      <c r="AT115" s="271"/>
      <c r="AU115" s="271"/>
      <c r="AV115" s="271"/>
      <c r="AW115" s="271"/>
      <c r="AX115" s="271"/>
      <c r="AY115" s="271"/>
      <c r="AZ115" s="271"/>
      <c r="BA115" s="271"/>
      <c r="BB115" s="271"/>
      <c r="BC115" s="271"/>
      <c r="BD115" s="271"/>
      <c r="BE115" s="271"/>
      <c r="BF115" s="271"/>
      <c r="BG115" s="271"/>
      <c r="BH115" s="271"/>
      <c r="BI115" s="271"/>
      <c r="BJ115" s="271"/>
      <c r="BK115" s="271"/>
      <c r="BL115" s="271"/>
      <c r="BM115" s="271"/>
      <c r="BN115" s="271"/>
      <c r="BO115" s="271"/>
      <c r="BP115" s="271"/>
      <c r="BQ115" s="271"/>
      <c r="BR115" s="271"/>
      <c r="BS115" s="271"/>
      <c r="BT115" s="271"/>
      <c r="BU115" s="271"/>
      <c r="BV115" s="271"/>
      <c r="BW115" s="271"/>
      <c r="BX115" s="271"/>
      <c r="BY115" s="271"/>
      <c r="BZ115" s="271"/>
      <c r="CA115" s="271"/>
      <c r="CB115" s="271"/>
      <c r="CC115" s="271"/>
      <c r="CD115" s="271"/>
      <c r="CE115" s="271"/>
      <c r="CF115" s="271"/>
      <c r="CG115" s="271"/>
      <c r="CH115" s="271"/>
      <c r="CI115" s="271"/>
      <c r="CJ115" s="271"/>
      <c r="CK115" s="271"/>
      <c r="CL115" s="215"/>
      <c r="CM115" s="215"/>
      <c r="CN115" s="215"/>
      <c r="CO115" s="216"/>
      <c r="CP115" s="215"/>
      <c r="CQ115" s="215"/>
      <c r="CR115" s="215"/>
      <c r="CS115" s="215"/>
      <c r="CT115" s="217"/>
      <c r="CU115" s="215">
        <v>7.43</v>
      </c>
      <c r="CV115" s="215">
        <v>20.94</v>
      </c>
      <c r="CW115" s="215">
        <v>20.94</v>
      </c>
      <c r="CX115" s="215">
        <v>20.27</v>
      </c>
      <c r="CY115" s="215">
        <v>20.94</v>
      </c>
      <c r="CZ115" s="215">
        <v>20.27</v>
      </c>
      <c r="DA115" s="215">
        <v>20.94</v>
      </c>
      <c r="DB115" s="216">
        <v>131.72999999999999</v>
      </c>
      <c r="DC115" s="216">
        <v>131.72999999999999</v>
      </c>
      <c r="DD115" s="215">
        <v>20.94</v>
      </c>
      <c r="DE115" s="215">
        <v>18.920000000000002</v>
      </c>
      <c r="DF115" s="215">
        <v>20.94</v>
      </c>
      <c r="DG115" s="215">
        <v>20.27</v>
      </c>
      <c r="DH115" s="215">
        <v>20.94</v>
      </c>
      <c r="DI115" s="215">
        <v>20.27</v>
      </c>
      <c r="DJ115" s="215">
        <v>20.94</v>
      </c>
      <c r="DK115" s="215">
        <v>20.94</v>
      </c>
      <c r="DL115" s="215">
        <v>20.27</v>
      </c>
      <c r="DM115" s="215">
        <v>20.94</v>
      </c>
      <c r="DN115" s="215">
        <v>20.27</v>
      </c>
      <c r="DO115" s="215">
        <v>20.94</v>
      </c>
      <c r="DP115" s="216">
        <v>246.58</v>
      </c>
      <c r="DQ115" s="216">
        <v>378.31</v>
      </c>
      <c r="DR115" s="215">
        <v>20.94</v>
      </c>
      <c r="DS115" s="215">
        <v>18.920000000000002</v>
      </c>
      <c r="DT115" s="215">
        <v>20.94</v>
      </c>
      <c r="DU115" s="215">
        <v>20.27</v>
      </c>
      <c r="DV115" s="218">
        <v>20.94</v>
      </c>
      <c r="DW115" s="218">
        <v>20.27</v>
      </c>
      <c r="DX115" s="219">
        <v>20.94</v>
      </c>
      <c r="DY115" s="220"/>
      <c r="DZ115" s="220"/>
      <c r="EA115" s="220"/>
      <c r="EB115" s="220"/>
      <c r="EC115" s="220"/>
      <c r="ED115" s="216">
        <v>143.22</v>
      </c>
      <c r="EE115" s="215">
        <v>521.53</v>
      </c>
      <c r="EF115" s="215">
        <v>848.47</v>
      </c>
    </row>
    <row r="116" spans="2:136" ht="32.25" customHeight="1" x14ac:dyDescent="0.15">
      <c r="B116" s="247">
        <v>42905</v>
      </c>
      <c r="C116" s="248" t="s">
        <v>500</v>
      </c>
      <c r="D116" s="248" t="s">
        <v>863</v>
      </c>
      <c r="E116" s="274" t="s">
        <v>60</v>
      </c>
      <c r="F116" s="249" t="s">
        <v>864</v>
      </c>
      <c r="G116" s="273">
        <v>1370</v>
      </c>
      <c r="H116" s="215">
        <v>137</v>
      </c>
      <c r="I116" s="215">
        <v>1233</v>
      </c>
      <c r="J116" s="271"/>
      <c r="K116" s="271"/>
      <c r="L116" s="271"/>
      <c r="M116" s="271"/>
      <c r="N116" s="271"/>
      <c r="O116" s="271"/>
      <c r="P116" s="271"/>
      <c r="Q116" s="271"/>
      <c r="R116" s="271"/>
      <c r="S116" s="271"/>
      <c r="T116" s="271"/>
      <c r="U116" s="271"/>
      <c r="V116" s="271"/>
      <c r="W116" s="271"/>
      <c r="X116" s="271"/>
      <c r="Y116" s="271"/>
      <c r="Z116" s="271"/>
      <c r="AA116" s="271"/>
      <c r="AB116" s="271"/>
      <c r="AC116" s="271"/>
      <c r="AD116" s="271"/>
      <c r="AE116" s="271"/>
      <c r="AF116" s="271"/>
      <c r="AG116" s="271"/>
      <c r="AH116" s="271"/>
      <c r="AI116" s="271"/>
      <c r="AJ116" s="271"/>
      <c r="AK116" s="271"/>
      <c r="AL116" s="271"/>
      <c r="AM116" s="271"/>
      <c r="AN116" s="271"/>
      <c r="AO116" s="271"/>
      <c r="AP116" s="271"/>
      <c r="AQ116" s="271"/>
      <c r="AR116" s="271"/>
      <c r="AS116" s="271"/>
      <c r="AT116" s="271"/>
      <c r="AU116" s="271"/>
      <c r="AV116" s="271"/>
      <c r="AW116" s="271"/>
      <c r="AX116" s="271"/>
      <c r="AY116" s="271"/>
      <c r="AZ116" s="271"/>
      <c r="BA116" s="271"/>
      <c r="BB116" s="271"/>
      <c r="BC116" s="271"/>
      <c r="BD116" s="271"/>
      <c r="BE116" s="271"/>
      <c r="BF116" s="271"/>
      <c r="BG116" s="271"/>
      <c r="BH116" s="271"/>
      <c r="BI116" s="271"/>
      <c r="BJ116" s="271"/>
      <c r="BK116" s="271"/>
      <c r="BL116" s="271"/>
      <c r="BM116" s="271"/>
      <c r="BN116" s="271"/>
      <c r="BO116" s="271"/>
      <c r="BP116" s="271"/>
      <c r="BQ116" s="271"/>
      <c r="BR116" s="271"/>
      <c r="BS116" s="271"/>
      <c r="BT116" s="271"/>
      <c r="BU116" s="271"/>
      <c r="BV116" s="271"/>
      <c r="BW116" s="271"/>
      <c r="BX116" s="271"/>
      <c r="BY116" s="271"/>
      <c r="BZ116" s="271"/>
      <c r="CA116" s="271"/>
      <c r="CB116" s="271"/>
      <c r="CC116" s="271"/>
      <c r="CD116" s="271"/>
      <c r="CE116" s="271"/>
      <c r="CF116" s="271"/>
      <c r="CG116" s="271"/>
      <c r="CH116" s="271"/>
      <c r="CI116" s="271"/>
      <c r="CJ116" s="271"/>
      <c r="CK116" s="271"/>
      <c r="CL116" s="215"/>
      <c r="CM116" s="215"/>
      <c r="CN116" s="215"/>
      <c r="CO116" s="216"/>
      <c r="CP116" s="215"/>
      <c r="CQ116" s="215"/>
      <c r="CR116" s="215"/>
      <c r="CS116" s="215"/>
      <c r="CT116" s="217"/>
      <c r="CU116" s="215">
        <v>7.43</v>
      </c>
      <c r="CV116" s="215">
        <v>20.94</v>
      </c>
      <c r="CW116" s="215">
        <v>20.94</v>
      </c>
      <c r="CX116" s="215">
        <v>20.27</v>
      </c>
      <c r="CY116" s="215">
        <v>20.94</v>
      </c>
      <c r="CZ116" s="215">
        <v>20.27</v>
      </c>
      <c r="DA116" s="215">
        <v>20.94</v>
      </c>
      <c r="DB116" s="216">
        <v>131.72999999999999</v>
      </c>
      <c r="DC116" s="216">
        <v>131.72999999999999</v>
      </c>
      <c r="DD116" s="215">
        <v>20.94</v>
      </c>
      <c r="DE116" s="215">
        <v>18.920000000000002</v>
      </c>
      <c r="DF116" s="215">
        <v>20.94</v>
      </c>
      <c r="DG116" s="215">
        <v>20.27</v>
      </c>
      <c r="DH116" s="215">
        <v>20.94</v>
      </c>
      <c r="DI116" s="215">
        <v>20.27</v>
      </c>
      <c r="DJ116" s="215">
        <v>20.94</v>
      </c>
      <c r="DK116" s="215">
        <v>20.94</v>
      </c>
      <c r="DL116" s="215">
        <v>20.27</v>
      </c>
      <c r="DM116" s="215">
        <v>20.94</v>
      </c>
      <c r="DN116" s="215">
        <v>20.27</v>
      </c>
      <c r="DO116" s="215">
        <v>20.94</v>
      </c>
      <c r="DP116" s="216">
        <v>246.58</v>
      </c>
      <c r="DQ116" s="216">
        <v>378.31</v>
      </c>
      <c r="DR116" s="215">
        <v>20.94</v>
      </c>
      <c r="DS116" s="215">
        <v>18.920000000000002</v>
      </c>
      <c r="DT116" s="215">
        <v>20.94</v>
      </c>
      <c r="DU116" s="215">
        <v>20.27</v>
      </c>
      <c r="DV116" s="218">
        <v>20.94</v>
      </c>
      <c r="DW116" s="218">
        <v>20.27</v>
      </c>
      <c r="DX116" s="219">
        <v>20.94</v>
      </c>
      <c r="DY116" s="220"/>
      <c r="DZ116" s="220"/>
      <c r="EA116" s="220"/>
      <c r="EB116" s="220"/>
      <c r="EC116" s="220"/>
      <c r="ED116" s="216">
        <v>143.22</v>
      </c>
      <c r="EE116" s="215">
        <v>521.53</v>
      </c>
      <c r="EF116" s="215">
        <v>848.47</v>
      </c>
    </row>
    <row r="117" spans="2:136" ht="32.25" customHeight="1" x14ac:dyDescent="0.15">
      <c r="B117" s="247">
        <v>42905</v>
      </c>
      <c r="C117" s="248" t="s">
        <v>500</v>
      </c>
      <c r="D117" s="248" t="s">
        <v>865</v>
      </c>
      <c r="E117" s="274" t="s">
        <v>169</v>
      </c>
      <c r="F117" s="249" t="s">
        <v>866</v>
      </c>
      <c r="G117" s="273">
        <v>1370</v>
      </c>
      <c r="H117" s="215">
        <v>137</v>
      </c>
      <c r="I117" s="215">
        <v>1233</v>
      </c>
      <c r="J117" s="271"/>
      <c r="K117" s="271"/>
      <c r="L117" s="271"/>
      <c r="M117" s="271"/>
      <c r="N117" s="271"/>
      <c r="O117" s="271"/>
      <c r="P117" s="271"/>
      <c r="Q117" s="271"/>
      <c r="R117" s="271"/>
      <c r="S117" s="271"/>
      <c r="T117" s="271"/>
      <c r="U117" s="271"/>
      <c r="V117" s="271"/>
      <c r="W117" s="271"/>
      <c r="X117" s="271"/>
      <c r="Y117" s="271"/>
      <c r="Z117" s="271"/>
      <c r="AA117" s="271"/>
      <c r="AB117" s="271"/>
      <c r="AC117" s="271"/>
      <c r="AD117" s="271"/>
      <c r="AE117" s="271"/>
      <c r="AF117" s="271"/>
      <c r="AG117" s="271"/>
      <c r="AH117" s="271"/>
      <c r="AI117" s="271"/>
      <c r="AJ117" s="271"/>
      <c r="AK117" s="271"/>
      <c r="AL117" s="271"/>
      <c r="AM117" s="271"/>
      <c r="AN117" s="271"/>
      <c r="AO117" s="271"/>
      <c r="AP117" s="271"/>
      <c r="AQ117" s="271"/>
      <c r="AR117" s="271"/>
      <c r="AS117" s="271"/>
      <c r="AT117" s="271"/>
      <c r="AU117" s="271"/>
      <c r="AV117" s="271"/>
      <c r="AW117" s="271"/>
      <c r="AX117" s="271"/>
      <c r="AY117" s="271"/>
      <c r="AZ117" s="271"/>
      <c r="BA117" s="271"/>
      <c r="BB117" s="271"/>
      <c r="BC117" s="271"/>
      <c r="BD117" s="271"/>
      <c r="BE117" s="271"/>
      <c r="BF117" s="271"/>
      <c r="BG117" s="271"/>
      <c r="BH117" s="271"/>
      <c r="BI117" s="271"/>
      <c r="BJ117" s="271"/>
      <c r="BK117" s="271"/>
      <c r="BL117" s="271"/>
      <c r="BM117" s="271"/>
      <c r="BN117" s="271"/>
      <c r="BO117" s="271"/>
      <c r="BP117" s="271"/>
      <c r="BQ117" s="271"/>
      <c r="BR117" s="271"/>
      <c r="BS117" s="271"/>
      <c r="BT117" s="271"/>
      <c r="BU117" s="271"/>
      <c r="BV117" s="271"/>
      <c r="BW117" s="271"/>
      <c r="BX117" s="271"/>
      <c r="BY117" s="271"/>
      <c r="BZ117" s="271"/>
      <c r="CA117" s="271"/>
      <c r="CB117" s="271"/>
      <c r="CC117" s="271"/>
      <c r="CD117" s="271"/>
      <c r="CE117" s="271"/>
      <c r="CF117" s="271"/>
      <c r="CG117" s="271"/>
      <c r="CH117" s="271"/>
      <c r="CI117" s="271"/>
      <c r="CJ117" s="271"/>
      <c r="CK117" s="271"/>
      <c r="CL117" s="215"/>
      <c r="CM117" s="215"/>
      <c r="CN117" s="215"/>
      <c r="CO117" s="216"/>
      <c r="CP117" s="215"/>
      <c r="CQ117" s="215"/>
      <c r="CR117" s="215"/>
      <c r="CS117" s="215"/>
      <c r="CT117" s="217"/>
      <c r="CU117" s="215">
        <v>7.43</v>
      </c>
      <c r="CV117" s="215">
        <v>20.94</v>
      </c>
      <c r="CW117" s="215">
        <v>20.94</v>
      </c>
      <c r="CX117" s="215">
        <v>20.27</v>
      </c>
      <c r="CY117" s="215">
        <v>20.94</v>
      </c>
      <c r="CZ117" s="215">
        <v>20.27</v>
      </c>
      <c r="DA117" s="215">
        <v>20.94</v>
      </c>
      <c r="DB117" s="216">
        <v>131.72999999999999</v>
      </c>
      <c r="DC117" s="216">
        <v>131.72999999999999</v>
      </c>
      <c r="DD117" s="215">
        <v>20.94</v>
      </c>
      <c r="DE117" s="215">
        <v>18.920000000000002</v>
      </c>
      <c r="DF117" s="215">
        <v>20.94</v>
      </c>
      <c r="DG117" s="215">
        <v>20.27</v>
      </c>
      <c r="DH117" s="215">
        <v>20.94</v>
      </c>
      <c r="DI117" s="215">
        <v>20.27</v>
      </c>
      <c r="DJ117" s="215">
        <v>20.94</v>
      </c>
      <c r="DK117" s="215">
        <v>20.94</v>
      </c>
      <c r="DL117" s="215">
        <v>20.27</v>
      </c>
      <c r="DM117" s="215">
        <v>20.94</v>
      </c>
      <c r="DN117" s="215">
        <v>20.27</v>
      </c>
      <c r="DO117" s="215">
        <v>20.94</v>
      </c>
      <c r="DP117" s="216">
        <v>246.58</v>
      </c>
      <c r="DQ117" s="216">
        <v>378.31</v>
      </c>
      <c r="DR117" s="215">
        <v>20.94</v>
      </c>
      <c r="DS117" s="215">
        <v>18.920000000000002</v>
      </c>
      <c r="DT117" s="215">
        <v>20.94</v>
      </c>
      <c r="DU117" s="215">
        <v>20.27</v>
      </c>
      <c r="DV117" s="218">
        <v>20.94</v>
      </c>
      <c r="DW117" s="218">
        <v>20.27</v>
      </c>
      <c r="DX117" s="219">
        <v>20.94</v>
      </c>
      <c r="DY117" s="220"/>
      <c r="DZ117" s="220"/>
      <c r="EA117" s="220"/>
      <c r="EB117" s="220"/>
      <c r="EC117" s="220"/>
      <c r="ED117" s="216">
        <v>143.22</v>
      </c>
      <c r="EE117" s="215">
        <v>521.53</v>
      </c>
      <c r="EF117" s="215">
        <v>848.47</v>
      </c>
    </row>
    <row r="118" spans="2:136" ht="32.25" customHeight="1" x14ac:dyDescent="0.15">
      <c r="B118" s="247">
        <v>42921</v>
      </c>
      <c r="C118" s="294" t="s">
        <v>867</v>
      </c>
      <c r="D118" s="294" t="s">
        <v>868</v>
      </c>
      <c r="E118" s="274" t="s">
        <v>762</v>
      </c>
      <c r="F118" s="249" t="s">
        <v>869</v>
      </c>
      <c r="G118" s="273">
        <v>1666.75</v>
      </c>
      <c r="H118" s="215">
        <v>166.67500000000001</v>
      </c>
      <c r="I118" s="215">
        <v>1500.075</v>
      </c>
      <c r="J118" s="271"/>
      <c r="K118" s="271"/>
      <c r="L118" s="271"/>
      <c r="M118" s="271"/>
      <c r="N118" s="271"/>
      <c r="O118" s="271"/>
      <c r="P118" s="271"/>
      <c r="Q118" s="271"/>
      <c r="R118" s="271"/>
      <c r="S118" s="271"/>
      <c r="T118" s="271"/>
      <c r="U118" s="271"/>
      <c r="V118" s="271"/>
      <c r="W118" s="271"/>
      <c r="X118" s="271"/>
      <c r="Y118" s="271"/>
      <c r="Z118" s="271"/>
      <c r="AA118" s="271"/>
      <c r="AB118" s="271"/>
      <c r="AC118" s="271"/>
      <c r="AD118" s="271"/>
      <c r="AE118" s="271"/>
      <c r="AF118" s="271"/>
      <c r="AG118" s="271"/>
      <c r="AH118" s="271"/>
      <c r="AI118" s="271"/>
      <c r="AJ118" s="271"/>
      <c r="AK118" s="271"/>
      <c r="AL118" s="271"/>
      <c r="AM118" s="271"/>
      <c r="AN118" s="271"/>
      <c r="AO118" s="271"/>
      <c r="AP118" s="271"/>
      <c r="AQ118" s="271"/>
      <c r="AR118" s="271"/>
      <c r="AS118" s="271"/>
      <c r="AT118" s="271"/>
      <c r="AU118" s="271"/>
      <c r="AV118" s="271"/>
      <c r="AW118" s="271"/>
      <c r="AX118" s="271"/>
      <c r="AY118" s="271"/>
      <c r="AZ118" s="271"/>
      <c r="BA118" s="271"/>
      <c r="BB118" s="271"/>
      <c r="BC118" s="271"/>
      <c r="BD118" s="271"/>
      <c r="BE118" s="271"/>
      <c r="BF118" s="271"/>
      <c r="BG118" s="271"/>
      <c r="BH118" s="271"/>
      <c r="BI118" s="271"/>
      <c r="BJ118" s="271"/>
      <c r="BK118" s="271"/>
      <c r="BL118" s="271"/>
      <c r="BM118" s="271"/>
      <c r="BN118" s="271"/>
      <c r="BO118" s="271"/>
      <c r="BP118" s="271"/>
      <c r="BQ118" s="271"/>
      <c r="BR118" s="271"/>
      <c r="BS118" s="271"/>
      <c r="BT118" s="271"/>
      <c r="BU118" s="271"/>
      <c r="BV118" s="271"/>
      <c r="BW118" s="271"/>
      <c r="BX118" s="271"/>
      <c r="BY118" s="271"/>
      <c r="BZ118" s="271"/>
      <c r="CA118" s="271"/>
      <c r="CB118" s="271"/>
      <c r="CC118" s="271"/>
      <c r="CD118" s="271"/>
      <c r="CE118" s="271"/>
      <c r="CF118" s="271"/>
      <c r="CG118" s="271"/>
      <c r="CH118" s="271"/>
      <c r="CI118" s="271"/>
      <c r="CJ118" s="271"/>
      <c r="CK118" s="271"/>
      <c r="CL118" s="215"/>
      <c r="CM118" s="215"/>
      <c r="CN118" s="215"/>
      <c r="CO118" s="216"/>
      <c r="CP118" s="215"/>
      <c r="CQ118" s="215"/>
      <c r="CR118" s="215"/>
      <c r="CS118" s="215"/>
      <c r="CT118" s="217"/>
      <c r="CU118" s="215"/>
      <c r="CV118" s="215">
        <v>21.37</v>
      </c>
      <c r="CW118" s="215">
        <v>25.48</v>
      </c>
      <c r="CX118" s="215">
        <v>24.66</v>
      </c>
      <c r="CY118" s="215">
        <v>25.48</v>
      </c>
      <c r="CZ118" s="215">
        <v>24.66</v>
      </c>
      <c r="DA118" s="215">
        <v>25.48</v>
      </c>
      <c r="DB118" s="216">
        <v>147.13</v>
      </c>
      <c r="DC118" s="216">
        <v>147.13</v>
      </c>
      <c r="DD118" s="215">
        <v>25.48</v>
      </c>
      <c r="DE118" s="215">
        <v>23.01</v>
      </c>
      <c r="DF118" s="215">
        <v>25.48</v>
      </c>
      <c r="DG118" s="215">
        <v>24.66</v>
      </c>
      <c r="DH118" s="215">
        <v>25.48</v>
      </c>
      <c r="DI118" s="215">
        <v>24.66</v>
      </c>
      <c r="DJ118" s="215">
        <v>25.48</v>
      </c>
      <c r="DK118" s="215">
        <v>25.48</v>
      </c>
      <c r="DL118" s="215">
        <v>24.66</v>
      </c>
      <c r="DM118" s="215">
        <v>25.48</v>
      </c>
      <c r="DN118" s="215">
        <v>24.66</v>
      </c>
      <c r="DO118" s="215">
        <v>25.48</v>
      </c>
      <c r="DP118" s="216">
        <v>300.01</v>
      </c>
      <c r="DQ118" s="216">
        <v>447.14</v>
      </c>
      <c r="DR118" s="215">
        <v>25.48</v>
      </c>
      <c r="DS118" s="215">
        <v>23.01</v>
      </c>
      <c r="DT118" s="215">
        <v>25.48</v>
      </c>
      <c r="DU118" s="215">
        <v>24.66</v>
      </c>
      <c r="DV118" s="218">
        <v>25.48</v>
      </c>
      <c r="DW118" s="218">
        <v>24.66</v>
      </c>
      <c r="DX118" s="219">
        <v>25.48</v>
      </c>
      <c r="DY118" s="220"/>
      <c r="DZ118" s="220"/>
      <c r="EA118" s="220"/>
      <c r="EB118" s="220"/>
      <c r="EC118" s="220"/>
      <c r="ED118" s="216">
        <v>174.25</v>
      </c>
      <c r="EE118" s="215">
        <v>621.39</v>
      </c>
      <c r="EF118" s="215">
        <v>1045.3600000000001</v>
      </c>
    </row>
    <row r="119" spans="2:136" ht="32.25" customHeight="1" x14ac:dyDescent="0.15">
      <c r="B119" s="247">
        <v>42921</v>
      </c>
      <c r="C119" s="294" t="s">
        <v>870</v>
      </c>
      <c r="D119" s="294" t="s">
        <v>871</v>
      </c>
      <c r="E119" s="274" t="s">
        <v>762</v>
      </c>
      <c r="F119" s="249" t="s">
        <v>872</v>
      </c>
      <c r="G119" s="273">
        <v>760.49</v>
      </c>
      <c r="H119" s="215">
        <v>76.049000000000007</v>
      </c>
      <c r="I119" s="215">
        <v>684.44100000000003</v>
      </c>
      <c r="J119" s="271"/>
      <c r="K119" s="271"/>
      <c r="L119" s="271"/>
      <c r="M119" s="271"/>
      <c r="N119" s="271"/>
      <c r="O119" s="271"/>
      <c r="P119" s="271"/>
      <c r="Q119" s="271"/>
      <c r="R119" s="271"/>
      <c r="S119" s="271"/>
      <c r="T119" s="271"/>
      <c r="U119" s="271"/>
      <c r="V119" s="271"/>
      <c r="W119" s="271"/>
      <c r="X119" s="271"/>
      <c r="Y119" s="271"/>
      <c r="Z119" s="271"/>
      <c r="AA119" s="271"/>
      <c r="AB119" s="271"/>
      <c r="AC119" s="271"/>
      <c r="AD119" s="271"/>
      <c r="AE119" s="271"/>
      <c r="AF119" s="271"/>
      <c r="AG119" s="271"/>
      <c r="AH119" s="271"/>
      <c r="AI119" s="271"/>
      <c r="AJ119" s="271"/>
      <c r="AK119" s="271"/>
      <c r="AL119" s="271"/>
      <c r="AM119" s="271"/>
      <c r="AN119" s="271"/>
      <c r="AO119" s="271"/>
      <c r="AP119" s="271"/>
      <c r="AQ119" s="271"/>
      <c r="AR119" s="271"/>
      <c r="AS119" s="271"/>
      <c r="AT119" s="271"/>
      <c r="AU119" s="271"/>
      <c r="AV119" s="271"/>
      <c r="AW119" s="271"/>
      <c r="AX119" s="271"/>
      <c r="AY119" s="271"/>
      <c r="AZ119" s="271"/>
      <c r="BA119" s="271"/>
      <c r="BB119" s="271"/>
      <c r="BC119" s="271"/>
      <c r="BD119" s="271"/>
      <c r="BE119" s="271"/>
      <c r="BF119" s="271"/>
      <c r="BG119" s="271"/>
      <c r="BH119" s="271"/>
      <c r="BI119" s="271"/>
      <c r="BJ119" s="271"/>
      <c r="BK119" s="271"/>
      <c r="BL119" s="271"/>
      <c r="BM119" s="271"/>
      <c r="BN119" s="271"/>
      <c r="BO119" s="271"/>
      <c r="BP119" s="271"/>
      <c r="BQ119" s="271"/>
      <c r="BR119" s="271"/>
      <c r="BS119" s="271"/>
      <c r="BT119" s="271"/>
      <c r="BU119" s="271"/>
      <c r="BV119" s="271"/>
      <c r="BW119" s="271"/>
      <c r="BX119" s="271"/>
      <c r="BY119" s="271"/>
      <c r="BZ119" s="271"/>
      <c r="CA119" s="271"/>
      <c r="CB119" s="271"/>
      <c r="CC119" s="271"/>
      <c r="CD119" s="271"/>
      <c r="CE119" s="271"/>
      <c r="CF119" s="271"/>
      <c r="CG119" s="271"/>
      <c r="CH119" s="271"/>
      <c r="CI119" s="271"/>
      <c r="CJ119" s="271"/>
      <c r="CK119" s="271"/>
      <c r="CL119" s="215"/>
      <c r="CM119" s="215"/>
      <c r="CN119" s="215"/>
      <c r="CO119" s="216"/>
      <c r="CP119" s="215"/>
      <c r="CQ119" s="215"/>
      <c r="CR119" s="215"/>
      <c r="CS119" s="215"/>
      <c r="CT119" s="217"/>
      <c r="CU119" s="215"/>
      <c r="CV119" s="215">
        <v>9.75</v>
      </c>
      <c r="CW119" s="215">
        <v>11.63</v>
      </c>
      <c r="CX119" s="215">
        <v>11.25</v>
      </c>
      <c r="CY119" s="215">
        <v>11.63</v>
      </c>
      <c r="CZ119" s="215">
        <v>11.25</v>
      </c>
      <c r="DA119" s="215">
        <v>11.63</v>
      </c>
      <c r="DB119" s="216">
        <v>67.14</v>
      </c>
      <c r="DC119" s="216">
        <v>67.14</v>
      </c>
      <c r="DD119" s="215">
        <v>11.63</v>
      </c>
      <c r="DE119" s="215">
        <v>10.5</v>
      </c>
      <c r="DF119" s="215">
        <v>11.63</v>
      </c>
      <c r="DG119" s="215">
        <v>11.25</v>
      </c>
      <c r="DH119" s="215">
        <v>11.63</v>
      </c>
      <c r="DI119" s="215">
        <v>11.25</v>
      </c>
      <c r="DJ119" s="215">
        <v>11.63</v>
      </c>
      <c r="DK119" s="215">
        <v>11.63</v>
      </c>
      <c r="DL119" s="215">
        <v>11.25</v>
      </c>
      <c r="DM119" s="215">
        <v>11.63</v>
      </c>
      <c r="DN119" s="215">
        <v>11.25</v>
      </c>
      <c r="DO119" s="215">
        <v>11.63</v>
      </c>
      <c r="DP119" s="216">
        <v>136.91</v>
      </c>
      <c r="DQ119" s="216">
        <v>204.05</v>
      </c>
      <c r="DR119" s="215">
        <v>11.63</v>
      </c>
      <c r="DS119" s="215">
        <v>10.5</v>
      </c>
      <c r="DT119" s="215">
        <v>11.63</v>
      </c>
      <c r="DU119" s="215">
        <v>11.25</v>
      </c>
      <c r="DV119" s="218">
        <v>11.63</v>
      </c>
      <c r="DW119" s="218">
        <v>11.25</v>
      </c>
      <c r="DX119" s="219">
        <v>11.63</v>
      </c>
      <c r="DY119" s="220"/>
      <c r="DZ119" s="220"/>
      <c r="EA119" s="220"/>
      <c r="EB119" s="220"/>
      <c r="EC119" s="220"/>
      <c r="ED119" s="216">
        <v>79.52000000000001</v>
      </c>
      <c r="EE119" s="215">
        <v>283.57</v>
      </c>
      <c r="EF119" s="215">
        <v>476.92</v>
      </c>
    </row>
    <row r="120" spans="2:136" ht="32.25" customHeight="1" x14ac:dyDescent="0.15">
      <c r="B120" s="247">
        <v>42921</v>
      </c>
      <c r="C120" s="272" t="s">
        <v>873</v>
      </c>
      <c r="D120" s="294" t="s">
        <v>874</v>
      </c>
      <c r="E120" s="274" t="s">
        <v>762</v>
      </c>
      <c r="F120" s="249" t="s">
        <v>875</v>
      </c>
      <c r="G120" s="273">
        <v>760.49</v>
      </c>
      <c r="H120" s="215">
        <v>76.049000000000007</v>
      </c>
      <c r="I120" s="215">
        <v>684.44100000000003</v>
      </c>
      <c r="J120" s="271"/>
      <c r="K120" s="271"/>
      <c r="L120" s="271"/>
      <c r="M120" s="271"/>
      <c r="N120" s="271"/>
      <c r="O120" s="271"/>
      <c r="P120" s="271"/>
      <c r="Q120" s="271"/>
      <c r="R120" s="271"/>
      <c r="S120" s="271"/>
      <c r="T120" s="271"/>
      <c r="U120" s="271"/>
      <c r="V120" s="271"/>
      <c r="W120" s="271"/>
      <c r="X120" s="271"/>
      <c r="Y120" s="271"/>
      <c r="Z120" s="271"/>
      <c r="AA120" s="271"/>
      <c r="AB120" s="271"/>
      <c r="AC120" s="271"/>
      <c r="AD120" s="271"/>
      <c r="AE120" s="271"/>
      <c r="AF120" s="271"/>
      <c r="AG120" s="271"/>
      <c r="AH120" s="271"/>
      <c r="AI120" s="271"/>
      <c r="AJ120" s="271"/>
      <c r="AK120" s="271"/>
      <c r="AL120" s="271"/>
      <c r="AM120" s="271"/>
      <c r="AN120" s="271"/>
      <c r="AO120" s="271"/>
      <c r="AP120" s="271"/>
      <c r="AQ120" s="271"/>
      <c r="AR120" s="271"/>
      <c r="AS120" s="271"/>
      <c r="AT120" s="271"/>
      <c r="AU120" s="271"/>
      <c r="AV120" s="271"/>
      <c r="AW120" s="271"/>
      <c r="AX120" s="271"/>
      <c r="AY120" s="271"/>
      <c r="AZ120" s="271"/>
      <c r="BA120" s="271"/>
      <c r="BB120" s="271"/>
      <c r="BC120" s="271"/>
      <c r="BD120" s="271"/>
      <c r="BE120" s="271"/>
      <c r="BF120" s="271"/>
      <c r="BG120" s="271"/>
      <c r="BH120" s="271"/>
      <c r="BI120" s="271"/>
      <c r="BJ120" s="271"/>
      <c r="BK120" s="271"/>
      <c r="BL120" s="271"/>
      <c r="BM120" s="271"/>
      <c r="BN120" s="271"/>
      <c r="BO120" s="271"/>
      <c r="BP120" s="271"/>
      <c r="BQ120" s="271"/>
      <c r="BR120" s="271"/>
      <c r="BS120" s="271"/>
      <c r="BT120" s="271"/>
      <c r="BU120" s="271"/>
      <c r="BV120" s="271"/>
      <c r="BW120" s="271"/>
      <c r="BX120" s="271"/>
      <c r="BY120" s="271"/>
      <c r="BZ120" s="271"/>
      <c r="CA120" s="271"/>
      <c r="CB120" s="271"/>
      <c r="CC120" s="271"/>
      <c r="CD120" s="271"/>
      <c r="CE120" s="271"/>
      <c r="CF120" s="271"/>
      <c r="CG120" s="271"/>
      <c r="CH120" s="271"/>
      <c r="CI120" s="271"/>
      <c r="CJ120" s="271"/>
      <c r="CK120" s="271"/>
      <c r="CL120" s="215"/>
      <c r="CM120" s="215"/>
      <c r="CN120" s="215"/>
      <c r="CO120" s="216"/>
      <c r="CP120" s="215"/>
      <c r="CQ120" s="215"/>
      <c r="CR120" s="215"/>
      <c r="CS120" s="215"/>
      <c r="CT120" s="217"/>
      <c r="CU120" s="215"/>
      <c r="CV120" s="215">
        <v>9.75</v>
      </c>
      <c r="CW120" s="215">
        <v>11.63</v>
      </c>
      <c r="CX120" s="215">
        <v>11.25</v>
      </c>
      <c r="CY120" s="215">
        <v>11.63</v>
      </c>
      <c r="CZ120" s="215">
        <v>11.25</v>
      </c>
      <c r="DA120" s="215">
        <v>11.63</v>
      </c>
      <c r="DB120" s="216">
        <v>67.14</v>
      </c>
      <c r="DC120" s="216">
        <v>67.14</v>
      </c>
      <c r="DD120" s="215">
        <v>11.63</v>
      </c>
      <c r="DE120" s="215">
        <v>10.5</v>
      </c>
      <c r="DF120" s="215">
        <v>11.63</v>
      </c>
      <c r="DG120" s="215">
        <v>11.25</v>
      </c>
      <c r="DH120" s="215">
        <v>11.63</v>
      </c>
      <c r="DI120" s="215">
        <v>11.25</v>
      </c>
      <c r="DJ120" s="215">
        <v>11.63</v>
      </c>
      <c r="DK120" s="215">
        <v>11.63</v>
      </c>
      <c r="DL120" s="215">
        <v>11.25</v>
      </c>
      <c r="DM120" s="215">
        <v>11.63</v>
      </c>
      <c r="DN120" s="215">
        <v>11.25</v>
      </c>
      <c r="DO120" s="215">
        <v>11.63</v>
      </c>
      <c r="DP120" s="216">
        <v>136.91</v>
      </c>
      <c r="DQ120" s="216">
        <v>204.05</v>
      </c>
      <c r="DR120" s="215">
        <v>11.63</v>
      </c>
      <c r="DS120" s="215">
        <v>10.5</v>
      </c>
      <c r="DT120" s="215">
        <v>11.63</v>
      </c>
      <c r="DU120" s="215">
        <v>11.25</v>
      </c>
      <c r="DV120" s="218">
        <v>11.63</v>
      </c>
      <c r="DW120" s="218">
        <v>11.25</v>
      </c>
      <c r="DX120" s="219">
        <v>11.63</v>
      </c>
      <c r="DY120" s="220"/>
      <c r="DZ120" s="220"/>
      <c r="EA120" s="220"/>
      <c r="EB120" s="220"/>
      <c r="EC120" s="220"/>
      <c r="ED120" s="216">
        <v>79.52000000000001</v>
      </c>
      <c r="EE120" s="215">
        <v>283.57</v>
      </c>
      <c r="EF120" s="215">
        <v>476.92</v>
      </c>
    </row>
    <row r="121" spans="2:136" ht="32.25" customHeight="1" x14ac:dyDescent="0.15">
      <c r="B121" s="247">
        <v>42921</v>
      </c>
      <c r="C121" s="272" t="s">
        <v>873</v>
      </c>
      <c r="D121" s="294" t="s">
        <v>876</v>
      </c>
      <c r="E121" s="274" t="s">
        <v>762</v>
      </c>
      <c r="F121" s="249" t="s">
        <v>877</v>
      </c>
      <c r="G121" s="273">
        <v>760.49</v>
      </c>
      <c r="H121" s="215">
        <v>76.049000000000007</v>
      </c>
      <c r="I121" s="215">
        <v>684.44100000000003</v>
      </c>
      <c r="J121" s="271"/>
      <c r="K121" s="271"/>
      <c r="L121" s="271"/>
      <c r="M121" s="271"/>
      <c r="N121" s="271"/>
      <c r="O121" s="271"/>
      <c r="P121" s="271"/>
      <c r="Q121" s="271"/>
      <c r="R121" s="271"/>
      <c r="S121" s="271"/>
      <c r="T121" s="271"/>
      <c r="U121" s="271"/>
      <c r="V121" s="271"/>
      <c r="W121" s="271"/>
      <c r="X121" s="271"/>
      <c r="Y121" s="271"/>
      <c r="Z121" s="271"/>
      <c r="AA121" s="271"/>
      <c r="AB121" s="271"/>
      <c r="AC121" s="271"/>
      <c r="AD121" s="271"/>
      <c r="AE121" s="271"/>
      <c r="AF121" s="271"/>
      <c r="AG121" s="271"/>
      <c r="AH121" s="271"/>
      <c r="AI121" s="271"/>
      <c r="AJ121" s="271"/>
      <c r="AK121" s="271"/>
      <c r="AL121" s="271"/>
      <c r="AM121" s="271"/>
      <c r="AN121" s="271"/>
      <c r="AO121" s="271"/>
      <c r="AP121" s="271"/>
      <c r="AQ121" s="271"/>
      <c r="AR121" s="271"/>
      <c r="AS121" s="271"/>
      <c r="AT121" s="271"/>
      <c r="AU121" s="271"/>
      <c r="AV121" s="271"/>
      <c r="AW121" s="271"/>
      <c r="AX121" s="271"/>
      <c r="AY121" s="271"/>
      <c r="AZ121" s="271"/>
      <c r="BA121" s="271"/>
      <c r="BB121" s="271"/>
      <c r="BC121" s="271"/>
      <c r="BD121" s="271"/>
      <c r="BE121" s="271"/>
      <c r="BF121" s="271"/>
      <c r="BG121" s="271"/>
      <c r="BH121" s="271"/>
      <c r="BI121" s="271"/>
      <c r="BJ121" s="271"/>
      <c r="BK121" s="271"/>
      <c r="BL121" s="271"/>
      <c r="BM121" s="271"/>
      <c r="BN121" s="271"/>
      <c r="BO121" s="271"/>
      <c r="BP121" s="271"/>
      <c r="BQ121" s="271"/>
      <c r="BR121" s="271"/>
      <c r="BS121" s="271"/>
      <c r="BT121" s="271"/>
      <c r="BU121" s="271"/>
      <c r="BV121" s="271"/>
      <c r="BW121" s="271"/>
      <c r="BX121" s="271"/>
      <c r="BY121" s="271"/>
      <c r="BZ121" s="271"/>
      <c r="CA121" s="271"/>
      <c r="CB121" s="271"/>
      <c r="CC121" s="271"/>
      <c r="CD121" s="271"/>
      <c r="CE121" s="271"/>
      <c r="CF121" s="271"/>
      <c r="CG121" s="271"/>
      <c r="CH121" s="271"/>
      <c r="CI121" s="271"/>
      <c r="CJ121" s="271"/>
      <c r="CK121" s="271"/>
      <c r="CL121" s="215"/>
      <c r="CM121" s="215"/>
      <c r="CN121" s="215"/>
      <c r="CO121" s="216"/>
      <c r="CP121" s="215"/>
      <c r="CQ121" s="215"/>
      <c r="CR121" s="215"/>
      <c r="CS121" s="215"/>
      <c r="CT121" s="217"/>
      <c r="CU121" s="215"/>
      <c r="CV121" s="215">
        <v>9.75</v>
      </c>
      <c r="CW121" s="215">
        <v>11.63</v>
      </c>
      <c r="CX121" s="215">
        <v>11.25</v>
      </c>
      <c r="CY121" s="215">
        <v>11.63</v>
      </c>
      <c r="CZ121" s="215">
        <v>11.25</v>
      </c>
      <c r="DA121" s="215">
        <v>11.63</v>
      </c>
      <c r="DB121" s="216">
        <v>67.14</v>
      </c>
      <c r="DC121" s="216">
        <v>67.14</v>
      </c>
      <c r="DD121" s="215">
        <v>11.63</v>
      </c>
      <c r="DE121" s="215">
        <v>10.5</v>
      </c>
      <c r="DF121" s="215">
        <v>11.63</v>
      </c>
      <c r="DG121" s="215">
        <v>11.25</v>
      </c>
      <c r="DH121" s="215">
        <v>11.63</v>
      </c>
      <c r="DI121" s="215">
        <v>11.25</v>
      </c>
      <c r="DJ121" s="215">
        <v>11.63</v>
      </c>
      <c r="DK121" s="215">
        <v>11.63</v>
      </c>
      <c r="DL121" s="215">
        <v>11.25</v>
      </c>
      <c r="DM121" s="215">
        <v>11.63</v>
      </c>
      <c r="DN121" s="215">
        <v>11.25</v>
      </c>
      <c r="DO121" s="215">
        <v>11.63</v>
      </c>
      <c r="DP121" s="216">
        <v>136.91</v>
      </c>
      <c r="DQ121" s="216">
        <v>204.05</v>
      </c>
      <c r="DR121" s="215">
        <v>11.63</v>
      </c>
      <c r="DS121" s="215">
        <v>10.5</v>
      </c>
      <c r="DT121" s="215">
        <v>11.63</v>
      </c>
      <c r="DU121" s="215">
        <v>11.25</v>
      </c>
      <c r="DV121" s="218">
        <v>11.63</v>
      </c>
      <c r="DW121" s="218">
        <v>11.25</v>
      </c>
      <c r="DX121" s="219">
        <v>11.63</v>
      </c>
      <c r="DY121" s="220"/>
      <c r="DZ121" s="220"/>
      <c r="EA121" s="220"/>
      <c r="EB121" s="220"/>
      <c r="EC121" s="220"/>
      <c r="ED121" s="216">
        <v>79.52000000000001</v>
      </c>
      <c r="EE121" s="215">
        <v>283.57</v>
      </c>
      <c r="EF121" s="215">
        <v>476.92</v>
      </c>
    </row>
    <row r="122" spans="2:136" ht="32.25" customHeight="1" x14ac:dyDescent="0.15">
      <c r="B122" s="247">
        <v>42930</v>
      </c>
      <c r="C122" s="270" t="s">
        <v>878</v>
      </c>
      <c r="D122" s="270" t="s">
        <v>879</v>
      </c>
      <c r="E122" s="249" t="s">
        <v>806</v>
      </c>
      <c r="F122" s="268" t="s">
        <v>880</v>
      </c>
      <c r="G122" s="250">
        <v>859.27</v>
      </c>
      <c r="H122" s="215">
        <v>85.927000000000007</v>
      </c>
      <c r="I122" s="215">
        <v>773.34299999999996</v>
      </c>
      <c r="J122" s="271"/>
      <c r="K122" s="271"/>
      <c r="L122" s="271"/>
      <c r="M122" s="271"/>
      <c r="N122" s="271"/>
      <c r="O122" s="271"/>
      <c r="P122" s="271"/>
      <c r="Q122" s="271"/>
      <c r="R122" s="271"/>
      <c r="S122" s="271"/>
      <c r="T122" s="271"/>
      <c r="U122" s="271"/>
      <c r="V122" s="271"/>
      <c r="W122" s="271"/>
      <c r="X122" s="271"/>
      <c r="Y122" s="271"/>
      <c r="Z122" s="271"/>
      <c r="AA122" s="271"/>
      <c r="AB122" s="271"/>
      <c r="AC122" s="271"/>
      <c r="AD122" s="271"/>
      <c r="AE122" s="271"/>
      <c r="AF122" s="271"/>
      <c r="AG122" s="271"/>
      <c r="AH122" s="271"/>
      <c r="AI122" s="271"/>
      <c r="AJ122" s="271"/>
      <c r="AK122" s="271"/>
      <c r="AL122" s="271"/>
      <c r="AM122" s="271"/>
      <c r="AN122" s="271"/>
      <c r="AO122" s="271"/>
      <c r="AP122" s="271"/>
      <c r="AQ122" s="271"/>
      <c r="AR122" s="271"/>
      <c r="AS122" s="271"/>
      <c r="AT122" s="271"/>
      <c r="AU122" s="271"/>
      <c r="AV122" s="271"/>
      <c r="AW122" s="271"/>
      <c r="AX122" s="271"/>
      <c r="AY122" s="271"/>
      <c r="AZ122" s="271"/>
      <c r="BA122" s="271"/>
      <c r="BB122" s="271"/>
      <c r="BC122" s="271"/>
      <c r="BD122" s="271"/>
      <c r="BE122" s="271"/>
      <c r="BF122" s="271"/>
      <c r="BG122" s="271"/>
      <c r="BH122" s="271"/>
      <c r="BI122" s="271"/>
      <c r="BJ122" s="271"/>
      <c r="BK122" s="271"/>
      <c r="BL122" s="271"/>
      <c r="BM122" s="271"/>
      <c r="BN122" s="271"/>
      <c r="BO122" s="271"/>
      <c r="BP122" s="271"/>
      <c r="BQ122" s="271"/>
      <c r="BR122" s="271"/>
      <c r="BS122" s="271"/>
      <c r="BT122" s="271"/>
      <c r="BU122" s="271"/>
      <c r="BV122" s="271"/>
      <c r="BW122" s="271"/>
      <c r="BX122" s="271"/>
      <c r="BY122" s="271"/>
      <c r="BZ122" s="271"/>
      <c r="CA122" s="271"/>
      <c r="CB122" s="271"/>
      <c r="CC122" s="271"/>
      <c r="CD122" s="271"/>
      <c r="CE122" s="271"/>
      <c r="CF122" s="271"/>
      <c r="CG122" s="271"/>
      <c r="CH122" s="271"/>
      <c r="CI122" s="271"/>
      <c r="CJ122" s="271"/>
      <c r="CK122" s="271"/>
      <c r="CL122" s="215"/>
      <c r="CM122" s="215"/>
      <c r="CN122" s="215"/>
      <c r="CO122" s="216"/>
      <c r="CP122" s="215"/>
      <c r="CQ122" s="215"/>
      <c r="CR122" s="215"/>
      <c r="CS122" s="215"/>
      <c r="CT122" s="217"/>
      <c r="CU122" s="215"/>
      <c r="CV122" s="215">
        <v>7.2</v>
      </c>
      <c r="CW122" s="215">
        <v>13.14</v>
      </c>
      <c r="CX122" s="215">
        <v>12.71</v>
      </c>
      <c r="CY122" s="215">
        <v>13.14</v>
      </c>
      <c r="CZ122" s="215">
        <v>12.71</v>
      </c>
      <c r="DA122" s="215">
        <v>13.14</v>
      </c>
      <c r="DB122" s="216">
        <v>72.039999999999992</v>
      </c>
      <c r="DC122" s="216">
        <v>72.040000000000006</v>
      </c>
      <c r="DD122" s="215">
        <v>13.14</v>
      </c>
      <c r="DE122" s="215">
        <v>11.86</v>
      </c>
      <c r="DF122" s="215">
        <v>13.14</v>
      </c>
      <c r="DG122" s="215">
        <v>12.71</v>
      </c>
      <c r="DH122" s="215">
        <v>13.14</v>
      </c>
      <c r="DI122" s="215">
        <v>12.71</v>
      </c>
      <c r="DJ122" s="215">
        <v>13.14</v>
      </c>
      <c r="DK122" s="215">
        <v>13.14</v>
      </c>
      <c r="DL122" s="215">
        <v>12.71</v>
      </c>
      <c r="DM122" s="215">
        <v>13.14</v>
      </c>
      <c r="DN122" s="215">
        <v>12.71</v>
      </c>
      <c r="DO122" s="215">
        <v>13.14</v>
      </c>
      <c r="DP122" s="216">
        <v>154.68</v>
      </c>
      <c r="DQ122" s="216">
        <v>226.72</v>
      </c>
      <c r="DR122" s="215">
        <v>13.14</v>
      </c>
      <c r="DS122" s="215">
        <v>11.86</v>
      </c>
      <c r="DT122" s="215">
        <v>13.14</v>
      </c>
      <c r="DU122" s="215">
        <v>12.71</v>
      </c>
      <c r="DV122" s="218">
        <v>13.14</v>
      </c>
      <c r="DW122" s="218">
        <v>12.71</v>
      </c>
      <c r="DX122" s="219">
        <v>13.14</v>
      </c>
      <c r="DY122" s="220"/>
      <c r="DZ122" s="220"/>
      <c r="EA122" s="220"/>
      <c r="EB122" s="220"/>
      <c r="EC122" s="220"/>
      <c r="ED122" s="216">
        <v>89.84</v>
      </c>
      <c r="EE122" s="215">
        <v>316.56</v>
      </c>
      <c r="EF122" s="215">
        <v>542.71</v>
      </c>
    </row>
    <row r="123" spans="2:136" ht="32.25" customHeight="1" x14ac:dyDescent="0.15">
      <c r="B123" s="247">
        <v>42930</v>
      </c>
      <c r="C123" s="270" t="s">
        <v>878</v>
      </c>
      <c r="D123" s="270" t="s">
        <v>881</v>
      </c>
      <c r="E123" s="249" t="s">
        <v>92</v>
      </c>
      <c r="F123" s="268" t="s">
        <v>882</v>
      </c>
      <c r="G123" s="250">
        <v>859.27</v>
      </c>
      <c r="H123" s="215">
        <v>85.927000000000007</v>
      </c>
      <c r="I123" s="215">
        <v>773.34299999999996</v>
      </c>
      <c r="J123" s="271"/>
      <c r="K123" s="271"/>
      <c r="L123" s="271"/>
      <c r="M123" s="271"/>
      <c r="N123" s="271"/>
      <c r="O123" s="271"/>
      <c r="P123" s="271"/>
      <c r="Q123" s="271"/>
      <c r="R123" s="271"/>
      <c r="S123" s="271"/>
      <c r="T123" s="271"/>
      <c r="U123" s="271"/>
      <c r="V123" s="271"/>
      <c r="W123" s="271"/>
      <c r="X123" s="271"/>
      <c r="Y123" s="271"/>
      <c r="Z123" s="271"/>
      <c r="AA123" s="271"/>
      <c r="AB123" s="271"/>
      <c r="AC123" s="271"/>
      <c r="AD123" s="271"/>
      <c r="AE123" s="271"/>
      <c r="AF123" s="271"/>
      <c r="AG123" s="271"/>
      <c r="AH123" s="271"/>
      <c r="AI123" s="271"/>
      <c r="AJ123" s="271"/>
      <c r="AK123" s="271"/>
      <c r="AL123" s="271"/>
      <c r="AM123" s="271"/>
      <c r="AN123" s="271"/>
      <c r="AO123" s="271"/>
      <c r="AP123" s="271"/>
      <c r="AQ123" s="271"/>
      <c r="AR123" s="271"/>
      <c r="AS123" s="271"/>
      <c r="AT123" s="271"/>
      <c r="AU123" s="271"/>
      <c r="AV123" s="271"/>
      <c r="AW123" s="271"/>
      <c r="AX123" s="271"/>
      <c r="AY123" s="271"/>
      <c r="AZ123" s="271"/>
      <c r="BA123" s="271"/>
      <c r="BB123" s="271"/>
      <c r="BC123" s="271"/>
      <c r="BD123" s="271"/>
      <c r="BE123" s="271"/>
      <c r="BF123" s="271"/>
      <c r="BG123" s="271"/>
      <c r="BH123" s="271"/>
      <c r="BI123" s="271"/>
      <c r="BJ123" s="271"/>
      <c r="BK123" s="271"/>
      <c r="BL123" s="271"/>
      <c r="BM123" s="271"/>
      <c r="BN123" s="271"/>
      <c r="BO123" s="271"/>
      <c r="BP123" s="271"/>
      <c r="BQ123" s="271"/>
      <c r="BR123" s="271"/>
      <c r="BS123" s="271"/>
      <c r="BT123" s="271"/>
      <c r="BU123" s="271"/>
      <c r="BV123" s="271"/>
      <c r="BW123" s="271"/>
      <c r="BX123" s="271"/>
      <c r="BY123" s="271"/>
      <c r="BZ123" s="271"/>
      <c r="CA123" s="271"/>
      <c r="CB123" s="271"/>
      <c r="CC123" s="271"/>
      <c r="CD123" s="271"/>
      <c r="CE123" s="271"/>
      <c r="CF123" s="271"/>
      <c r="CG123" s="271"/>
      <c r="CH123" s="271"/>
      <c r="CI123" s="271"/>
      <c r="CJ123" s="271"/>
      <c r="CK123" s="271"/>
      <c r="CL123" s="215"/>
      <c r="CM123" s="215"/>
      <c r="CN123" s="215"/>
      <c r="CO123" s="216"/>
      <c r="CP123" s="215"/>
      <c r="CQ123" s="215"/>
      <c r="CR123" s="215"/>
      <c r="CS123" s="215"/>
      <c r="CT123" s="217"/>
      <c r="CU123" s="215"/>
      <c r="CV123" s="215">
        <v>7.2</v>
      </c>
      <c r="CW123" s="215">
        <v>13.14</v>
      </c>
      <c r="CX123" s="215">
        <v>12.71</v>
      </c>
      <c r="CY123" s="215">
        <v>13.14</v>
      </c>
      <c r="CZ123" s="215">
        <v>12.71</v>
      </c>
      <c r="DA123" s="215">
        <v>13.14</v>
      </c>
      <c r="DB123" s="216">
        <v>72.039999999999992</v>
      </c>
      <c r="DC123" s="216">
        <v>72.040000000000006</v>
      </c>
      <c r="DD123" s="215">
        <v>13.14</v>
      </c>
      <c r="DE123" s="215">
        <v>11.86</v>
      </c>
      <c r="DF123" s="215">
        <v>13.14</v>
      </c>
      <c r="DG123" s="215">
        <v>12.71</v>
      </c>
      <c r="DH123" s="215">
        <v>13.14</v>
      </c>
      <c r="DI123" s="215">
        <v>12.71</v>
      </c>
      <c r="DJ123" s="215">
        <v>13.14</v>
      </c>
      <c r="DK123" s="215">
        <v>13.14</v>
      </c>
      <c r="DL123" s="215">
        <v>12.71</v>
      </c>
      <c r="DM123" s="215">
        <v>13.14</v>
      </c>
      <c r="DN123" s="215">
        <v>12.71</v>
      </c>
      <c r="DO123" s="215">
        <v>13.14</v>
      </c>
      <c r="DP123" s="216">
        <v>154.68</v>
      </c>
      <c r="DQ123" s="216">
        <v>226.72</v>
      </c>
      <c r="DR123" s="215">
        <v>13.14</v>
      </c>
      <c r="DS123" s="215">
        <v>11.86</v>
      </c>
      <c r="DT123" s="215">
        <v>13.14</v>
      </c>
      <c r="DU123" s="215">
        <v>12.71</v>
      </c>
      <c r="DV123" s="218">
        <v>13.14</v>
      </c>
      <c r="DW123" s="218">
        <v>12.71</v>
      </c>
      <c r="DX123" s="219">
        <v>13.14</v>
      </c>
      <c r="DY123" s="220"/>
      <c r="DZ123" s="220"/>
      <c r="EA123" s="220"/>
      <c r="EB123" s="220"/>
      <c r="EC123" s="220"/>
      <c r="ED123" s="216">
        <v>89.84</v>
      </c>
      <c r="EE123" s="215">
        <v>316.56</v>
      </c>
      <c r="EF123" s="215">
        <v>542.71</v>
      </c>
    </row>
    <row r="124" spans="2:136" ht="32.25" customHeight="1" x14ac:dyDescent="0.15">
      <c r="B124" s="247">
        <v>42930</v>
      </c>
      <c r="C124" s="270" t="s">
        <v>878</v>
      </c>
      <c r="D124" s="270" t="s">
        <v>883</v>
      </c>
      <c r="E124" s="249" t="s">
        <v>138</v>
      </c>
      <c r="F124" s="268" t="s">
        <v>884</v>
      </c>
      <c r="G124" s="250">
        <v>859.27</v>
      </c>
      <c r="H124" s="215">
        <v>85.927000000000007</v>
      </c>
      <c r="I124" s="215">
        <v>773.34299999999996</v>
      </c>
      <c r="J124" s="271"/>
      <c r="K124" s="271"/>
      <c r="L124" s="271"/>
      <c r="M124" s="271"/>
      <c r="N124" s="271"/>
      <c r="O124" s="271"/>
      <c r="P124" s="271"/>
      <c r="Q124" s="271"/>
      <c r="R124" s="271"/>
      <c r="S124" s="271"/>
      <c r="T124" s="271"/>
      <c r="U124" s="271"/>
      <c r="V124" s="271"/>
      <c r="W124" s="271"/>
      <c r="X124" s="271"/>
      <c r="Y124" s="271"/>
      <c r="Z124" s="271"/>
      <c r="AA124" s="271"/>
      <c r="AB124" s="271"/>
      <c r="AC124" s="271"/>
      <c r="AD124" s="271"/>
      <c r="AE124" s="271"/>
      <c r="AF124" s="271"/>
      <c r="AG124" s="271"/>
      <c r="AH124" s="271"/>
      <c r="AI124" s="271"/>
      <c r="AJ124" s="271"/>
      <c r="AK124" s="271"/>
      <c r="AL124" s="271"/>
      <c r="AM124" s="271"/>
      <c r="AN124" s="271"/>
      <c r="AO124" s="271"/>
      <c r="AP124" s="271"/>
      <c r="AQ124" s="271"/>
      <c r="AR124" s="271"/>
      <c r="AS124" s="271"/>
      <c r="AT124" s="271"/>
      <c r="AU124" s="271"/>
      <c r="AV124" s="271"/>
      <c r="AW124" s="271"/>
      <c r="AX124" s="271"/>
      <c r="AY124" s="271"/>
      <c r="AZ124" s="271"/>
      <c r="BA124" s="271"/>
      <c r="BB124" s="271"/>
      <c r="BC124" s="271"/>
      <c r="BD124" s="271"/>
      <c r="BE124" s="271"/>
      <c r="BF124" s="271"/>
      <c r="BG124" s="271"/>
      <c r="BH124" s="271"/>
      <c r="BI124" s="271"/>
      <c r="BJ124" s="271"/>
      <c r="BK124" s="271"/>
      <c r="BL124" s="271"/>
      <c r="BM124" s="271"/>
      <c r="BN124" s="271"/>
      <c r="BO124" s="271"/>
      <c r="BP124" s="271"/>
      <c r="BQ124" s="271"/>
      <c r="BR124" s="271"/>
      <c r="BS124" s="271"/>
      <c r="BT124" s="271"/>
      <c r="BU124" s="271"/>
      <c r="BV124" s="271"/>
      <c r="BW124" s="271"/>
      <c r="BX124" s="271"/>
      <c r="BY124" s="271"/>
      <c r="BZ124" s="271"/>
      <c r="CA124" s="271"/>
      <c r="CB124" s="271"/>
      <c r="CC124" s="271"/>
      <c r="CD124" s="271"/>
      <c r="CE124" s="271"/>
      <c r="CF124" s="271"/>
      <c r="CG124" s="271"/>
      <c r="CH124" s="271"/>
      <c r="CI124" s="271"/>
      <c r="CJ124" s="271"/>
      <c r="CK124" s="271"/>
      <c r="CL124" s="215"/>
      <c r="CM124" s="215"/>
      <c r="CN124" s="215"/>
      <c r="CO124" s="216"/>
      <c r="CP124" s="215"/>
      <c r="CQ124" s="215"/>
      <c r="CR124" s="215"/>
      <c r="CS124" s="215"/>
      <c r="CT124" s="217"/>
      <c r="CU124" s="215"/>
      <c r="CV124" s="215">
        <v>7.2</v>
      </c>
      <c r="CW124" s="215">
        <v>13.14</v>
      </c>
      <c r="CX124" s="215">
        <v>12.71</v>
      </c>
      <c r="CY124" s="215">
        <v>13.14</v>
      </c>
      <c r="CZ124" s="215">
        <v>12.71</v>
      </c>
      <c r="DA124" s="215">
        <v>13.14</v>
      </c>
      <c r="DB124" s="216">
        <v>72.039999999999992</v>
      </c>
      <c r="DC124" s="216">
        <v>72.040000000000006</v>
      </c>
      <c r="DD124" s="215">
        <v>13.14</v>
      </c>
      <c r="DE124" s="215">
        <v>11.86</v>
      </c>
      <c r="DF124" s="215">
        <v>13.14</v>
      </c>
      <c r="DG124" s="215">
        <v>12.71</v>
      </c>
      <c r="DH124" s="215">
        <v>13.14</v>
      </c>
      <c r="DI124" s="215">
        <v>12.71</v>
      </c>
      <c r="DJ124" s="215">
        <v>13.14</v>
      </c>
      <c r="DK124" s="215">
        <v>13.14</v>
      </c>
      <c r="DL124" s="215">
        <v>12.71</v>
      </c>
      <c r="DM124" s="215">
        <v>13.14</v>
      </c>
      <c r="DN124" s="215">
        <v>12.71</v>
      </c>
      <c r="DO124" s="215">
        <v>13.14</v>
      </c>
      <c r="DP124" s="216">
        <v>154.68</v>
      </c>
      <c r="DQ124" s="216">
        <v>226.72</v>
      </c>
      <c r="DR124" s="215">
        <v>13.14</v>
      </c>
      <c r="DS124" s="215">
        <v>11.86</v>
      </c>
      <c r="DT124" s="215">
        <v>13.14</v>
      </c>
      <c r="DU124" s="215">
        <v>12.71</v>
      </c>
      <c r="DV124" s="218">
        <v>13.14</v>
      </c>
      <c r="DW124" s="218">
        <v>12.71</v>
      </c>
      <c r="DX124" s="219">
        <v>13.14</v>
      </c>
      <c r="DY124" s="220"/>
      <c r="DZ124" s="220"/>
      <c r="EA124" s="220"/>
      <c r="EB124" s="220"/>
      <c r="EC124" s="220"/>
      <c r="ED124" s="216">
        <v>89.84</v>
      </c>
      <c r="EE124" s="215">
        <v>316.56</v>
      </c>
      <c r="EF124" s="215">
        <v>542.71</v>
      </c>
    </row>
    <row r="125" spans="2:136" ht="32.25" customHeight="1" x14ac:dyDescent="0.15">
      <c r="B125" s="247">
        <v>42930</v>
      </c>
      <c r="C125" s="270" t="s">
        <v>878</v>
      </c>
      <c r="D125" s="270" t="s">
        <v>885</v>
      </c>
      <c r="E125" s="249" t="s">
        <v>759</v>
      </c>
      <c r="F125" s="268" t="s">
        <v>886</v>
      </c>
      <c r="G125" s="250">
        <v>859.27</v>
      </c>
      <c r="H125" s="215">
        <v>85.927000000000007</v>
      </c>
      <c r="I125" s="215">
        <v>773.34299999999996</v>
      </c>
      <c r="J125" s="271"/>
      <c r="K125" s="271"/>
      <c r="L125" s="271"/>
      <c r="M125" s="271"/>
      <c r="N125" s="271"/>
      <c r="O125" s="271"/>
      <c r="P125" s="271"/>
      <c r="Q125" s="271"/>
      <c r="R125" s="271"/>
      <c r="S125" s="271"/>
      <c r="T125" s="271"/>
      <c r="U125" s="271"/>
      <c r="V125" s="271"/>
      <c r="W125" s="271"/>
      <c r="X125" s="271"/>
      <c r="Y125" s="271"/>
      <c r="Z125" s="271"/>
      <c r="AA125" s="271"/>
      <c r="AB125" s="271"/>
      <c r="AC125" s="271"/>
      <c r="AD125" s="271"/>
      <c r="AE125" s="271"/>
      <c r="AF125" s="271"/>
      <c r="AG125" s="271"/>
      <c r="AH125" s="271"/>
      <c r="AI125" s="271"/>
      <c r="AJ125" s="271"/>
      <c r="AK125" s="271"/>
      <c r="AL125" s="271"/>
      <c r="AM125" s="271"/>
      <c r="AN125" s="271"/>
      <c r="AO125" s="271"/>
      <c r="AP125" s="271"/>
      <c r="AQ125" s="271"/>
      <c r="AR125" s="271"/>
      <c r="AS125" s="271"/>
      <c r="AT125" s="271"/>
      <c r="AU125" s="271"/>
      <c r="AV125" s="271"/>
      <c r="AW125" s="271"/>
      <c r="AX125" s="271"/>
      <c r="AY125" s="271"/>
      <c r="AZ125" s="271"/>
      <c r="BA125" s="271"/>
      <c r="BB125" s="271"/>
      <c r="BC125" s="271"/>
      <c r="BD125" s="271"/>
      <c r="BE125" s="271"/>
      <c r="BF125" s="271"/>
      <c r="BG125" s="271"/>
      <c r="BH125" s="271"/>
      <c r="BI125" s="271"/>
      <c r="BJ125" s="271"/>
      <c r="BK125" s="271"/>
      <c r="BL125" s="271"/>
      <c r="BM125" s="271"/>
      <c r="BN125" s="271"/>
      <c r="BO125" s="271"/>
      <c r="BP125" s="271"/>
      <c r="BQ125" s="271"/>
      <c r="BR125" s="271"/>
      <c r="BS125" s="271"/>
      <c r="BT125" s="271"/>
      <c r="BU125" s="271"/>
      <c r="BV125" s="271"/>
      <c r="BW125" s="271"/>
      <c r="BX125" s="271"/>
      <c r="BY125" s="271"/>
      <c r="BZ125" s="271"/>
      <c r="CA125" s="271"/>
      <c r="CB125" s="271"/>
      <c r="CC125" s="271"/>
      <c r="CD125" s="271"/>
      <c r="CE125" s="271"/>
      <c r="CF125" s="271"/>
      <c r="CG125" s="271"/>
      <c r="CH125" s="271"/>
      <c r="CI125" s="271"/>
      <c r="CJ125" s="271"/>
      <c r="CK125" s="271"/>
      <c r="CL125" s="215"/>
      <c r="CM125" s="215"/>
      <c r="CN125" s="215"/>
      <c r="CO125" s="216"/>
      <c r="CP125" s="215"/>
      <c r="CQ125" s="215"/>
      <c r="CR125" s="215"/>
      <c r="CS125" s="215"/>
      <c r="CT125" s="217"/>
      <c r="CU125" s="215"/>
      <c r="CV125" s="215">
        <v>7.2</v>
      </c>
      <c r="CW125" s="215">
        <v>13.14</v>
      </c>
      <c r="CX125" s="215">
        <v>12.71</v>
      </c>
      <c r="CY125" s="215">
        <v>13.14</v>
      </c>
      <c r="CZ125" s="215">
        <v>12.71</v>
      </c>
      <c r="DA125" s="215">
        <v>13.14</v>
      </c>
      <c r="DB125" s="216">
        <v>72.039999999999992</v>
      </c>
      <c r="DC125" s="216">
        <v>72.040000000000006</v>
      </c>
      <c r="DD125" s="215">
        <v>13.14</v>
      </c>
      <c r="DE125" s="215">
        <v>11.86</v>
      </c>
      <c r="DF125" s="215">
        <v>13.14</v>
      </c>
      <c r="DG125" s="215">
        <v>12.71</v>
      </c>
      <c r="DH125" s="215">
        <v>13.14</v>
      </c>
      <c r="DI125" s="215">
        <v>12.71</v>
      </c>
      <c r="DJ125" s="215">
        <v>13.14</v>
      </c>
      <c r="DK125" s="215">
        <v>13.14</v>
      </c>
      <c r="DL125" s="215">
        <v>12.71</v>
      </c>
      <c r="DM125" s="215">
        <v>13.14</v>
      </c>
      <c r="DN125" s="215">
        <v>12.71</v>
      </c>
      <c r="DO125" s="215">
        <v>13.14</v>
      </c>
      <c r="DP125" s="216">
        <v>154.68</v>
      </c>
      <c r="DQ125" s="216">
        <v>226.72</v>
      </c>
      <c r="DR125" s="215">
        <v>13.14</v>
      </c>
      <c r="DS125" s="215">
        <v>11.86</v>
      </c>
      <c r="DT125" s="215">
        <v>13.14</v>
      </c>
      <c r="DU125" s="215">
        <v>12.71</v>
      </c>
      <c r="DV125" s="218">
        <v>13.14</v>
      </c>
      <c r="DW125" s="218">
        <v>12.71</v>
      </c>
      <c r="DX125" s="219">
        <v>13.14</v>
      </c>
      <c r="DY125" s="220"/>
      <c r="DZ125" s="220"/>
      <c r="EA125" s="220"/>
      <c r="EB125" s="220"/>
      <c r="EC125" s="220"/>
      <c r="ED125" s="216">
        <v>89.84</v>
      </c>
      <c r="EE125" s="215">
        <v>316.56</v>
      </c>
      <c r="EF125" s="215">
        <v>542.71</v>
      </c>
    </row>
    <row r="126" spans="2:136" ht="32.25" customHeight="1" x14ac:dyDescent="0.15">
      <c r="B126" s="247">
        <v>42930</v>
      </c>
      <c r="C126" s="270" t="s">
        <v>878</v>
      </c>
      <c r="D126" s="270" t="s">
        <v>887</v>
      </c>
      <c r="E126" s="249" t="s">
        <v>791</v>
      </c>
      <c r="F126" s="268" t="s">
        <v>888</v>
      </c>
      <c r="G126" s="250">
        <v>859.27</v>
      </c>
      <c r="H126" s="215">
        <v>85.927000000000007</v>
      </c>
      <c r="I126" s="215">
        <v>773.34299999999996</v>
      </c>
      <c r="J126" s="271"/>
      <c r="K126" s="271"/>
      <c r="L126" s="271"/>
      <c r="M126" s="271"/>
      <c r="N126" s="271"/>
      <c r="O126" s="271"/>
      <c r="P126" s="271"/>
      <c r="Q126" s="271"/>
      <c r="R126" s="271"/>
      <c r="S126" s="271"/>
      <c r="T126" s="271"/>
      <c r="U126" s="271"/>
      <c r="V126" s="271"/>
      <c r="W126" s="271"/>
      <c r="X126" s="271"/>
      <c r="Y126" s="271"/>
      <c r="Z126" s="271"/>
      <c r="AA126" s="271"/>
      <c r="AB126" s="271"/>
      <c r="AC126" s="271"/>
      <c r="AD126" s="271"/>
      <c r="AE126" s="271"/>
      <c r="AF126" s="271"/>
      <c r="AG126" s="271"/>
      <c r="AH126" s="271"/>
      <c r="AI126" s="271"/>
      <c r="AJ126" s="271"/>
      <c r="AK126" s="271"/>
      <c r="AL126" s="271"/>
      <c r="AM126" s="271"/>
      <c r="AN126" s="271"/>
      <c r="AO126" s="271"/>
      <c r="AP126" s="271"/>
      <c r="AQ126" s="271"/>
      <c r="AR126" s="271"/>
      <c r="AS126" s="271"/>
      <c r="AT126" s="271"/>
      <c r="AU126" s="271"/>
      <c r="AV126" s="271"/>
      <c r="AW126" s="271"/>
      <c r="AX126" s="271"/>
      <c r="AY126" s="271"/>
      <c r="AZ126" s="271"/>
      <c r="BA126" s="271"/>
      <c r="BB126" s="271"/>
      <c r="BC126" s="271"/>
      <c r="BD126" s="271"/>
      <c r="BE126" s="271"/>
      <c r="BF126" s="271"/>
      <c r="BG126" s="271"/>
      <c r="BH126" s="271"/>
      <c r="BI126" s="271"/>
      <c r="BJ126" s="271"/>
      <c r="BK126" s="271"/>
      <c r="BL126" s="271"/>
      <c r="BM126" s="271"/>
      <c r="BN126" s="271"/>
      <c r="BO126" s="271"/>
      <c r="BP126" s="271"/>
      <c r="BQ126" s="271"/>
      <c r="BR126" s="271"/>
      <c r="BS126" s="271"/>
      <c r="BT126" s="271"/>
      <c r="BU126" s="271"/>
      <c r="BV126" s="271"/>
      <c r="BW126" s="271"/>
      <c r="BX126" s="271"/>
      <c r="BY126" s="271"/>
      <c r="BZ126" s="271"/>
      <c r="CA126" s="271"/>
      <c r="CB126" s="271"/>
      <c r="CC126" s="271"/>
      <c r="CD126" s="271"/>
      <c r="CE126" s="271"/>
      <c r="CF126" s="271"/>
      <c r="CG126" s="271"/>
      <c r="CH126" s="271"/>
      <c r="CI126" s="271"/>
      <c r="CJ126" s="271"/>
      <c r="CK126" s="271"/>
      <c r="CL126" s="215"/>
      <c r="CM126" s="215"/>
      <c r="CN126" s="215"/>
      <c r="CO126" s="216"/>
      <c r="CP126" s="215"/>
      <c r="CQ126" s="215"/>
      <c r="CR126" s="215"/>
      <c r="CS126" s="215"/>
      <c r="CT126" s="217"/>
      <c r="CU126" s="215"/>
      <c r="CV126" s="215">
        <v>7.2</v>
      </c>
      <c r="CW126" s="215">
        <v>13.14</v>
      </c>
      <c r="CX126" s="215">
        <v>12.71</v>
      </c>
      <c r="CY126" s="215">
        <v>13.14</v>
      </c>
      <c r="CZ126" s="215">
        <v>12.71</v>
      </c>
      <c r="DA126" s="215">
        <v>13.14</v>
      </c>
      <c r="DB126" s="216">
        <v>72.039999999999992</v>
      </c>
      <c r="DC126" s="216">
        <v>72.040000000000006</v>
      </c>
      <c r="DD126" s="215">
        <v>13.14</v>
      </c>
      <c r="DE126" s="215">
        <v>11.86</v>
      </c>
      <c r="DF126" s="215">
        <v>13.14</v>
      </c>
      <c r="DG126" s="215">
        <v>12.71</v>
      </c>
      <c r="DH126" s="215">
        <v>13.14</v>
      </c>
      <c r="DI126" s="215">
        <v>12.71</v>
      </c>
      <c r="DJ126" s="215">
        <v>13.14</v>
      </c>
      <c r="DK126" s="215">
        <v>13.14</v>
      </c>
      <c r="DL126" s="215">
        <v>12.71</v>
      </c>
      <c r="DM126" s="215">
        <v>13.14</v>
      </c>
      <c r="DN126" s="215">
        <v>12.71</v>
      </c>
      <c r="DO126" s="215">
        <v>13.14</v>
      </c>
      <c r="DP126" s="216">
        <v>154.68</v>
      </c>
      <c r="DQ126" s="216">
        <v>226.72</v>
      </c>
      <c r="DR126" s="215">
        <v>13.14</v>
      </c>
      <c r="DS126" s="215">
        <v>11.86</v>
      </c>
      <c r="DT126" s="215">
        <v>13.14</v>
      </c>
      <c r="DU126" s="215">
        <v>12.71</v>
      </c>
      <c r="DV126" s="218">
        <v>13.14</v>
      </c>
      <c r="DW126" s="218">
        <v>12.71</v>
      </c>
      <c r="DX126" s="219">
        <v>13.14</v>
      </c>
      <c r="DY126" s="220"/>
      <c r="DZ126" s="220"/>
      <c r="EA126" s="220"/>
      <c r="EB126" s="220"/>
      <c r="EC126" s="220"/>
      <c r="ED126" s="216">
        <v>89.84</v>
      </c>
      <c r="EE126" s="215">
        <v>316.56</v>
      </c>
      <c r="EF126" s="215">
        <v>542.71</v>
      </c>
    </row>
    <row r="127" spans="2:136" ht="32.25" customHeight="1" x14ac:dyDescent="0.15">
      <c r="B127" s="247">
        <v>42930</v>
      </c>
      <c r="C127" s="270" t="s">
        <v>878</v>
      </c>
      <c r="D127" s="270" t="s">
        <v>889</v>
      </c>
      <c r="E127" s="249" t="s">
        <v>712</v>
      </c>
      <c r="F127" s="268" t="s">
        <v>890</v>
      </c>
      <c r="G127" s="250">
        <v>859.27</v>
      </c>
      <c r="H127" s="215">
        <v>85.927000000000007</v>
      </c>
      <c r="I127" s="215">
        <v>773.34299999999996</v>
      </c>
      <c r="J127" s="271"/>
      <c r="K127" s="271"/>
      <c r="L127" s="271"/>
      <c r="M127" s="271"/>
      <c r="N127" s="271"/>
      <c r="O127" s="271"/>
      <c r="P127" s="271"/>
      <c r="Q127" s="271"/>
      <c r="R127" s="271"/>
      <c r="S127" s="271"/>
      <c r="T127" s="271"/>
      <c r="U127" s="271"/>
      <c r="V127" s="271"/>
      <c r="W127" s="271"/>
      <c r="X127" s="271"/>
      <c r="Y127" s="271"/>
      <c r="Z127" s="271"/>
      <c r="AA127" s="271"/>
      <c r="AB127" s="271"/>
      <c r="AC127" s="271"/>
      <c r="AD127" s="271"/>
      <c r="AE127" s="271"/>
      <c r="AF127" s="271"/>
      <c r="AG127" s="271"/>
      <c r="AH127" s="271"/>
      <c r="AI127" s="271"/>
      <c r="AJ127" s="271"/>
      <c r="AK127" s="271"/>
      <c r="AL127" s="271"/>
      <c r="AM127" s="271"/>
      <c r="AN127" s="271"/>
      <c r="AO127" s="271"/>
      <c r="AP127" s="271"/>
      <c r="AQ127" s="271"/>
      <c r="AR127" s="271"/>
      <c r="AS127" s="271"/>
      <c r="AT127" s="271"/>
      <c r="AU127" s="271"/>
      <c r="AV127" s="271"/>
      <c r="AW127" s="271"/>
      <c r="AX127" s="271"/>
      <c r="AY127" s="271"/>
      <c r="AZ127" s="271"/>
      <c r="BA127" s="271"/>
      <c r="BB127" s="271"/>
      <c r="BC127" s="271"/>
      <c r="BD127" s="271"/>
      <c r="BE127" s="271"/>
      <c r="BF127" s="271"/>
      <c r="BG127" s="271"/>
      <c r="BH127" s="271"/>
      <c r="BI127" s="271"/>
      <c r="BJ127" s="271"/>
      <c r="BK127" s="271"/>
      <c r="BL127" s="271"/>
      <c r="BM127" s="271"/>
      <c r="BN127" s="271"/>
      <c r="BO127" s="271"/>
      <c r="BP127" s="271"/>
      <c r="BQ127" s="271"/>
      <c r="BR127" s="271"/>
      <c r="BS127" s="271"/>
      <c r="BT127" s="271"/>
      <c r="BU127" s="271"/>
      <c r="BV127" s="271"/>
      <c r="BW127" s="271"/>
      <c r="BX127" s="271"/>
      <c r="BY127" s="271"/>
      <c r="BZ127" s="271"/>
      <c r="CA127" s="271"/>
      <c r="CB127" s="271"/>
      <c r="CC127" s="271"/>
      <c r="CD127" s="271"/>
      <c r="CE127" s="271"/>
      <c r="CF127" s="271"/>
      <c r="CG127" s="271"/>
      <c r="CH127" s="271"/>
      <c r="CI127" s="271"/>
      <c r="CJ127" s="271"/>
      <c r="CK127" s="271"/>
      <c r="CL127" s="215"/>
      <c r="CM127" s="215"/>
      <c r="CN127" s="215"/>
      <c r="CO127" s="216"/>
      <c r="CP127" s="215"/>
      <c r="CQ127" s="215"/>
      <c r="CR127" s="215"/>
      <c r="CS127" s="215"/>
      <c r="CT127" s="217"/>
      <c r="CU127" s="215"/>
      <c r="CV127" s="215">
        <v>7.2</v>
      </c>
      <c r="CW127" s="215">
        <v>13.14</v>
      </c>
      <c r="CX127" s="215">
        <v>12.71</v>
      </c>
      <c r="CY127" s="215">
        <v>13.14</v>
      </c>
      <c r="CZ127" s="215">
        <v>12.71</v>
      </c>
      <c r="DA127" s="215">
        <v>13.14</v>
      </c>
      <c r="DB127" s="216">
        <v>72.039999999999992</v>
      </c>
      <c r="DC127" s="216">
        <v>72.040000000000006</v>
      </c>
      <c r="DD127" s="215">
        <v>13.14</v>
      </c>
      <c r="DE127" s="215">
        <v>11.86</v>
      </c>
      <c r="DF127" s="215">
        <v>13.14</v>
      </c>
      <c r="DG127" s="215">
        <v>12.71</v>
      </c>
      <c r="DH127" s="215">
        <v>13.14</v>
      </c>
      <c r="DI127" s="215">
        <v>12.71</v>
      </c>
      <c r="DJ127" s="215">
        <v>13.14</v>
      </c>
      <c r="DK127" s="215">
        <v>13.14</v>
      </c>
      <c r="DL127" s="215">
        <v>12.71</v>
      </c>
      <c r="DM127" s="215">
        <v>13.14</v>
      </c>
      <c r="DN127" s="215">
        <v>12.71</v>
      </c>
      <c r="DO127" s="215">
        <v>13.14</v>
      </c>
      <c r="DP127" s="216">
        <v>154.68</v>
      </c>
      <c r="DQ127" s="216">
        <v>226.72</v>
      </c>
      <c r="DR127" s="215">
        <v>13.14</v>
      </c>
      <c r="DS127" s="215">
        <v>11.86</v>
      </c>
      <c r="DT127" s="215">
        <v>13.14</v>
      </c>
      <c r="DU127" s="215">
        <v>12.71</v>
      </c>
      <c r="DV127" s="218">
        <v>13.14</v>
      </c>
      <c r="DW127" s="218">
        <v>12.71</v>
      </c>
      <c r="DX127" s="219">
        <v>13.14</v>
      </c>
      <c r="DY127" s="220"/>
      <c r="DZ127" s="220"/>
      <c r="EA127" s="220"/>
      <c r="EB127" s="220"/>
      <c r="EC127" s="220"/>
      <c r="ED127" s="216">
        <v>89.84</v>
      </c>
      <c r="EE127" s="215">
        <v>316.56</v>
      </c>
      <c r="EF127" s="215">
        <v>542.71</v>
      </c>
    </row>
    <row r="128" spans="2:136" ht="32.25" customHeight="1" x14ac:dyDescent="0.15">
      <c r="B128" s="247">
        <v>42930</v>
      </c>
      <c r="C128" s="270" t="s">
        <v>878</v>
      </c>
      <c r="D128" s="270" t="s">
        <v>891</v>
      </c>
      <c r="E128" s="249" t="s">
        <v>212</v>
      </c>
      <c r="F128" s="268" t="s">
        <v>892</v>
      </c>
      <c r="G128" s="250">
        <v>859.27</v>
      </c>
      <c r="H128" s="215">
        <v>85.927000000000007</v>
      </c>
      <c r="I128" s="215">
        <v>773.34299999999996</v>
      </c>
      <c r="J128" s="271"/>
      <c r="K128" s="271"/>
      <c r="L128" s="271"/>
      <c r="M128" s="271"/>
      <c r="N128" s="271"/>
      <c r="O128" s="271"/>
      <c r="P128" s="271"/>
      <c r="Q128" s="271"/>
      <c r="R128" s="271"/>
      <c r="S128" s="271"/>
      <c r="T128" s="271"/>
      <c r="U128" s="271"/>
      <c r="V128" s="271"/>
      <c r="W128" s="271"/>
      <c r="X128" s="271"/>
      <c r="Y128" s="271"/>
      <c r="Z128" s="271"/>
      <c r="AA128" s="271"/>
      <c r="AB128" s="271"/>
      <c r="AC128" s="271"/>
      <c r="AD128" s="271"/>
      <c r="AE128" s="271"/>
      <c r="AF128" s="271"/>
      <c r="AG128" s="271"/>
      <c r="AH128" s="271"/>
      <c r="AI128" s="271"/>
      <c r="AJ128" s="271"/>
      <c r="AK128" s="271"/>
      <c r="AL128" s="271"/>
      <c r="AM128" s="271"/>
      <c r="AN128" s="271"/>
      <c r="AO128" s="271"/>
      <c r="AP128" s="271"/>
      <c r="AQ128" s="271"/>
      <c r="AR128" s="271"/>
      <c r="AS128" s="271"/>
      <c r="AT128" s="271"/>
      <c r="AU128" s="271"/>
      <c r="AV128" s="271"/>
      <c r="AW128" s="271"/>
      <c r="AX128" s="271"/>
      <c r="AY128" s="271"/>
      <c r="AZ128" s="271"/>
      <c r="BA128" s="271"/>
      <c r="BB128" s="271"/>
      <c r="BC128" s="271"/>
      <c r="BD128" s="271"/>
      <c r="BE128" s="271"/>
      <c r="BF128" s="271"/>
      <c r="BG128" s="271"/>
      <c r="BH128" s="271"/>
      <c r="BI128" s="271"/>
      <c r="BJ128" s="271"/>
      <c r="BK128" s="271"/>
      <c r="BL128" s="271"/>
      <c r="BM128" s="271"/>
      <c r="BN128" s="271"/>
      <c r="BO128" s="271"/>
      <c r="BP128" s="271"/>
      <c r="BQ128" s="271"/>
      <c r="BR128" s="271"/>
      <c r="BS128" s="271"/>
      <c r="BT128" s="271"/>
      <c r="BU128" s="271"/>
      <c r="BV128" s="271"/>
      <c r="BW128" s="271"/>
      <c r="BX128" s="271"/>
      <c r="BY128" s="271"/>
      <c r="BZ128" s="271"/>
      <c r="CA128" s="271"/>
      <c r="CB128" s="271"/>
      <c r="CC128" s="271"/>
      <c r="CD128" s="271"/>
      <c r="CE128" s="271"/>
      <c r="CF128" s="271"/>
      <c r="CG128" s="271"/>
      <c r="CH128" s="271"/>
      <c r="CI128" s="271"/>
      <c r="CJ128" s="271"/>
      <c r="CK128" s="271"/>
      <c r="CL128" s="215"/>
      <c r="CM128" s="215"/>
      <c r="CN128" s="215"/>
      <c r="CO128" s="216"/>
      <c r="CP128" s="215"/>
      <c r="CQ128" s="215"/>
      <c r="CR128" s="215"/>
      <c r="CS128" s="215"/>
      <c r="CT128" s="217"/>
      <c r="CU128" s="215"/>
      <c r="CV128" s="215">
        <v>7.2</v>
      </c>
      <c r="CW128" s="215">
        <v>13.14</v>
      </c>
      <c r="CX128" s="215">
        <v>12.71</v>
      </c>
      <c r="CY128" s="215">
        <v>13.14</v>
      </c>
      <c r="CZ128" s="215">
        <v>12.71</v>
      </c>
      <c r="DA128" s="215">
        <v>13.14</v>
      </c>
      <c r="DB128" s="216">
        <v>72.039999999999992</v>
      </c>
      <c r="DC128" s="216">
        <v>72.040000000000006</v>
      </c>
      <c r="DD128" s="215">
        <v>13.14</v>
      </c>
      <c r="DE128" s="215">
        <v>11.86</v>
      </c>
      <c r="DF128" s="215">
        <v>13.14</v>
      </c>
      <c r="DG128" s="215">
        <v>12.71</v>
      </c>
      <c r="DH128" s="215">
        <v>13.14</v>
      </c>
      <c r="DI128" s="215">
        <v>12.71</v>
      </c>
      <c r="DJ128" s="215">
        <v>13.14</v>
      </c>
      <c r="DK128" s="215">
        <v>13.14</v>
      </c>
      <c r="DL128" s="215">
        <v>12.71</v>
      </c>
      <c r="DM128" s="215">
        <v>13.14</v>
      </c>
      <c r="DN128" s="215">
        <v>12.71</v>
      </c>
      <c r="DO128" s="215">
        <v>13.14</v>
      </c>
      <c r="DP128" s="216">
        <v>154.68</v>
      </c>
      <c r="DQ128" s="216">
        <v>226.72</v>
      </c>
      <c r="DR128" s="215">
        <v>13.14</v>
      </c>
      <c r="DS128" s="215">
        <v>11.86</v>
      </c>
      <c r="DT128" s="215">
        <v>13.14</v>
      </c>
      <c r="DU128" s="215">
        <v>12.71</v>
      </c>
      <c r="DV128" s="218">
        <v>13.14</v>
      </c>
      <c r="DW128" s="218">
        <v>12.71</v>
      </c>
      <c r="DX128" s="219">
        <v>13.14</v>
      </c>
      <c r="DY128" s="220"/>
      <c r="DZ128" s="220"/>
      <c r="EA128" s="220"/>
      <c r="EB128" s="220"/>
      <c r="EC128" s="220"/>
      <c r="ED128" s="216">
        <v>89.84</v>
      </c>
      <c r="EE128" s="215">
        <v>316.56</v>
      </c>
      <c r="EF128" s="215">
        <v>542.71</v>
      </c>
    </row>
    <row r="129" spans="2:136" ht="32.25" customHeight="1" x14ac:dyDescent="0.15">
      <c r="B129" s="247">
        <v>42930</v>
      </c>
      <c r="C129" s="270" t="s">
        <v>878</v>
      </c>
      <c r="D129" s="270" t="s">
        <v>893</v>
      </c>
      <c r="E129" s="249" t="s">
        <v>667</v>
      </c>
      <c r="F129" s="268" t="s">
        <v>894</v>
      </c>
      <c r="G129" s="250">
        <v>859.27</v>
      </c>
      <c r="H129" s="215">
        <v>85.927000000000007</v>
      </c>
      <c r="I129" s="215">
        <v>773.34299999999996</v>
      </c>
      <c r="J129" s="271"/>
      <c r="K129" s="271"/>
      <c r="L129" s="271"/>
      <c r="M129" s="271"/>
      <c r="N129" s="271"/>
      <c r="O129" s="271"/>
      <c r="P129" s="271"/>
      <c r="Q129" s="271"/>
      <c r="R129" s="271"/>
      <c r="S129" s="271"/>
      <c r="T129" s="271"/>
      <c r="U129" s="271"/>
      <c r="V129" s="271"/>
      <c r="W129" s="271"/>
      <c r="X129" s="271"/>
      <c r="Y129" s="271"/>
      <c r="Z129" s="271"/>
      <c r="AA129" s="271"/>
      <c r="AB129" s="271"/>
      <c r="AC129" s="271"/>
      <c r="AD129" s="271"/>
      <c r="AE129" s="271"/>
      <c r="AF129" s="271"/>
      <c r="AG129" s="271"/>
      <c r="AH129" s="271"/>
      <c r="AI129" s="271"/>
      <c r="AJ129" s="271"/>
      <c r="AK129" s="271"/>
      <c r="AL129" s="271"/>
      <c r="AM129" s="271"/>
      <c r="AN129" s="271"/>
      <c r="AO129" s="271"/>
      <c r="AP129" s="271"/>
      <c r="AQ129" s="271"/>
      <c r="AR129" s="271"/>
      <c r="AS129" s="271"/>
      <c r="AT129" s="271"/>
      <c r="AU129" s="271"/>
      <c r="AV129" s="271"/>
      <c r="AW129" s="271"/>
      <c r="AX129" s="271"/>
      <c r="AY129" s="271"/>
      <c r="AZ129" s="271"/>
      <c r="BA129" s="271"/>
      <c r="BB129" s="271"/>
      <c r="BC129" s="271"/>
      <c r="BD129" s="271"/>
      <c r="BE129" s="271"/>
      <c r="BF129" s="271"/>
      <c r="BG129" s="271"/>
      <c r="BH129" s="271"/>
      <c r="BI129" s="271"/>
      <c r="BJ129" s="271"/>
      <c r="BK129" s="271"/>
      <c r="BL129" s="271"/>
      <c r="BM129" s="271"/>
      <c r="BN129" s="271"/>
      <c r="BO129" s="271"/>
      <c r="BP129" s="271"/>
      <c r="BQ129" s="271"/>
      <c r="BR129" s="271"/>
      <c r="BS129" s="271"/>
      <c r="BT129" s="271"/>
      <c r="BU129" s="271"/>
      <c r="BV129" s="271"/>
      <c r="BW129" s="271"/>
      <c r="BX129" s="271"/>
      <c r="BY129" s="271"/>
      <c r="BZ129" s="271"/>
      <c r="CA129" s="271"/>
      <c r="CB129" s="271"/>
      <c r="CC129" s="271"/>
      <c r="CD129" s="271"/>
      <c r="CE129" s="271"/>
      <c r="CF129" s="271"/>
      <c r="CG129" s="271"/>
      <c r="CH129" s="271"/>
      <c r="CI129" s="271"/>
      <c r="CJ129" s="271"/>
      <c r="CK129" s="271"/>
      <c r="CL129" s="215"/>
      <c r="CM129" s="215"/>
      <c r="CN129" s="215"/>
      <c r="CO129" s="216"/>
      <c r="CP129" s="215"/>
      <c r="CQ129" s="215"/>
      <c r="CR129" s="215"/>
      <c r="CS129" s="215"/>
      <c r="CT129" s="217"/>
      <c r="CU129" s="215"/>
      <c r="CV129" s="215">
        <v>7.2</v>
      </c>
      <c r="CW129" s="215">
        <v>13.14</v>
      </c>
      <c r="CX129" s="215">
        <v>12.71</v>
      </c>
      <c r="CY129" s="215">
        <v>13.14</v>
      </c>
      <c r="CZ129" s="215">
        <v>12.71</v>
      </c>
      <c r="DA129" s="215">
        <v>13.14</v>
      </c>
      <c r="DB129" s="216">
        <v>72.039999999999992</v>
      </c>
      <c r="DC129" s="216">
        <v>72.040000000000006</v>
      </c>
      <c r="DD129" s="215">
        <v>13.14</v>
      </c>
      <c r="DE129" s="215">
        <v>11.86</v>
      </c>
      <c r="DF129" s="215">
        <v>13.14</v>
      </c>
      <c r="DG129" s="215">
        <v>12.71</v>
      </c>
      <c r="DH129" s="215">
        <v>13.14</v>
      </c>
      <c r="DI129" s="215">
        <v>12.71</v>
      </c>
      <c r="DJ129" s="215">
        <v>13.14</v>
      </c>
      <c r="DK129" s="215">
        <v>13.14</v>
      </c>
      <c r="DL129" s="215">
        <v>12.71</v>
      </c>
      <c r="DM129" s="215">
        <v>13.14</v>
      </c>
      <c r="DN129" s="215">
        <v>12.71</v>
      </c>
      <c r="DO129" s="215">
        <v>13.14</v>
      </c>
      <c r="DP129" s="216">
        <v>154.68</v>
      </c>
      <c r="DQ129" s="216">
        <v>226.72</v>
      </c>
      <c r="DR129" s="215">
        <v>13.14</v>
      </c>
      <c r="DS129" s="215">
        <v>11.86</v>
      </c>
      <c r="DT129" s="215">
        <v>13.14</v>
      </c>
      <c r="DU129" s="215">
        <v>12.71</v>
      </c>
      <c r="DV129" s="218">
        <v>13.14</v>
      </c>
      <c r="DW129" s="218">
        <v>12.71</v>
      </c>
      <c r="DX129" s="219">
        <v>13.14</v>
      </c>
      <c r="DY129" s="220"/>
      <c r="DZ129" s="220"/>
      <c r="EA129" s="220"/>
      <c r="EB129" s="220"/>
      <c r="EC129" s="220"/>
      <c r="ED129" s="216">
        <v>89.84</v>
      </c>
      <c r="EE129" s="215">
        <v>316.56</v>
      </c>
      <c r="EF129" s="215">
        <v>542.71</v>
      </c>
    </row>
    <row r="130" spans="2:136" ht="32.25" customHeight="1" x14ac:dyDescent="0.15">
      <c r="B130" s="247">
        <v>42930</v>
      </c>
      <c r="C130" s="270" t="s">
        <v>878</v>
      </c>
      <c r="D130" s="270" t="s">
        <v>895</v>
      </c>
      <c r="E130" s="249" t="s">
        <v>142</v>
      </c>
      <c r="F130" s="268" t="s">
        <v>896</v>
      </c>
      <c r="G130" s="250">
        <v>859.27</v>
      </c>
      <c r="H130" s="215">
        <v>85.927000000000007</v>
      </c>
      <c r="I130" s="215">
        <v>773.34299999999996</v>
      </c>
      <c r="J130" s="271"/>
      <c r="K130" s="271"/>
      <c r="L130" s="271"/>
      <c r="M130" s="271"/>
      <c r="N130" s="271"/>
      <c r="O130" s="271"/>
      <c r="P130" s="271"/>
      <c r="Q130" s="271"/>
      <c r="R130" s="271"/>
      <c r="S130" s="271"/>
      <c r="T130" s="271"/>
      <c r="U130" s="271"/>
      <c r="V130" s="271"/>
      <c r="W130" s="271"/>
      <c r="X130" s="271"/>
      <c r="Y130" s="271"/>
      <c r="Z130" s="271"/>
      <c r="AA130" s="271"/>
      <c r="AB130" s="271"/>
      <c r="AC130" s="271"/>
      <c r="AD130" s="271"/>
      <c r="AE130" s="271"/>
      <c r="AF130" s="271"/>
      <c r="AG130" s="271"/>
      <c r="AH130" s="271"/>
      <c r="AI130" s="271"/>
      <c r="AJ130" s="271"/>
      <c r="AK130" s="271"/>
      <c r="AL130" s="271"/>
      <c r="AM130" s="271"/>
      <c r="AN130" s="271"/>
      <c r="AO130" s="271"/>
      <c r="AP130" s="271"/>
      <c r="AQ130" s="271"/>
      <c r="AR130" s="271"/>
      <c r="AS130" s="271"/>
      <c r="AT130" s="271"/>
      <c r="AU130" s="271"/>
      <c r="AV130" s="271"/>
      <c r="AW130" s="271"/>
      <c r="AX130" s="271"/>
      <c r="AY130" s="271"/>
      <c r="AZ130" s="271"/>
      <c r="BA130" s="271"/>
      <c r="BB130" s="271"/>
      <c r="BC130" s="271"/>
      <c r="BD130" s="271"/>
      <c r="BE130" s="271"/>
      <c r="BF130" s="271"/>
      <c r="BG130" s="271"/>
      <c r="BH130" s="271"/>
      <c r="BI130" s="271"/>
      <c r="BJ130" s="271"/>
      <c r="BK130" s="271"/>
      <c r="BL130" s="271"/>
      <c r="BM130" s="271"/>
      <c r="BN130" s="271"/>
      <c r="BO130" s="271"/>
      <c r="BP130" s="271"/>
      <c r="BQ130" s="271"/>
      <c r="BR130" s="271"/>
      <c r="BS130" s="271"/>
      <c r="BT130" s="271"/>
      <c r="BU130" s="271"/>
      <c r="BV130" s="271"/>
      <c r="BW130" s="271"/>
      <c r="BX130" s="271"/>
      <c r="BY130" s="271"/>
      <c r="BZ130" s="271"/>
      <c r="CA130" s="271"/>
      <c r="CB130" s="271"/>
      <c r="CC130" s="271"/>
      <c r="CD130" s="271"/>
      <c r="CE130" s="271"/>
      <c r="CF130" s="271"/>
      <c r="CG130" s="271"/>
      <c r="CH130" s="271"/>
      <c r="CI130" s="271"/>
      <c r="CJ130" s="271"/>
      <c r="CK130" s="271"/>
      <c r="CL130" s="215"/>
      <c r="CM130" s="215"/>
      <c r="CN130" s="215"/>
      <c r="CO130" s="216"/>
      <c r="CP130" s="215"/>
      <c r="CQ130" s="215"/>
      <c r="CR130" s="215"/>
      <c r="CS130" s="215"/>
      <c r="CT130" s="217"/>
      <c r="CU130" s="215"/>
      <c r="CV130" s="215">
        <v>7.2</v>
      </c>
      <c r="CW130" s="215">
        <v>13.14</v>
      </c>
      <c r="CX130" s="215">
        <v>12.71</v>
      </c>
      <c r="CY130" s="215">
        <v>13.14</v>
      </c>
      <c r="CZ130" s="215">
        <v>12.71</v>
      </c>
      <c r="DA130" s="215">
        <v>13.14</v>
      </c>
      <c r="DB130" s="216">
        <v>72.039999999999992</v>
      </c>
      <c r="DC130" s="216">
        <v>72.040000000000006</v>
      </c>
      <c r="DD130" s="215">
        <v>13.14</v>
      </c>
      <c r="DE130" s="215">
        <v>11.86</v>
      </c>
      <c r="DF130" s="215">
        <v>13.14</v>
      </c>
      <c r="DG130" s="215">
        <v>12.71</v>
      </c>
      <c r="DH130" s="215">
        <v>13.14</v>
      </c>
      <c r="DI130" s="215">
        <v>12.71</v>
      </c>
      <c r="DJ130" s="215">
        <v>13.14</v>
      </c>
      <c r="DK130" s="215">
        <v>13.14</v>
      </c>
      <c r="DL130" s="215">
        <v>12.71</v>
      </c>
      <c r="DM130" s="215">
        <v>13.14</v>
      </c>
      <c r="DN130" s="215">
        <v>12.71</v>
      </c>
      <c r="DO130" s="215">
        <v>13.14</v>
      </c>
      <c r="DP130" s="216">
        <v>154.68</v>
      </c>
      <c r="DQ130" s="216">
        <v>226.72</v>
      </c>
      <c r="DR130" s="215">
        <v>13.14</v>
      </c>
      <c r="DS130" s="215">
        <v>11.86</v>
      </c>
      <c r="DT130" s="215">
        <v>13.14</v>
      </c>
      <c r="DU130" s="215">
        <v>12.71</v>
      </c>
      <c r="DV130" s="218">
        <v>13.14</v>
      </c>
      <c r="DW130" s="218">
        <v>12.71</v>
      </c>
      <c r="DX130" s="219">
        <v>13.14</v>
      </c>
      <c r="DY130" s="220"/>
      <c r="DZ130" s="220"/>
      <c r="EA130" s="220"/>
      <c r="EB130" s="220"/>
      <c r="EC130" s="220"/>
      <c r="ED130" s="216">
        <v>89.84</v>
      </c>
      <c r="EE130" s="215">
        <v>316.56</v>
      </c>
      <c r="EF130" s="215">
        <v>542.71</v>
      </c>
    </row>
    <row r="131" spans="2:136" ht="32.25" customHeight="1" x14ac:dyDescent="0.15">
      <c r="B131" s="247">
        <v>42930</v>
      </c>
      <c r="C131" s="270" t="s">
        <v>878</v>
      </c>
      <c r="D131" s="270" t="s">
        <v>897</v>
      </c>
      <c r="E131" s="249" t="s">
        <v>403</v>
      </c>
      <c r="F131" s="268" t="s">
        <v>898</v>
      </c>
      <c r="G131" s="250">
        <v>859.27</v>
      </c>
      <c r="H131" s="215">
        <v>85.927000000000007</v>
      </c>
      <c r="I131" s="215">
        <v>773.34299999999996</v>
      </c>
      <c r="J131" s="271"/>
      <c r="K131" s="271"/>
      <c r="L131" s="271"/>
      <c r="M131" s="271"/>
      <c r="N131" s="271"/>
      <c r="O131" s="271"/>
      <c r="P131" s="271"/>
      <c r="Q131" s="271"/>
      <c r="R131" s="271"/>
      <c r="S131" s="271"/>
      <c r="T131" s="271"/>
      <c r="U131" s="271"/>
      <c r="V131" s="271"/>
      <c r="W131" s="271"/>
      <c r="X131" s="271"/>
      <c r="Y131" s="271"/>
      <c r="Z131" s="271"/>
      <c r="AA131" s="271"/>
      <c r="AB131" s="271"/>
      <c r="AC131" s="271"/>
      <c r="AD131" s="271"/>
      <c r="AE131" s="271"/>
      <c r="AF131" s="271"/>
      <c r="AG131" s="271"/>
      <c r="AH131" s="271"/>
      <c r="AI131" s="271"/>
      <c r="AJ131" s="271"/>
      <c r="AK131" s="271"/>
      <c r="AL131" s="271"/>
      <c r="AM131" s="271"/>
      <c r="AN131" s="271"/>
      <c r="AO131" s="271"/>
      <c r="AP131" s="271"/>
      <c r="AQ131" s="271"/>
      <c r="AR131" s="271"/>
      <c r="AS131" s="271"/>
      <c r="AT131" s="271"/>
      <c r="AU131" s="271"/>
      <c r="AV131" s="271"/>
      <c r="AW131" s="271"/>
      <c r="AX131" s="271"/>
      <c r="AY131" s="271"/>
      <c r="AZ131" s="271"/>
      <c r="BA131" s="271"/>
      <c r="BB131" s="271"/>
      <c r="BC131" s="271"/>
      <c r="BD131" s="271"/>
      <c r="BE131" s="271"/>
      <c r="BF131" s="271"/>
      <c r="BG131" s="271"/>
      <c r="BH131" s="271"/>
      <c r="BI131" s="271"/>
      <c r="BJ131" s="271"/>
      <c r="BK131" s="271"/>
      <c r="BL131" s="271"/>
      <c r="BM131" s="271"/>
      <c r="BN131" s="271"/>
      <c r="BO131" s="271"/>
      <c r="BP131" s="271"/>
      <c r="BQ131" s="271"/>
      <c r="BR131" s="271"/>
      <c r="BS131" s="271"/>
      <c r="BT131" s="271"/>
      <c r="BU131" s="271"/>
      <c r="BV131" s="271"/>
      <c r="BW131" s="271"/>
      <c r="BX131" s="271"/>
      <c r="BY131" s="271"/>
      <c r="BZ131" s="271"/>
      <c r="CA131" s="271"/>
      <c r="CB131" s="271"/>
      <c r="CC131" s="271"/>
      <c r="CD131" s="271"/>
      <c r="CE131" s="271"/>
      <c r="CF131" s="271"/>
      <c r="CG131" s="271"/>
      <c r="CH131" s="271"/>
      <c r="CI131" s="271"/>
      <c r="CJ131" s="271"/>
      <c r="CK131" s="271"/>
      <c r="CL131" s="215"/>
      <c r="CM131" s="215"/>
      <c r="CN131" s="215"/>
      <c r="CO131" s="216"/>
      <c r="CP131" s="215"/>
      <c r="CQ131" s="215"/>
      <c r="CR131" s="215"/>
      <c r="CS131" s="215"/>
      <c r="CT131" s="217"/>
      <c r="CU131" s="215"/>
      <c r="CV131" s="215">
        <v>7.2</v>
      </c>
      <c r="CW131" s="215">
        <v>13.14</v>
      </c>
      <c r="CX131" s="215">
        <v>12.71</v>
      </c>
      <c r="CY131" s="215">
        <v>13.14</v>
      </c>
      <c r="CZ131" s="215">
        <v>12.71</v>
      </c>
      <c r="DA131" s="215">
        <v>13.14</v>
      </c>
      <c r="DB131" s="216">
        <v>72.039999999999992</v>
      </c>
      <c r="DC131" s="216">
        <v>72.040000000000006</v>
      </c>
      <c r="DD131" s="215">
        <v>13.14</v>
      </c>
      <c r="DE131" s="215">
        <v>11.86</v>
      </c>
      <c r="DF131" s="215">
        <v>13.14</v>
      </c>
      <c r="DG131" s="215">
        <v>12.71</v>
      </c>
      <c r="DH131" s="215">
        <v>13.14</v>
      </c>
      <c r="DI131" s="215">
        <v>12.71</v>
      </c>
      <c r="DJ131" s="215">
        <v>13.14</v>
      </c>
      <c r="DK131" s="215">
        <v>13.14</v>
      </c>
      <c r="DL131" s="215">
        <v>12.71</v>
      </c>
      <c r="DM131" s="215">
        <v>13.14</v>
      </c>
      <c r="DN131" s="215">
        <v>12.71</v>
      </c>
      <c r="DO131" s="215">
        <v>13.14</v>
      </c>
      <c r="DP131" s="216">
        <v>154.68</v>
      </c>
      <c r="DQ131" s="216">
        <v>226.72</v>
      </c>
      <c r="DR131" s="215">
        <v>13.14</v>
      </c>
      <c r="DS131" s="215">
        <v>11.86</v>
      </c>
      <c r="DT131" s="215">
        <v>13.14</v>
      </c>
      <c r="DU131" s="215">
        <v>12.71</v>
      </c>
      <c r="DV131" s="218">
        <v>13.14</v>
      </c>
      <c r="DW131" s="218">
        <v>12.71</v>
      </c>
      <c r="DX131" s="219">
        <v>13.14</v>
      </c>
      <c r="DY131" s="220"/>
      <c r="DZ131" s="220"/>
      <c r="EA131" s="220"/>
      <c r="EB131" s="220"/>
      <c r="EC131" s="220"/>
      <c r="ED131" s="216">
        <v>89.84</v>
      </c>
      <c r="EE131" s="215">
        <v>316.56</v>
      </c>
      <c r="EF131" s="215">
        <v>542.71</v>
      </c>
    </row>
    <row r="132" spans="2:136" ht="32.25" customHeight="1" x14ac:dyDescent="0.15">
      <c r="B132" s="247">
        <v>42930</v>
      </c>
      <c r="C132" s="270" t="s">
        <v>878</v>
      </c>
      <c r="D132" s="270" t="s">
        <v>899</v>
      </c>
      <c r="E132" s="249" t="s">
        <v>675</v>
      </c>
      <c r="F132" s="268" t="s">
        <v>900</v>
      </c>
      <c r="G132" s="250">
        <v>859.27</v>
      </c>
      <c r="H132" s="215">
        <v>85.927000000000007</v>
      </c>
      <c r="I132" s="215">
        <v>773.34299999999996</v>
      </c>
      <c r="J132" s="271"/>
      <c r="K132" s="271"/>
      <c r="L132" s="271"/>
      <c r="M132" s="271"/>
      <c r="N132" s="271"/>
      <c r="O132" s="271"/>
      <c r="P132" s="271"/>
      <c r="Q132" s="271"/>
      <c r="R132" s="271"/>
      <c r="S132" s="271"/>
      <c r="T132" s="271"/>
      <c r="U132" s="271"/>
      <c r="V132" s="271"/>
      <c r="W132" s="271"/>
      <c r="X132" s="271"/>
      <c r="Y132" s="271"/>
      <c r="Z132" s="271"/>
      <c r="AA132" s="271"/>
      <c r="AB132" s="271"/>
      <c r="AC132" s="271"/>
      <c r="AD132" s="271"/>
      <c r="AE132" s="271"/>
      <c r="AF132" s="271"/>
      <c r="AG132" s="271"/>
      <c r="AH132" s="271"/>
      <c r="AI132" s="271"/>
      <c r="AJ132" s="271"/>
      <c r="AK132" s="271"/>
      <c r="AL132" s="271"/>
      <c r="AM132" s="271"/>
      <c r="AN132" s="271"/>
      <c r="AO132" s="271"/>
      <c r="AP132" s="271"/>
      <c r="AQ132" s="271"/>
      <c r="AR132" s="271"/>
      <c r="AS132" s="271"/>
      <c r="AT132" s="271"/>
      <c r="AU132" s="271"/>
      <c r="AV132" s="271"/>
      <c r="AW132" s="271"/>
      <c r="AX132" s="271"/>
      <c r="AY132" s="271"/>
      <c r="AZ132" s="271"/>
      <c r="BA132" s="271"/>
      <c r="BB132" s="271"/>
      <c r="BC132" s="271"/>
      <c r="BD132" s="271"/>
      <c r="BE132" s="271"/>
      <c r="BF132" s="271"/>
      <c r="BG132" s="271"/>
      <c r="BH132" s="271"/>
      <c r="BI132" s="271"/>
      <c r="BJ132" s="271"/>
      <c r="BK132" s="271"/>
      <c r="BL132" s="271"/>
      <c r="BM132" s="271"/>
      <c r="BN132" s="271"/>
      <c r="BO132" s="271"/>
      <c r="BP132" s="271"/>
      <c r="BQ132" s="271"/>
      <c r="BR132" s="271"/>
      <c r="BS132" s="271"/>
      <c r="BT132" s="271"/>
      <c r="BU132" s="271"/>
      <c r="BV132" s="271"/>
      <c r="BW132" s="271"/>
      <c r="BX132" s="271"/>
      <c r="BY132" s="271"/>
      <c r="BZ132" s="271"/>
      <c r="CA132" s="271"/>
      <c r="CB132" s="271"/>
      <c r="CC132" s="271"/>
      <c r="CD132" s="271"/>
      <c r="CE132" s="271"/>
      <c r="CF132" s="271"/>
      <c r="CG132" s="271"/>
      <c r="CH132" s="271"/>
      <c r="CI132" s="271"/>
      <c r="CJ132" s="271"/>
      <c r="CK132" s="271"/>
      <c r="CL132" s="215"/>
      <c r="CM132" s="215"/>
      <c r="CN132" s="215"/>
      <c r="CO132" s="216"/>
      <c r="CP132" s="215"/>
      <c r="CQ132" s="215"/>
      <c r="CR132" s="215"/>
      <c r="CS132" s="215"/>
      <c r="CT132" s="217"/>
      <c r="CU132" s="215"/>
      <c r="CV132" s="215">
        <v>7.2</v>
      </c>
      <c r="CW132" s="215">
        <v>13.14</v>
      </c>
      <c r="CX132" s="215">
        <v>12.71</v>
      </c>
      <c r="CY132" s="215">
        <v>13.14</v>
      </c>
      <c r="CZ132" s="215">
        <v>12.71</v>
      </c>
      <c r="DA132" s="215">
        <v>13.14</v>
      </c>
      <c r="DB132" s="216">
        <v>72.039999999999992</v>
      </c>
      <c r="DC132" s="216">
        <v>72.040000000000006</v>
      </c>
      <c r="DD132" s="215">
        <v>13.14</v>
      </c>
      <c r="DE132" s="215">
        <v>11.86</v>
      </c>
      <c r="DF132" s="215">
        <v>13.14</v>
      </c>
      <c r="DG132" s="215">
        <v>12.71</v>
      </c>
      <c r="DH132" s="215">
        <v>13.14</v>
      </c>
      <c r="DI132" s="215">
        <v>12.71</v>
      </c>
      <c r="DJ132" s="215">
        <v>13.14</v>
      </c>
      <c r="DK132" s="215">
        <v>13.14</v>
      </c>
      <c r="DL132" s="215">
        <v>12.71</v>
      </c>
      <c r="DM132" s="215">
        <v>13.14</v>
      </c>
      <c r="DN132" s="215">
        <v>12.71</v>
      </c>
      <c r="DO132" s="215">
        <v>13.14</v>
      </c>
      <c r="DP132" s="216">
        <v>154.68</v>
      </c>
      <c r="DQ132" s="216">
        <v>226.72</v>
      </c>
      <c r="DR132" s="215">
        <v>13.14</v>
      </c>
      <c r="DS132" s="215">
        <v>11.86</v>
      </c>
      <c r="DT132" s="215">
        <v>13.14</v>
      </c>
      <c r="DU132" s="215">
        <v>12.71</v>
      </c>
      <c r="DV132" s="218">
        <v>13.14</v>
      </c>
      <c r="DW132" s="218">
        <v>12.71</v>
      </c>
      <c r="DX132" s="219">
        <v>13.14</v>
      </c>
      <c r="DY132" s="220"/>
      <c r="DZ132" s="220"/>
      <c r="EA132" s="220"/>
      <c r="EB132" s="220"/>
      <c r="EC132" s="220"/>
      <c r="ED132" s="216">
        <v>89.84</v>
      </c>
      <c r="EE132" s="215">
        <v>316.56</v>
      </c>
      <c r="EF132" s="215">
        <v>542.71</v>
      </c>
    </row>
    <row r="133" spans="2:136" ht="32.25" customHeight="1" x14ac:dyDescent="0.15">
      <c r="B133" s="247">
        <v>42930</v>
      </c>
      <c r="C133" s="270" t="s">
        <v>878</v>
      </c>
      <c r="D133" s="270" t="s">
        <v>901</v>
      </c>
      <c r="E133" s="249" t="s">
        <v>678</v>
      </c>
      <c r="F133" s="268" t="s">
        <v>902</v>
      </c>
      <c r="G133" s="250">
        <v>859.27</v>
      </c>
      <c r="H133" s="215">
        <v>85.927000000000007</v>
      </c>
      <c r="I133" s="215">
        <v>773.34299999999996</v>
      </c>
      <c r="J133" s="271"/>
      <c r="K133" s="271"/>
      <c r="L133" s="271"/>
      <c r="M133" s="271"/>
      <c r="N133" s="271"/>
      <c r="O133" s="271"/>
      <c r="P133" s="271"/>
      <c r="Q133" s="271"/>
      <c r="R133" s="271"/>
      <c r="S133" s="271"/>
      <c r="T133" s="271"/>
      <c r="U133" s="271"/>
      <c r="V133" s="271"/>
      <c r="W133" s="271"/>
      <c r="X133" s="271"/>
      <c r="Y133" s="271"/>
      <c r="Z133" s="271"/>
      <c r="AA133" s="271"/>
      <c r="AB133" s="271"/>
      <c r="AC133" s="271"/>
      <c r="AD133" s="271"/>
      <c r="AE133" s="271"/>
      <c r="AF133" s="271"/>
      <c r="AG133" s="271"/>
      <c r="AH133" s="271"/>
      <c r="AI133" s="271"/>
      <c r="AJ133" s="271"/>
      <c r="AK133" s="271"/>
      <c r="AL133" s="271"/>
      <c r="AM133" s="271"/>
      <c r="AN133" s="271"/>
      <c r="AO133" s="271"/>
      <c r="AP133" s="271"/>
      <c r="AQ133" s="271"/>
      <c r="AR133" s="271"/>
      <c r="AS133" s="271"/>
      <c r="AT133" s="271"/>
      <c r="AU133" s="271"/>
      <c r="AV133" s="271"/>
      <c r="AW133" s="271"/>
      <c r="AX133" s="271"/>
      <c r="AY133" s="271"/>
      <c r="AZ133" s="271"/>
      <c r="BA133" s="271"/>
      <c r="BB133" s="271"/>
      <c r="BC133" s="271"/>
      <c r="BD133" s="271"/>
      <c r="BE133" s="271"/>
      <c r="BF133" s="271"/>
      <c r="BG133" s="271"/>
      <c r="BH133" s="271"/>
      <c r="BI133" s="271"/>
      <c r="BJ133" s="271"/>
      <c r="BK133" s="271"/>
      <c r="BL133" s="271"/>
      <c r="BM133" s="271"/>
      <c r="BN133" s="271"/>
      <c r="BO133" s="271"/>
      <c r="BP133" s="271"/>
      <c r="BQ133" s="271"/>
      <c r="BR133" s="271"/>
      <c r="BS133" s="271"/>
      <c r="BT133" s="271"/>
      <c r="BU133" s="271"/>
      <c r="BV133" s="271"/>
      <c r="BW133" s="271"/>
      <c r="BX133" s="271"/>
      <c r="BY133" s="271"/>
      <c r="BZ133" s="271"/>
      <c r="CA133" s="271"/>
      <c r="CB133" s="271"/>
      <c r="CC133" s="271"/>
      <c r="CD133" s="271"/>
      <c r="CE133" s="271"/>
      <c r="CF133" s="271"/>
      <c r="CG133" s="271"/>
      <c r="CH133" s="271"/>
      <c r="CI133" s="271"/>
      <c r="CJ133" s="271"/>
      <c r="CK133" s="271"/>
      <c r="CL133" s="215"/>
      <c r="CM133" s="215"/>
      <c r="CN133" s="215"/>
      <c r="CO133" s="216"/>
      <c r="CP133" s="215"/>
      <c r="CQ133" s="215"/>
      <c r="CR133" s="215"/>
      <c r="CS133" s="215"/>
      <c r="CT133" s="217"/>
      <c r="CU133" s="215"/>
      <c r="CV133" s="215">
        <v>7.2</v>
      </c>
      <c r="CW133" s="215">
        <v>13.14</v>
      </c>
      <c r="CX133" s="215">
        <v>12.71</v>
      </c>
      <c r="CY133" s="215">
        <v>13.14</v>
      </c>
      <c r="CZ133" s="215">
        <v>12.71</v>
      </c>
      <c r="DA133" s="215">
        <v>13.14</v>
      </c>
      <c r="DB133" s="216">
        <v>72.039999999999992</v>
      </c>
      <c r="DC133" s="216">
        <v>72.040000000000006</v>
      </c>
      <c r="DD133" s="215">
        <v>13.14</v>
      </c>
      <c r="DE133" s="215">
        <v>11.86</v>
      </c>
      <c r="DF133" s="215">
        <v>13.14</v>
      </c>
      <c r="DG133" s="215">
        <v>12.71</v>
      </c>
      <c r="DH133" s="215">
        <v>13.14</v>
      </c>
      <c r="DI133" s="215">
        <v>12.71</v>
      </c>
      <c r="DJ133" s="215">
        <v>13.14</v>
      </c>
      <c r="DK133" s="215">
        <v>13.14</v>
      </c>
      <c r="DL133" s="215">
        <v>12.71</v>
      </c>
      <c r="DM133" s="215">
        <v>13.14</v>
      </c>
      <c r="DN133" s="215">
        <v>12.71</v>
      </c>
      <c r="DO133" s="215">
        <v>13.14</v>
      </c>
      <c r="DP133" s="216">
        <v>154.68</v>
      </c>
      <c r="DQ133" s="216">
        <v>226.72</v>
      </c>
      <c r="DR133" s="215">
        <v>13.14</v>
      </c>
      <c r="DS133" s="215">
        <v>11.86</v>
      </c>
      <c r="DT133" s="215">
        <v>13.14</v>
      </c>
      <c r="DU133" s="215">
        <v>12.71</v>
      </c>
      <c r="DV133" s="218">
        <v>13.14</v>
      </c>
      <c r="DW133" s="218">
        <v>12.71</v>
      </c>
      <c r="DX133" s="219">
        <v>13.14</v>
      </c>
      <c r="DY133" s="220"/>
      <c r="DZ133" s="220"/>
      <c r="EA133" s="220"/>
      <c r="EB133" s="220"/>
      <c r="EC133" s="220"/>
      <c r="ED133" s="216">
        <v>89.84</v>
      </c>
      <c r="EE133" s="215">
        <v>316.56</v>
      </c>
      <c r="EF133" s="215">
        <v>542.71</v>
      </c>
    </row>
    <row r="134" spans="2:136" ht="32.25" customHeight="1" x14ac:dyDescent="0.15">
      <c r="B134" s="247">
        <v>42930</v>
      </c>
      <c r="C134" s="270" t="s">
        <v>878</v>
      </c>
      <c r="D134" s="270" t="s">
        <v>903</v>
      </c>
      <c r="E134" s="249" t="s">
        <v>215</v>
      </c>
      <c r="F134" s="268" t="s">
        <v>904</v>
      </c>
      <c r="G134" s="250">
        <v>859.27</v>
      </c>
      <c r="H134" s="215">
        <v>85.927000000000007</v>
      </c>
      <c r="I134" s="215">
        <v>773.34299999999996</v>
      </c>
      <c r="J134" s="271"/>
      <c r="K134" s="271"/>
      <c r="L134" s="271"/>
      <c r="M134" s="271"/>
      <c r="N134" s="271"/>
      <c r="O134" s="271"/>
      <c r="P134" s="271"/>
      <c r="Q134" s="271"/>
      <c r="R134" s="271"/>
      <c r="S134" s="271"/>
      <c r="T134" s="271"/>
      <c r="U134" s="271"/>
      <c r="V134" s="271"/>
      <c r="W134" s="271"/>
      <c r="X134" s="271"/>
      <c r="Y134" s="271"/>
      <c r="Z134" s="271"/>
      <c r="AA134" s="271"/>
      <c r="AB134" s="271"/>
      <c r="AC134" s="271"/>
      <c r="AD134" s="271"/>
      <c r="AE134" s="271"/>
      <c r="AF134" s="271"/>
      <c r="AG134" s="271"/>
      <c r="AH134" s="271"/>
      <c r="AI134" s="271"/>
      <c r="AJ134" s="271"/>
      <c r="AK134" s="271"/>
      <c r="AL134" s="271"/>
      <c r="AM134" s="271"/>
      <c r="AN134" s="271"/>
      <c r="AO134" s="271"/>
      <c r="AP134" s="271"/>
      <c r="AQ134" s="271"/>
      <c r="AR134" s="271"/>
      <c r="AS134" s="271"/>
      <c r="AT134" s="271"/>
      <c r="AU134" s="271"/>
      <c r="AV134" s="271"/>
      <c r="AW134" s="271"/>
      <c r="AX134" s="271"/>
      <c r="AY134" s="271"/>
      <c r="AZ134" s="271"/>
      <c r="BA134" s="271"/>
      <c r="BB134" s="271"/>
      <c r="BC134" s="271"/>
      <c r="BD134" s="271"/>
      <c r="BE134" s="271"/>
      <c r="BF134" s="271"/>
      <c r="BG134" s="271"/>
      <c r="BH134" s="271"/>
      <c r="BI134" s="271"/>
      <c r="BJ134" s="271"/>
      <c r="BK134" s="271"/>
      <c r="BL134" s="271"/>
      <c r="BM134" s="271"/>
      <c r="BN134" s="271"/>
      <c r="BO134" s="271"/>
      <c r="BP134" s="271"/>
      <c r="BQ134" s="271"/>
      <c r="BR134" s="271"/>
      <c r="BS134" s="271"/>
      <c r="BT134" s="271"/>
      <c r="BU134" s="271"/>
      <c r="BV134" s="271"/>
      <c r="BW134" s="271"/>
      <c r="BX134" s="271"/>
      <c r="BY134" s="271"/>
      <c r="BZ134" s="271"/>
      <c r="CA134" s="271"/>
      <c r="CB134" s="271"/>
      <c r="CC134" s="271"/>
      <c r="CD134" s="271"/>
      <c r="CE134" s="271"/>
      <c r="CF134" s="271"/>
      <c r="CG134" s="271"/>
      <c r="CH134" s="271"/>
      <c r="CI134" s="271"/>
      <c r="CJ134" s="271"/>
      <c r="CK134" s="271"/>
      <c r="CL134" s="215"/>
      <c r="CM134" s="215"/>
      <c r="CN134" s="215"/>
      <c r="CO134" s="216"/>
      <c r="CP134" s="215"/>
      <c r="CQ134" s="215"/>
      <c r="CR134" s="215"/>
      <c r="CS134" s="215"/>
      <c r="CT134" s="217"/>
      <c r="CU134" s="215"/>
      <c r="CV134" s="215">
        <v>7.2</v>
      </c>
      <c r="CW134" s="215">
        <v>13.14</v>
      </c>
      <c r="CX134" s="215">
        <v>12.71</v>
      </c>
      <c r="CY134" s="215">
        <v>13.14</v>
      </c>
      <c r="CZ134" s="215">
        <v>12.71</v>
      </c>
      <c r="DA134" s="215">
        <v>13.14</v>
      </c>
      <c r="DB134" s="216">
        <v>72.039999999999992</v>
      </c>
      <c r="DC134" s="216">
        <v>72.040000000000006</v>
      </c>
      <c r="DD134" s="215">
        <v>13.14</v>
      </c>
      <c r="DE134" s="215">
        <v>11.86</v>
      </c>
      <c r="DF134" s="215">
        <v>13.14</v>
      </c>
      <c r="DG134" s="215">
        <v>12.71</v>
      </c>
      <c r="DH134" s="215">
        <v>13.14</v>
      </c>
      <c r="DI134" s="215">
        <v>12.71</v>
      </c>
      <c r="DJ134" s="215">
        <v>13.14</v>
      </c>
      <c r="DK134" s="215">
        <v>13.14</v>
      </c>
      <c r="DL134" s="215">
        <v>12.71</v>
      </c>
      <c r="DM134" s="215">
        <v>13.14</v>
      </c>
      <c r="DN134" s="215">
        <v>12.71</v>
      </c>
      <c r="DO134" s="215">
        <v>13.14</v>
      </c>
      <c r="DP134" s="216">
        <v>154.68</v>
      </c>
      <c r="DQ134" s="216">
        <v>226.72</v>
      </c>
      <c r="DR134" s="215">
        <v>13.14</v>
      </c>
      <c r="DS134" s="215">
        <v>11.86</v>
      </c>
      <c r="DT134" s="215">
        <v>13.14</v>
      </c>
      <c r="DU134" s="215">
        <v>12.71</v>
      </c>
      <c r="DV134" s="218">
        <v>13.14</v>
      </c>
      <c r="DW134" s="218">
        <v>12.71</v>
      </c>
      <c r="DX134" s="219">
        <v>13.14</v>
      </c>
      <c r="DY134" s="220"/>
      <c r="DZ134" s="220"/>
      <c r="EA134" s="220"/>
      <c r="EB134" s="220"/>
      <c r="EC134" s="220"/>
      <c r="ED134" s="216">
        <v>89.84</v>
      </c>
      <c r="EE134" s="215">
        <v>316.56</v>
      </c>
      <c r="EF134" s="215">
        <v>542.71</v>
      </c>
    </row>
    <row r="135" spans="2:136" ht="32.25" customHeight="1" x14ac:dyDescent="0.15">
      <c r="B135" s="247">
        <v>42930</v>
      </c>
      <c r="C135" s="270" t="s">
        <v>878</v>
      </c>
      <c r="D135" s="270" t="s">
        <v>905</v>
      </c>
      <c r="E135" s="249" t="s">
        <v>670</v>
      </c>
      <c r="F135" s="268" t="s">
        <v>906</v>
      </c>
      <c r="G135" s="250">
        <v>859.27</v>
      </c>
      <c r="H135" s="215">
        <v>85.927000000000007</v>
      </c>
      <c r="I135" s="215">
        <v>773.34299999999996</v>
      </c>
      <c r="J135" s="271"/>
      <c r="K135" s="271"/>
      <c r="L135" s="271"/>
      <c r="M135" s="271"/>
      <c r="N135" s="271"/>
      <c r="O135" s="271"/>
      <c r="P135" s="271"/>
      <c r="Q135" s="271"/>
      <c r="R135" s="271"/>
      <c r="S135" s="271"/>
      <c r="T135" s="271"/>
      <c r="U135" s="271"/>
      <c r="V135" s="271"/>
      <c r="W135" s="271"/>
      <c r="X135" s="271"/>
      <c r="Y135" s="271"/>
      <c r="Z135" s="271"/>
      <c r="AA135" s="271"/>
      <c r="AB135" s="271"/>
      <c r="AC135" s="271"/>
      <c r="AD135" s="271"/>
      <c r="AE135" s="271"/>
      <c r="AF135" s="271"/>
      <c r="AG135" s="271"/>
      <c r="AH135" s="271"/>
      <c r="AI135" s="271"/>
      <c r="AJ135" s="271"/>
      <c r="AK135" s="271"/>
      <c r="AL135" s="271"/>
      <c r="AM135" s="271"/>
      <c r="AN135" s="271"/>
      <c r="AO135" s="271"/>
      <c r="AP135" s="271"/>
      <c r="AQ135" s="271"/>
      <c r="AR135" s="271"/>
      <c r="AS135" s="271"/>
      <c r="AT135" s="271"/>
      <c r="AU135" s="271"/>
      <c r="AV135" s="271"/>
      <c r="AW135" s="271"/>
      <c r="AX135" s="271"/>
      <c r="AY135" s="271"/>
      <c r="AZ135" s="271"/>
      <c r="BA135" s="271"/>
      <c r="BB135" s="271"/>
      <c r="BC135" s="271"/>
      <c r="BD135" s="271"/>
      <c r="BE135" s="271"/>
      <c r="BF135" s="271"/>
      <c r="BG135" s="271"/>
      <c r="BH135" s="271"/>
      <c r="BI135" s="271"/>
      <c r="BJ135" s="271"/>
      <c r="BK135" s="271"/>
      <c r="BL135" s="271"/>
      <c r="BM135" s="271"/>
      <c r="BN135" s="271"/>
      <c r="BO135" s="271"/>
      <c r="BP135" s="271"/>
      <c r="BQ135" s="271"/>
      <c r="BR135" s="271"/>
      <c r="BS135" s="271"/>
      <c r="BT135" s="271"/>
      <c r="BU135" s="271"/>
      <c r="BV135" s="271"/>
      <c r="BW135" s="271"/>
      <c r="BX135" s="271"/>
      <c r="BY135" s="271"/>
      <c r="BZ135" s="271"/>
      <c r="CA135" s="271"/>
      <c r="CB135" s="271"/>
      <c r="CC135" s="271"/>
      <c r="CD135" s="271"/>
      <c r="CE135" s="271"/>
      <c r="CF135" s="271"/>
      <c r="CG135" s="271"/>
      <c r="CH135" s="271"/>
      <c r="CI135" s="271"/>
      <c r="CJ135" s="271"/>
      <c r="CK135" s="271"/>
      <c r="CL135" s="215"/>
      <c r="CM135" s="215"/>
      <c r="CN135" s="215"/>
      <c r="CO135" s="216"/>
      <c r="CP135" s="215"/>
      <c r="CQ135" s="215"/>
      <c r="CR135" s="215"/>
      <c r="CS135" s="215"/>
      <c r="CT135" s="217"/>
      <c r="CU135" s="215"/>
      <c r="CV135" s="215">
        <v>7.2</v>
      </c>
      <c r="CW135" s="215">
        <v>13.14</v>
      </c>
      <c r="CX135" s="215">
        <v>12.71</v>
      </c>
      <c r="CY135" s="215">
        <v>13.14</v>
      </c>
      <c r="CZ135" s="215">
        <v>12.71</v>
      </c>
      <c r="DA135" s="215">
        <v>13.14</v>
      </c>
      <c r="DB135" s="216">
        <v>72.039999999999992</v>
      </c>
      <c r="DC135" s="216">
        <v>72.040000000000006</v>
      </c>
      <c r="DD135" s="215">
        <v>13.14</v>
      </c>
      <c r="DE135" s="215">
        <v>11.86</v>
      </c>
      <c r="DF135" s="215">
        <v>13.14</v>
      </c>
      <c r="DG135" s="215">
        <v>12.71</v>
      </c>
      <c r="DH135" s="215">
        <v>13.14</v>
      </c>
      <c r="DI135" s="215">
        <v>12.71</v>
      </c>
      <c r="DJ135" s="215">
        <v>13.14</v>
      </c>
      <c r="DK135" s="215">
        <v>13.14</v>
      </c>
      <c r="DL135" s="215">
        <v>12.71</v>
      </c>
      <c r="DM135" s="215">
        <v>13.14</v>
      </c>
      <c r="DN135" s="215">
        <v>12.71</v>
      </c>
      <c r="DO135" s="215">
        <v>13.14</v>
      </c>
      <c r="DP135" s="216">
        <v>154.68</v>
      </c>
      <c r="DQ135" s="216">
        <v>226.72</v>
      </c>
      <c r="DR135" s="215">
        <v>13.14</v>
      </c>
      <c r="DS135" s="215">
        <v>11.86</v>
      </c>
      <c r="DT135" s="215">
        <v>13.14</v>
      </c>
      <c r="DU135" s="215">
        <v>12.71</v>
      </c>
      <c r="DV135" s="218">
        <v>13.14</v>
      </c>
      <c r="DW135" s="218">
        <v>12.71</v>
      </c>
      <c r="DX135" s="219">
        <v>13.14</v>
      </c>
      <c r="DY135" s="220"/>
      <c r="DZ135" s="220"/>
      <c r="EA135" s="220"/>
      <c r="EB135" s="220"/>
      <c r="EC135" s="220"/>
      <c r="ED135" s="216">
        <v>89.84</v>
      </c>
      <c r="EE135" s="215">
        <v>316.56</v>
      </c>
      <c r="EF135" s="215">
        <v>542.71</v>
      </c>
    </row>
    <row r="136" spans="2:136" ht="32.25" customHeight="1" x14ac:dyDescent="0.15">
      <c r="B136" s="247">
        <v>42930</v>
      </c>
      <c r="C136" s="270" t="s">
        <v>878</v>
      </c>
      <c r="D136" s="270" t="s">
        <v>907</v>
      </c>
      <c r="E136" s="249" t="s">
        <v>741</v>
      </c>
      <c r="F136" s="268" t="s">
        <v>908</v>
      </c>
      <c r="G136" s="250">
        <v>859.27</v>
      </c>
      <c r="H136" s="215">
        <v>85.927000000000007</v>
      </c>
      <c r="I136" s="215">
        <v>773.34299999999996</v>
      </c>
      <c r="J136" s="271"/>
      <c r="K136" s="271"/>
      <c r="L136" s="271"/>
      <c r="M136" s="271"/>
      <c r="N136" s="271"/>
      <c r="O136" s="271"/>
      <c r="P136" s="271"/>
      <c r="Q136" s="271"/>
      <c r="R136" s="271"/>
      <c r="S136" s="271"/>
      <c r="T136" s="271"/>
      <c r="U136" s="271"/>
      <c r="V136" s="271"/>
      <c r="W136" s="271"/>
      <c r="X136" s="271"/>
      <c r="Y136" s="271"/>
      <c r="Z136" s="271"/>
      <c r="AA136" s="271"/>
      <c r="AB136" s="271"/>
      <c r="AC136" s="271"/>
      <c r="AD136" s="271"/>
      <c r="AE136" s="271"/>
      <c r="AF136" s="271"/>
      <c r="AG136" s="271"/>
      <c r="AH136" s="271"/>
      <c r="AI136" s="271"/>
      <c r="AJ136" s="271"/>
      <c r="AK136" s="271"/>
      <c r="AL136" s="271"/>
      <c r="AM136" s="271"/>
      <c r="AN136" s="271"/>
      <c r="AO136" s="271"/>
      <c r="AP136" s="271"/>
      <c r="AQ136" s="271"/>
      <c r="AR136" s="271"/>
      <c r="AS136" s="271"/>
      <c r="AT136" s="271"/>
      <c r="AU136" s="271"/>
      <c r="AV136" s="271"/>
      <c r="AW136" s="271"/>
      <c r="AX136" s="271"/>
      <c r="AY136" s="271"/>
      <c r="AZ136" s="271"/>
      <c r="BA136" s="271"/>
      <c r="BB136" s="271"/>
      <c r="BC136" s="271"/>
      <c r="BD136" s="271"/>
      <c r="BE136" s="271"/>
      <c r="BF136" s="271"/>
      <c r="BG136" s="271"/>
      <c r="BH136" s="271"/>
      <c r="BI136" s="271"/>
      <c r="BJ136" s="271"/>
      <c r="BK136" s="271"/>
      <c r="BL136" s="271"/>
      <c r="BM136" s="271"/>
      <c r="BN136" s="271"/>
      <c r="BO136" s="271"/>
      <c r="BP136" s="271"/>
      <c r="BQ136" s="271"/>
      <c r="BR136" s="271"/>
      <c r="BS136" s="271"/>
      <c r="BT136" s="271"/>
      <c r="BU136" s="271"/>
      <c r="BV136" s="271"/>
      <c r="BW136" s="271"/>
      <c r="BX136" s="271"/>
      <c r="BY136" s="271"/>
      <c r="BZ136" s="271"/>
      <c r="CA136" s="271"/>
      <c r="CB136" s="271"/>
      <c r="CC136" s="271"/>
      <c r="CD136" s="271"/>
      <c r="CE136" s="271"/>
      <c r="CF136" s="271"/>
      <c r="CG136" s="271"/>
      <c r="CH136" s="271"/>
      <c r="CI136" s="271"/>
      <c r="CJ136" s="271"/>
      <c r="CK136" s="271"/>
      <c r="CL136" s="215"/>
      <c r="CM136" s="215"/>
      <c r="CN136" s="215"/>
      <c r="CO136" s="216"/>
      <c r="CP136" s="215"/>
      <c r="CQ136" s="215"/>
      <c r="CR136" s="215"/>
      <c r="CS136" s="215"/>
      <c r="CT136" s="217"/>
      <c r="CU136" s="215"/>
      <c r="CV136" s="215">
        <v>7.2</v>
      </c>
      <c r="CW136" s="215">
        <v>13.14</v>
      </c>
      <c r="CX136" s="215">
        <v>12.71</v>
      </c>
      <c r="CY136" s="215">
        <v>13.14</v>
      </c>
      <c r="CZ136" s="215">
        <v>12.71</v>
      </c>
      <c r="DA136" s="215">
        <v>13.14</v>
      </c>
      <c r="DB136" s="216">
        <v>72.039999999999992</v>
      </c>
      <c r="DC136" s="216">
        <v>72.040000000000006</v>
      </c>
      <c r="DD136" s="215">
        <v>13.14</v>
      </c>
      <c r="DE136" s="215">
        <v>11.86</v>
      </c>
      <c r="DF136" s="215">
        <v>13.14</v>
      </c>
      <c r="DG136" s="215">
        <v>12.71</v>
      </c>
      <c r="DH136" s="215">
        <v>13.14</v>
      </c>
      <c r="DI136" s="215">
        <v>12.71</v>
      </c>
      <c r="DJ136" s="215">
        <v>13.14</v>
      </c>
      <c r="DK136" s="215">
        <v>13.14</v>
      </c>
      <c r="DL136" s="215">
        <v>12.71</v>
      </c>
      <c r="DM136" s="215">
        <v>13.14</v>
      </c>
      <c r="DN136" s="215">
        <v>12.71</v>
      </c>
      <c r="DO136" s="215">
        <v>13.14</v>
      </c>
      <c r="DP136" s="216">
        <v>154.68</v>
      </c>
      <c r="DQ136" s="216">
        <v>226.72</v>
      </c>
      <c r="DR136" s="215">
        <v>13.14</v>
      </c>
      <c r="DS136" s="215">
        <v>11.86</v>
      </c>
      <c r="DT136" s="215">
        <v>13.14</v>
      </c>
      <c r="DU136" s="215">
        <v>12.71</v>
      </c>
      <c r="DV136" s="218">
        <v>13.14</v>
      </c>
      <c r="DW136" s="218">
        <v>12.71</v>
      </c>
      <c r="DX136" s="219">
        <v>13.14</v>
      </c>
      <c r="DY136" s="220"/>
      <c r="DZ136" s="220"/>
      <c r="EA136" s="220"/>
      <c r="EB136" s="220"/>
      <c r="EC136" s="220"/>
      <c r="ED136" s="216">
        <v>89.84</v>
      </c>
      <c r="EE136" s="215">
        <v>316.56</v>
      </c>
      <c r="EF136" s="215">
        <v>542.71</v>
      </c>
    </row>
    <row r="137" spans="2:136" ht="32.25" customHeight="1" x14ac:dyDescent="0.15">
      <c r="B137" s="247">
        <v>42954</v>
      </c>
      <c r="C137" s="248" t="s">
        <v>490</v>
      </c>
      <c r="D137" s="248" t="s">
        <v>909</v>
      </c>
      <c r="E137" s="274" t="s">
        <v>762</v>
      </c>
      <c r="F137" s="249" t="s">
        <v>910</v>
      </c>
      <c r="G137" s="273">
        <v>1089</v>
      </c>
      <c r="H137" s="215">
        <v>108.9</v>
      </c>
      <c r="I137" s="215">
        <v>980.1</v>
      </c>
      <c r="J137" s="271"/>
      <c r="K137" s="271"/>
      <c r="L137" s="271"/>
      <c r="M137" s="271"/>
      <c r="N137" s="271"/>
      <c r="O137" s="271"/>
      <c r="P137" s="271"/>
      <c r="Q137" s="271"/>
      <c r="R137" s="271"/>
      <c r="S137" s="271"/>
      <c r="T137" s="271"/>
      <c r="U137" s="271"/>
      <c r="V137" s="271"/>
      <c r="W137" s="271"/>
      <c r="X137" s="271"/>
      <c r="Y137" s="271"/>
      <c r="Z137" s="271"/>
      <c r="AA137" s="271"/>
      <c r="AB137" s="271"/>
      <c r="AC137" s="271"/>
      <c r="AD137" s="271"/>
      <c r="AE137" s="271"/>
      <c r="AF137" s="271"/>
      <c r="AG137" s="271"/>
      <c r="AH137" s="271"/>
      <c r="AI137" s="271"/>
      <c r="AJ137" s="271"/>
      <c r="AK137" s="271"/>
      <c r="AL137" s="271"/>
      <c r="AM137" s="271"/>
      <c r="AN137" s="271"/>
      <c r="AO137" s="271"/>
      <c r="AP137" s="271"/>
      <c r="AQ137" s="271"/>
      <c r="AR137" s="271"/>
      <c r="AS137" s="271"/>
      <c r="AT137" s="271"/>
      <c r="AU137" s="271"/>
      <c r="AV137" s="271"/>
      <c r="AW137" s="271"/>
      <c r="AX137" s="271"/>
      <c r="AY137" s="271"/>
      <c r="AZ137" s="271"/>
      <c r="BA137" s="271"/>
      <c r="BB137" s="271"/>
      <c r="BC137" s="271"/>
      <c r="BD137" s="271"/>
      <c r="BE137" s="271"/>
      <c r="BF137" s="271"/>
      <c r="BG137" s="271"/>
      <c r="BH137" s="271"/>
      <c r="BI137" s="271"/>
      <c r="BJ137" s="271"/>
      <c r="BK137" s="271"/>
      <c r="BL137" s="271"/>
      <c r="BM137" s="271"/>
      <c r="BN137" s="271"/>
      <c r="BO137" s="271"/>
      <c r="BP137" s="271"/>
      <c r="BQ137" s="271"/>
      <c r="BR137" s="271"/>
      <c r="BS137" s="271"/>
      <c r="BT137" s="271"/>
      <c r="BU137" s="271"/>
      <c r="BV137" s="271"/>
      <c r="BW137" s="271"/>
      <c r="BX137" s="271"/>
      <c r="BY137" s="271"/>
      <c r="BZ137" s="271"/>
      <c r="CA137" s="271"/>
      <c r="CB137" s="271"/>
      <c r="CC137" s="271"/>
      <c r="CD137" s="271"/>
      <c r="CE137" s="271"/>
      <c r="CF137" s="271"/>
      <c r="CG137" s="271"/>
      <c r="CH137" s="271"/>
      <c r="CI137" s="271"/>
      <c r="CJ137" s="271"/>
      <c r="CK137" s="271"/>
      <c r="CL137" s="215"/>
      <c r="CM137" s="215"/>
      <c r="CN137" s="215"/>
      <c r="CO137" s="216"/>
      <c r="CP137" s="215"/>
      <c r="CQ137" s="215"/>
      <c r="CR137" s="215"/>
      <c r="CS137" s="215"/>
      <c r="CT137" s="217"/>
      <c r="CU137" s="215"/>
      <c r="CV137" s="215"/>
      <c r="CW137" s="215">
        <v>12.89</v>
      </c>
      <c r="CX137" s="215">
        <v>16.11</v>
      </c>
      <c r="CY137" s="215">
        <v>16.649999999999999</v>
      </c>
      <c r="CZ137" s="215">
        <v>16.11</v>
      </c>
      <c r="DA137" s="215">
        <v>16.649999999999999</v>
      </c>
      <c r="DB137" s="216">
        <v>78.41</v>
      </c>
      <c r="DC137" s="216">
        <v>78.41</v>
      </c>
      <c r="DD137" s="215">
        <v>16.649999999999999</v>
      </c>
      <c r="DE137" s="215">
        <v>15.04</v>
      </c>
      <c r="DF137" s="215">
        <v>16.649999999999999</v>
      </c>
      <c r="DG137" s="215">
        <v>16.11</v>
      </c>
      <c r="DH137" s="215">
        <v>16.649999999999999</v>
      </c>
      <c r="DI137" s="215">
        <v>16.11</v>
      </c>
      <c r="DJ137" s="215">
        <v>16.649999999999999</v>
      </c>
      <c r="DK137" s="215">
        <v>16.649999999999999</v>
      </c>
      <c r="DL137" s="215">
        <v>16.11</v>
      </c>
      <c r="DM137" s="215">
        <v>16.649999999999999</v>
      </c>
      <c r="DN137" s="215">
        <v>16.11</v>
      </c>
      <c r="DO137" s="215">
        <v>16.649999999999999</v>
      </c>
      <c r="DP137" s="216">
        <v>196.03</v>
      </c>
      <c r="DQ137" s="216">
        <v>274.44</v>
      </c>
      <c r="DR137" s="215">
        <v>16.649999999999999</v>
      </c>
      <c r="DS137" s="215">
        <v>15.04</v>
      </c>
      <c r="DT137" s="215">
        <v>16.649999999999999</v>
      </c>
      <c r="DU137" s="215">
        <v>16.11</v>
      </c>
      <c r="DV137" s="218">
        <v>16.649999999999999</v>
      </c>
      <c r="DW137" s="218">
        <v>16.11</v>
      </c>
      <c r="DX137" s="219">
        <v>16.649999999999999</v>
      </c>
      <c r="DY137" s="220"/>
      <c r="DZ137" s="220"/>
      <c r="EA137" s="220"/>
      <c r="EB137" s="220"/>
      <c r="EC137" s="220"/>
      <c r="ED137" s="216">
        <v>113.85999999999999</v>
      </c>
      <c r="EE137" s="215">
        <v>388.3</v>
      </c>
      <c r="EF137" s="215">
        <v>700.7</v>
      </c>
    </row>
    <row r="138" spans="2:136" ht="32.25" customHeight="1" x14ac:dyDescent="0.15">
      <c r="B138" s="247">
        <v>42954</v>
      </c>
      <c r="C138" s="248" t="s">
        <v>490</v>
      </c>
      <c r="D138" s="248" t="s">
        <v>911</v>
      </c>
      <c r="E138" s="274" t="s">
        <v>762</v>
      </c>
      <c r="F138" s="249" t="s">
        <v>912</v>
      </c>
      <c r="G138" s="273">
        <v>1089</v>
      </c>
      <c r="H138" s="215">
        <v>108.9</v>
      </c>
      <c r="I138" s="215">
        <v>980.1</v>
      </c>
      <c r="J138" s="271"/>
      <c r="K138" s="271"/>
      <c r="L138" s="271"/>
      <c r="M138" s="271"/>
      <c r="N138" s="271"/>
      <c r="O138" s="271"/>
      <c r="P138" s="271"/>
      <c r="Q138" s="271"/>
      <c r="R138" s="271"/>
      <c r="S138" s="271"/>
      <c r="T138" s="271"/>
      <c r="U138" s="271"/>
      <c r="V138" s="271"/>
      <c r="W138" s="271"/>
      <c r="X138" s="271"/>
      <c r="Y138" s="271"/>
      <c r="Z138" s="271"/>
      <c r="AA138" s="271"/>
      <c r="AB138" s="271"/>
      <c r="AC138" s="271"/>
      <c r="AD138" s="271"/>
      <c r="AE138" s="271"/>
      <c r="AF138" s="271"/>
      <c r="AG138" s="271"/>
      <c r="AH138" s="271"/>
      <c r="AI138" s="271"/>
      <c r="AJ138" s="271"/>
      <c r="AK138" s="271"/>
      <c r="AL138" s="271"/>
      <c r="AM138" s="271"/>
      <c r="AN138" s="271"/>
      <c r="AO138" s="271"/>
      <c r="AP138" s="271"/>
      <c r="AQ138" s="271"/>
      <c r="AR138" s="271"/>
      <c r="AS138" s="271"/>
      <c r="AT138" s="271"/>
      <c r="AU138" s="271"/>
      <c r="AV138" s="271"/>
      <c r="AW138" s="271"/>
      <c r="AX138" s="271"/>
      <c r="AY138" s="271"/>
      <c r="AZ138" s="271"/>
      <c r="BA138" s="271"/>
      <c r="BB138" s="271"/>
      <c r="BC138" s="271"/>
      <c r="BD138" s="271"/>
      <c r="BE138" s="271"/>
      <c r="BF138" s="271"/>
      <c r="BG138" s="271"/>
      <c r="BH138" s="271"/>
      <c r="BI138" s="271"/>
      <c r="BJ138" s="271"/>
      <c r="BK138" s="271"/>
      <c r="BL138" s="271"/>
      <c r="BM138" s="271"/>
      <c r="BN138" s="271"/>
      <c r="BO138" s="271"/>
      <c r="BP138" s="271"/>
      <c r="BQ138" s="271"/>
      <c r="BR138" s="271"/>
      <c r="BS138" s="271"/>
      <c r="BT138" s="271"/>
      <c r="BU138" s="271"/>
      <c r="BV138" s="271"/>
      <c r="BW138" s="271"/>
      <c r="BX138" s="271"/>
      <c r="BY138" s="271"/>
      <c r="BZ138" s="271"/>
      <c r="CA138" s="271"/>
      <c r="CB138" s="271"/>
      <c r="CC138" s="271"/>
      <c r="CD138" s="271"/>
      <c r="CE138" s="271"/>
      <c r="CF138" s="271"/>
      <c r="CG138" s="271"/>
      <c r="CH138" s="271"/>
      <c r="CI138" s="271"/>
      <c r="CJ138" s="271"/>
      <c r="CK138" s="271"/>
      <c r="CL138" s="215"/>
      <c r="CM138" s="215"/>
      <c r="CN138" s="215"/>
      <c r="CO138" s="216"/>
      <c r="CP138" s="215"/>
      <c r="CQ138" s="215"/>
      <c r="CR138" s="215"/>
      <c r="CS138" s="215"/>
      <c r="CT138" s="217"/>
      <c r="CU138" s="215"/>
      <c r="CV138" s="215"/>
      <c r="CW138" s="215">
        <v>12.89</v>
      </c>
      <c r="CX138" s="215">
        <v>16.11</v>
      </c>
      <c r="CY138" s="215">
        <v>16.649999999999999</v>
      </c>
      <c r="CZ138" s="215">
        <v>16.11</v>
      </c>
      <c r="DA138" s="215">
        <v>16.649999999999999</v>
      </c>
      <c r="DB138" s="216">
        <v>78.41</v>
      </c>
      <c r="DC138" s="216">
        <v>78.41</v>
      </c>
      <c r="DD138" s="215">
        <v>16.649999999999999</v>
      </c>
      <c r="DE138" s="215">
        <v>15.04</v>
      </c>
      <c r="DF138" s="215">
        <v>16.649999999999999</v>
      </c>
      <c r="DG138" s="215">
        <v>16.11</v>
      </c>
      <c r="DH138" s="215">
        <v>16.649999999999999</v>
      </c>
      <c r="DI138" s="215">
        <v>16.11</v>
      </c>
      <c r="DJ138" s="215">
        <v>16.649999999999999</v>
      </c>
      <c r="DK138" s="215">
        <v>16.649999999999999</v>
      </c>
      <c r="DL138" s="215">
        <v>16.11</v>
      </c>
      <c r="DM138" s="215">
        <v>16.649999999999999</v>
      </c>
      <c r="DN138" s="215">
        <v>16.11</v>
      </c>
      <c r="DO138" s="215">
        <v>16.649999999999999</v>
      </c>
      <c r="DP138" s="216">
        <v>196.03</v>
      </c>
      <c r="DQ138" s="216">
        <v>274.44</v>
      </c>
      <c r="DR138" s="215">
        <v>16.649999999999999</v>
      </c>
      <c r="DS138" s="215">
        <v>15.04</v>
      </c>
      <c r="DT138" s="215">
        <v>16.649999999999999</v>
      </c>
      <c r="DU138" s="215">
        <v>16.11</v>
      </c>
      <c r="DV138" s="218">
        <v>16.649999999999999</v>
      </c>
      <c r="DW138" s="218">
        <v>16.11</v>
      </c>
      <c r="DX138" s="219">
        <v>16.649999999999999</v>
      </c>
      <c r="DY138" s="220"/>
      <c r="DZ138" s="220"/>
      <c r="EA138" s="220"/>
      <c r="EB138" s="220"/>
      <c r="EC138" s="220"/>
      <c r="ED138" s="216">
        <v>113.85999999999999</v>
      </c>
      <c r="EE138" s="215">
        <v>388.3</v>
      </c>
      <c r="EF138" s="215">
        <v>700.7</v>
      </c>
    </row>
    <row r="139" spans="2:136" ht="32.25" customHeight="1" x14ac:dyDescent="0.15">
      <c r="B139" s="247">
        <v>42954</v>
      </c>
      <c r="C139" s="248" t="s">
        <v>490</v>
      </c>
      <c r="D139" s="248" t="s">
        <v>913</v>
      </c>
      <c r="E139" s="274" t="s">
        <v>762</v>
      </c>
      <c r="F139" s="249" t="s">
        <v>914</v>
      </c>
      <c r="G139" s="273">
        <v>1089</v>
      </c>
      <c r="H139" s="215">
        <v>108.9</v>
      </c>
      <c r="I139" s="215">
        <v>980.1</v>
      </c>
      <c r="J139" s="271"/>
      <c r="K139" s="271"/>
      <c r="L139" s="271"/>
      <c r="M139" s="271"/>
      <c r="N139" s="271"/>
      <c r="O139" s="271"/>
      <c r="P139" s="271"/>
      <c r="Q139" s="271"/>
      <c r="R139" s="271"/>
      <c r="S139" s="271"/>
      <c r="T139" s="271"/>
      <c r="U139" s="271"/>
      <c r="V139" s="271"/>
      <c r="W139" s="271"/>
      <c r="X139" s="271"/>
      <c r="Y139" s="271"/>
      <c r="Z139" s="271"/>
      <c r="AA139" s="271"/>
      <c r="AB139" s="271"/>
      <c r="AC139" s="271"/>
      <c r="AD139" s="271"/>
      <c r="AE139" s="271"/>
      <c r="AF139" s="271"/>
      <c r="AG139" s="271"/>
      <c r="AH139" s="271"/>
      <c r="AI139" s="271"/>
      <c r="AJ139" s="271"/>
      <c r="AK139" s="271"/>
      <c r="AL139" s="271"/>
      <c r="AM139" s="271"/>
      <c r="AN139" s="271"/>
      <c r="AO139" s="271"/>
      <c r="AP139" s="271"/>
      <c r="AQ139" s="271"/>
      <c r="AR139" s="271"/>
      <c r="AS139" s="271"/>
      <c r="AT139" s="271"/>
      <c r="AU139" s="271"/>
      <c r="AV139" s="271"/>
      <c r="AW139" s="271"/>
      <c r="AX139" s="271"/>
      <c r="AY139" s="271"/>
      <c r="AZ139" s="271"/>
      <c r="BA139" s="271"/>
      <c r="BB139" s="271"/>
      <c r="BC139" s="271"/>
      <c r="BD139" s="271"/>
      <c r="BE139" s="271"/>
      <c r="BF139" s="271"/>
      <c r="BG139" s="271"/>
      <c r="BH139" s="271"/>
      <c r="BI139" s="271"/>
      <c r="BJ139" s="271"/>
      <c r="BK139" s="271"/>
      <c r="BL139" s="271"/>
      <c r="BM139" s="271"/>
      <c r="BN139" s="271"/>
      <c r="BO139" s="271"/>
      <c r="BP139" s="271"/>
      <c r="BQ139" s="271"/>
      <c r="BR139" s="271"/>
      <c r="BS139" s="271"/>
      <c r="BT139" s="271"/>
      <c r="BU139" s="271"/>
      <c r="BV139" s="271"/>
      <c r="BW139" s="271"/>
      <c r="BX139" s="271"/>
      <c r="BY139" s="271"/>
      <c r="BZ139" s="271"/>
      <c r="CA139" s="271"/>
      <c r="CB139" s="271"/>
      <c r="CC139" s="271"/>
      <c r="CD139" s="271"/>
      <c r="CE139" s="271"/>
      <c r="CF139" s="271"/>
      <c r="CG139" s="271"/>
      <c r="CH139" s="271"/>
      <c r="CI139" s="271"/>
      <c r="CJ139" s="271"/>
      <c r="CK139" s="271"/>
      <c r="CL139" s="215"/>
      <c r="CM139" s="215"/>
      <c r="CN139" s="215"/>
      <c r="CO139" s="216"/>
      <c r="CP139" s="215"/>
      <c r="CQ139" s="215"/>
      <c r="CR139" s="215"/>
      <c r="CS139" s="215"/>
      <c r="CT139" s="217"/>
      <c r="CU139" s="215"/>
      <c r="CV139" s="215"/>
      <c r="CW139" s="215">
        <v>12.89</v>
      </c>
      <c r="CX139" s="215">
        <v>16.11</v>
      </c>
      <c r="CY139" s="215">
        <v>16.649999999999999</v>
      </c>
      <c r="CZ139" s="215">
        <v>16.11</v>
      </c>
      <c r="DA139" s="215">
        <v>16.649999999999999</v>
      </c>
      <c r="DB139" s="216">
        <v>78.41</v>
      </c>
      <c r="DC139" s="216">
        <v>78.41</v>
      </c>
      <c r="DD139" s="215">
        <v>16.649999999999999</v>
      </c>
      <c r="DE139" s="215">
        <v>15.04</v>
      </c>
      <c r="DF139" s="215">
        <v>16.649999999999999</v>
      </c>
      <c r="DG139" s="215">
        <v>16.11</v>
      </c>
      <c r="DH139" s="215">
        <v>16.649999999999999</v>
      </c>
      <c r="DI139" s="215">
        <v>16.11</v>
      </c>
      <c r="DJ139" s="215">
        <v>16.649999999999999</v>
      </c>
      <c r="DK139" s="215">
        <v>16.649999999999999</v>
      </c>
      <c r="DL139" s="215">
        <v>16.11</v>
      </c>
      <c r="DM139" s="215">
        <v>16.649999999999999</v>
      </c>
      <c r="DN139" s="215">
        <v>16.11</v>
      </c>
      <c r="DO139" s="215">
        <v>16.649999999999999</v>
      </c>
      <c r="DP139" s="216">
        <v>196.03</v>
      </c>
      <c r="DQ139" s="216">
        <v>274.44</v>
      </c>
      <c r="DR139" s="215">
        <v>16.649999999999999</v>
      </c>
      <c r="DS139" s="215">
        <v>15.04</v>
      </c>
      <c r="DT139" s="215">
        <v>16.649999999999999</v>
      </c>
      <c r="DU139" s="215">
        <v>16.11</v>
      </c>
      <c r="DV139" s="218">
        <v>16.649999999999999</v>
      </c>
      <c r="DW139" s="218">
        <v>16.11</v>
      </c>
      <c r="DX139" s="219">
        <v>16.649999999999999</v>
      </c>
      <c r="DY139" s="220"/>
      <c r="DZ139" s="220"/>
      <c r="EA139" s="220"/>
      <c r="EB139" s="220"/>
      <c r="EC139" s="220"/>
      <c r="ED139" s="216">
        <v>113.85999999999999</v>
      </c>
      <c r="EE139" s="215">
        <v>388.3</v>
      </c>
      <c r="EF139" s="215">
        <v>700.7</v>
      </c>
    </row>
    <row r="140" spans="2:136" ht="32.25" customHeight="1" x14ac:dyDescent="0.15">
      <c r="B140" s="247">
        <v>42954</v>
      </c>
      <c r="C140" s="248" t="s">
        <v>490</v>
      </c>
      <c r="D140" s="248" t="s">
        <v>915</v>
      </c>
      <c r="E140" s="274" t="s">
        <v>762</v>
      </c>
      <c r="F140" s="249" t="s">
        <v>916</v>
      </c>
      <c r="G140" s="273">
        <v>1089</v>
      </c>
      <c r="H140" s="215">
        <v>108.9</v>
      </c>
      <c r="I140" s="215">
        <v>980.1</v>
      </c>
      <c r="J140" s="271"/>
      <c r="K140" s="271"/>
      <c r="L140" s="271"/>
      <c r="M140" s="271"/>
      <c r="N140" s="271"/>
      <c r="O140" s="271"/>
      <c r="P140" s="271"/>
      <c r="Q140" s="271"/>
      <c r="R140" s="271"/>
      <c r="S140" s="271"/>
      <c r="T140" s="271"/>
      <c r="U140" s="271"/>
      <c r="V140" s="271"/>
      <c r="W140" s="271"/>
      <c r="X140" s="271"/>
      <c r="Y140" s="271"/>
      <c r="Z140" s="271"/>
      <c r="AA140" s="271"/>
      <c r="AB140" s="271"/>
      <c r="AC140" s="271"/>
      <c r="AD140" s="271"/>
      <c r="AE140" s="271"/>
      <c r="AF140" s="271"/>
      <c r="AG140" s="271"/>
      <c r="AH140" s="271"/>
      <c r="AI140" s="271"/>
      <c r="AJ140" s="271"/>
      <c r="AK140" s="271"/>
      <c r="AL140" s="271"/>
      <c r="AM140" s="271"/>
      <c r="AN140" s="271"/>
      <c r="AO140" s="271"/>
      <c r="AP140" s="271"/>
      <c r="AQ140" s="271"/>
      <c r="AR140" s="271"/>
      <c r="AS140" s="271"/>
      <c r="AT140" s="271"/>
      <c r="AU140" s="271"/>
      <c r="AV140" s="271"/>
      <c r="AW140" s="271"/>
      <c r="AX140" s="271"/>
      <c r="AY140" s="271"/>
      <c r="AZ140" s="271"/>
      <c r="BA140" s="271"/>
      <c r="BB140" s="271"/>
      <c r="BC140" s="271"/>
      <c r="BD140" s="271"/>
      <c r="BE140" s="271"/>
      <c r="BF140" s="271"/>
      <c r="BG140" s="271"/>
      <c r="BH140" s="271"/>
      <c r="BI140" s="271"/>
      <c r="BJ140" s="271"/>
      <c r="BK140" s="271"/>
      <c r="BL140" s="271"/>
      <c r="BM140" s="271"/>
      <c r="BN140" s="271"/>
      <c r="BO140" s="271"/>
      <c r="BP140" s="271"/>
      <c r="BQ140" s="271"/>
      <c r="BR140" s="271"/>
      <c r="BS140" s="271"/>
      <c r="BT140" s="271"/>
      <c r="BU140" s="271"/>
      <c r="BV140" s="271"/>
      <c r="BW140" s="271"/>
      <c r="BX140" s="271"/>
      <c r="BY140" s="271"/>
      <c r="BZ140" s="271"/>
      <c r="CA140" s="271"/>
      <c r="CB140" s="271"/>
      <c r="CC140" s="271"/>
      <c r="CD140" s="271"/>
      <c r="CE140" s="271"/>
      <c r="CF140" s="271"/>
      <c r="CG140" s="271"/>
      <c r="CH140" s="271"/>
      <c r="CI140" s="271"/>
      <c r="CJ140" s="271"/>
      <c r="CK140" s="271"/>
      <c r="CL140" s="215"/>
      <c r="CM140" s="215"/>
      <c r="CN140" s="215"/>
      <c r="CO140" s="216"/>
      <c r="CP140" s="215"/>
      <c r="CQ140" s="215"/>
      <c r="CR140" s="215"/>
      <c r="CS140" s="215"/>
      <c r="CT140" s="217"/>
      <c r="CU140" s="215"/>
      <c r="CV140" s="215"/>
      <c r="CW140" s="215">
        <v>12.89</v>
      </c>
      <c r="CX140" s="215">
        <v>16.11</v>
      </c>
      <c r="CY140" s="215">
        <v>16.649999999999999</v>
      </c>
      <c r="CZ140" s="215">
        <v>16.11</v>
      </c>
      <c r="DA140" s="215">
        <v>16.649999999999999</v>
      </c>
      <c r="DB140" s="216">
        <v>78.41</v>
      </c>
      <c r="DC140" s="216">
        <v>78.41</v>
      </c>
      <c r="DD140" s="215">
        <v>16.649999999999999</v>
      </c>
      <c r="DE140" s="215">
        <v>15.04</v>
      </c>
      <c r="DF140" s="215">
        <v>16.649999999999999</v>
      </c>
      <c r="DG140" s="215">
        <v>16.11</v>
      </c>
      <c r="DH140" s="215">
        <v>16.649999999999999</v>
      </c>
      <c r="DI140" s="215">
        <v>16.11</v>
      </c>
      <c r="DJ140" s="215">
        <v>16.649999999999999</v>
      </c>
      <c r="DK140" s="215">
        <v>16.649999999999999</v>
      </c>
      <c r="DL140" s="215">
        <v>16.11</v>
      </c>
      <c r="DM140" s="215">
        <v>16.649999999999999</v>
      </c>
      <c r="DN140" s="215">
        <v>16.11</v>
      </c>
      <c r="DO140" s="215">
        <v>16.649999999999999</v>
      </c>
      <c r="DP140" s="216">
        <v>196.03</v>
      </c>
      <c r="DQ140" s="216">
        <v>274.44</v>
      </c>
      <c r="DR140" s="215">
        <v>16.649999999999999</v>
      </c>
      <c r="DS140" s="215">
        <v>15.04</v>
      </c>
      <c r="DT140" s="215">
        <v>16.649999999999999</v>
      </c>
      <c r="DU140" s="215">
        <v>16.11</v>
      </c>
      <c r="DV140" s="218">
        <v>16.649999999999999</v>
      </c>
      <c r="DW140" s="218">
        <v>16.11</v>
      </c>
      <c r="DX140" s="219">
        <v>16.649999999999999</v>
      </c>
      <c r="DY140" s="220"/>
      <c r="DZ140" s="220"/>
      <c r="EA140" s="220"/>
      <c r="EB140" s="220"/>
      <c r="EC140" s="220"/>
      <c r="ED140" s="216">
        <v>113.85999999999999</v>
      </c>
      <c r="EE140" s="215">
        <v>388.3</v>
      </c>
      <c r="EF140" s="215">
        <v>700.7</v>
      </c>
    </row>
    <row r="141" spans="2:136" ht="32.25" customHeight="1" x14ac:dyDescent="0.15">
      <c r="B141" s="247">
        <v>42954</v>
      </c>
      <c r="C141" s="248" t="s">
        <v>490</v>
      </c>
      <c r="D141" s="248" t="s">
        <v>917</v>
      </c>
      <c r="E141" s="274" t="s">
        <v>762</v>
      </c>
      <c r="F141" s="249" t="s">
        <v>918</v>
      </c>
      <c r="G141" s="273">
        <v>1089</v>
      </c>
      <c r="H141" s="215">
        <v>108.9</v>
      </c>
      <c r="I141" s="215">
        <v>980.1</v>
      </c>
      <c r="J141" s="271"/>
      <c r="K141" s="271"/>
      <c r="L141" s="271"/>
      <c r="M141" s="271"/>
      <c r="N141" s="271"/>
      <c r="O141" s="271"/>
      <c r="P141" s="271"/>
      <c r="Q141" s="271"/>
      <c r="R141" s="271"/>
      <c r="S141" s="271"/>
      <c r="T141" s="271"/>
      <c r="U141" s="271"/>
      <c r="V141" s="271"/>
      <c r="W141" s="271"/>
      <c r="X141" s="271"/>
      <c r="Y141" s="271"/>
      <c r="Z141" s="271"/>
      <c r="AA141" s="271"/>
      <c r="AB141" s="271"/>
      <c r="AC141" s="271"/>
      <c r="AD141" s="271"/>
      <c r="AE141" s="271"/>
      <c r="AF141" s="271"/>
      <c r="AG141" s="271"/>
      <c r="AH141" s="271"/>
      <c r="AI141" s="271"/>
      <c r="AJ141" s="271"/>
      <c r="AK141" s="271"/>
      <c r="AL141" s="271"/>
      <c r="AM141" s="271"/>
      <c r="AN141" s="271"/>
      <c r="AO141" s="271"/>
      <c r="AP141" s="271"/>
      <c r="AQ141" s="271"/>
      <c r="AR141" s="271"/>
      <c r="AS141" s="271"/>
      <c r="AT141" s="271"/>
      <c r="AU141" s="271"/>
      <c r="AV141" s="271"/>
      <c r="AW141" s="271"/>
      <c r="AX141" s="271"/>
      <c r="AY141" s="271"/>
      <c r="AZ141" s="271"/>
      <c r="BA141" s="271"/>
      <c r="BB141" s="271"/>
      <c r="BC141" s="271"/>
      <c r="BD141" s="271"/>
      <c r="BE141" s="271"/>
      <c r="BF141" s="271"/>
      <c r="BG141" s="271"/>
      <c r="BH141" s="271"/>
      <c r="BI141" s="271"/>
      <c r="BJ141" s="271"/>
      <c r="BK141" s="271"/>
      <c r="BL141" s="271"/>
      <c r="BM141" s="271"/>
      <c r="BN141" s="271"/>
      <c r="BO141" s="271"/>
      <c r="BP141" s="271"/>
      <c r="BQ141" s="271"/>
      <c r="BR141" s="271"/>
      <c r="BS141" s="271"/>
      <c r="BT141" s="271"/>
      <c r="BU141" s="271"/>
      <c r="BV141" s="271"/>
      <c r="BW141" s="271"/>
      <c r="BX141" s="271"/>
      <c r="BY141" s="271"/>
      <c r="BZ141" s="271"/>
      <c r="CA141" s="271"/>
      <c r="CB141" s="271"/>
      <c r="CC141" s="271"/>
      <c r="CD141" s="271"/>
      <c r="CE141" s="271"/>
      <c r="CF141" s="271"/>
      <c r="CG141" s="271"/>
      <c r="CH141" s="271"/>
      <c r="CI141" s="271"/>
      <c r="CJ141" s="271"/>
      <c r="CK141" s="271"/>
      <c r="CL141" s="215"/>
      <c r="CM141" s="215"/>
      <c r="CN141" s="215"/>
      <c r="CO141" s="216"/>
      <c r="CP141" s="215"/>
      <c r="CQ141" s="215"/>
      <c r="CR141" s="215"/>
      <c r="CS141" s="215"/>
      <c r="CT141" s="217"/>
      <c r="CU141" s="215"/>
      <c r="CV141" s="215"/>
      <c r="CW141" s="215">
        <v>12.89</v>
      </c>
      <c r="CX141" s="215">
        <v>16.11</v>
      </c>
      <c r="CY141" s="215">
        <v>16.649999999999999</v>
      </c>
      <c r="CZ141" s="215">
        <v>16.11</v>
      </c>
      <c r="DA141" s="215">
        <v>16.649999999999999</v>
      </c>
      <c r="DB141" s="216">
        <v>78.41</v>
      </c>
      <c r="DC141" s="216">
        <v>78.41</v>
      </c>
      <c r="DD141" s="215">
        <v>16.649999999999999</v>
      </c>
      <c r="DE141" s="215">
        <v>15.04</v>
      </c>
      <c r="DF141" s="215">
        <v>16.649999999999999</v>
      </c>
      <c r="DG141" s="215">
        <v>16.11</v>
      </c>
      <c r="DH141" s="215">
        <v>16.649999999999999</v>
      </c>
      <c r="DI141" s="215">
        <v>16.11</v>
      </c>
      <c r="DJ141" s="215">
        <v>16.649999999999999</v>
      </c>
      <c r="DK141" s="215">
        <v>16.649999999999999</v>
      </c>
      <c r="DL141" s="215">
        <v>16.11</v>
      </c>
      <c r="DM141" s="215">
        <v>16.649999999999999</v>
      </c>
      <c r="DN141" s="215">
        <v>16.11</v>
      </c>
      <c r="DO141" s="215">
        <v>16.649999999999999</v>
      </c>
      <c r="DP141" s="216">
        <v>196.03</v>
      </c>
      <c r="DQ141" s="216">
        <v>274.44</v>
      </c>
      <c r="DR141" s="215">
        <v>16.649999999999999</v>
      </c>
      <c r="DS141" s="215">
        <v>15.04</v>
      </c>
      <c r="DT141" s="215">
        <v>16.649999999999999</v>
      </c>
      <c r="DU141" s="215">
        <v>16.11</v>
      </c>
      <c r="DV141" s="218">
        <v>16.649999999999999</v>
      </c>
      <c r="DW141" s="218">
        <v>16.11</v>
      </c>
      <c r="DX141" s="219">
        <v>16.649999999999999</v>
      </c>
      <c r="DY141" s="220"/>
      <c r="DZ141" s="220"/>
      <c r="EA141" s="220"/>
      <c r="EB141" s="220"/>
      <c r="EC141" s="220"/>
      <c r="ED141" s="216">
        <v>113.85999999999999</v>
      </c>
      <c r="EE141" s="215">
        <v>388.3</v>
      </c>
      <c r="EF141" s="215">
        <v>700.7</v>
      </c>
    </row>
    <row r="142" spans="2:136" ht="32.25" customHeight="1" x14ac:dyDescent="0.15">
      <c r="B142" s="247">
        <v>42954</v>
      </c>
      <c r="C142" s="248" t="s">
        <v>490</v>
      </c>
      <c r="D142" s="248" t="s">
        <v>919</v>
      </c>
      <c r="E142" s="274" t="s">
        <v>762</v>
      </c>
      <c r="F142" s="249" t="s">
        <v>920</v>
      </c>
      <c r="G142" s="273">
        <v>1089</v>
      </c>
      <c r="H142" s="215">
        <v>108.9</v>
      </c>
      <c r="I142" s="215">
        <v>980.1</v>
      </c>
      <c r="J142" s="271"/>
      <c r="K142" s="271"/>
      <c r="L142" s="271"/>
      <c r="M142" s="271"/>
      <c r="N142" s="271"/>
      <c r="O142" s="271"/>
      <c r="P142" s="271"/>
      <c r="Q142" s="271"/>
      <c r="R142" s="271"/>
      <c r="S142" s="271"/>
      <c r="T142" s="271"/>
      <c r="U142" s="271"/>
      <c r="V142" s="271"/>
      <c r="W142" s="271"/>
      <c r="X142" s="271"/>
      <c r="Y142" s="271"/>
      <c r="Z142" s="271"/>
      <c r="AA142" s="271"/>
      <c r="AB142" s="271"/>
      <c r="AC142" s="271"/>
      <c r="AD142" s="271"/>
      <c r="AE142" s="271"/>
      <c r="AF142" s="271"/>
      <c r="AG142" s="271"/>
      <c r="AH142" s="271"/>
      <c r="AI142" s="271"/>
      <c r="AJ142" s="271"/>
      <c r="AK142" s="271"/>
      <c r="AL142" s="271"/>
      <c r="AM142" s="271"/>
      <c r="AN142" s="271"/>
      <c r="AO142" s="271"/>
      <c r="AP142" s="271"/>
      <c r="AQ142" s="271"/>
      <c r="AR142" s="271"/>
      <c r="AS142" s="271"/>
      <c r="AT142" s="271"/>
      <c r="AU142" s="271"/>
      <c r="AV142" s="271"/>
      <c r="AW142" s="271"/>
      <c r="AX142" s="271"/>
      <c r="AY142" s="271"/>
      <c r="AZ142" s="271"/>
      <c r="BA142" s="271"/>
      <c r="BB142" s="271"/>
      <c r="BC142" s="271"/>
      <c r="BD142" s="271"/>
      <c r="BE142" s="271"/>
      <c r="BF142" s="271"/>
      <c r="BG142" s="271"/>
      <c r="BH142" s="271"/>
      <c r="BI142" s="271"/>
      <c r="BJ142" s="271"/>
      <c r="BK142" s="271"/>
      <c r="BL142" s="271"/>
      <c r="BM142" s="271"/>
      <c r="BN142" s="271"/>
      <c r="BO142" s="271"/>
      <c r="BP142" s="271"/>
      <c r="BQ142" s="271"/>
      <c r="BR142" s="271"/>
      <c r="BS142" s="271"/>
      <c r="BT142" s="271"/>
      <c r="BU142" s="271"/>
      <c r="BV142" s="271"/>
      <c r="BW142" s="271"/>
      <c r="BX142" s="271"/>
      <c r="BY142" s="271"/>
      <c r="BZ142" s="271"/>
      <c r="CA142" s="271"/>
      <c r="CB142" s="271"/>
      <c r="CC142" s="271"/>
      <c r="CD142" s="271"/>
      <c r="CE142" s="271"/>
      <c r="CF142" s="271"/>
      <c r="CG142" s="271"/>
      <c r="CH142" s="271"/>
      <c r="CI142" s="271"/>
      <c r="CJ142" s="271"/>
      <c r="CK142" s="271"/>
      <c r="CL142" s="215"/>
      <c r="CM142" s="215"/>
      <c r="CN142" s="215"/>
      <c r="CO142" s="216"/>
      <c r="CP142" s="215"/>
      <c r="CQ142" s="215"/>
      <c r="CR142" s="215"/>
      <c r="CS142" s="215"/>
      <c r="CT142" s="217"/>
      <c r="CU142" s="215"/>
      <c r="CV142" s="215"/>
      <c r="CW142" s="215">
        <v>12.89</v>
      </c>
      <c r="CX142" s="215">
        <v>16.11</v>
      </c>
      <c r="CY142" s="215">
        <v>16.649999999999999</v>
      </c>
      <c r="CZ142" s="215">
        <v>16.11</v>
      </c>
      <c r="DA142" s="215">
        <v>16.649999999999999</v>
      </c>
      <c r="DB142" s="216">
        <v>78.41</v>
      </c>
      <c r="DC142" s="216">
        <v>78.41</v>
      </c>
      <c r="DD142" s="215">
        <v>16.649999999999999</v>
      </c>
      <c r="DE142" s="215">
        <v>15.04</v>
      </c>
      <c r="DF142" s="215">
        <v>16.649999999999999</v>
      </c>
      <c r="DG142" s="215">
        <v>16.11</v>
      </c>
      <c r="DH142" s="215">
        <v>16.649999999999999</v>
      </c>
      <c r="DI142" s="215">
        <v>16.11</v>
      </c>
      <c r="DJ142" s="215">
        <v>16.649999999999999</v>
      </c>
      <c r="DK142" s="215">
        <v>16.649999999999999</v>
      </c>
      <c r="DL142" s="215">
        <v>16.11</v>
      </c>
      <c r="DM142" s="215">
        <v>16.649999999999999</v>
      </c>
      <c r="DN142" s="215">
        <v>16.11</v>
      </c>
      <c r="DO142" s="215">
        <v>16.649999999999999</v>
      </c>
      <c r="DP142" s="216">
        <v>196.03</v>
      </c>
      <c r="DQ142" s="216">
        <v>274.44</v>
      </c>
      <c r="DR142" s="215">
        <v>16.649999999999999</v>
      </c>
      <c r="DS142" s="215">
        <v>15.04</v>
      </c>
      <c r="DT142" s="215">
        <v>16.649999999999999</v>
      </c>
      <c r="DU142" s="215">
        <v>16.11</v>
      </c>
      <c r="DV142" s="218">
        <v>16.649999999999999</v>
      </c>
      <c r="DW142" s="218">
        <v>16.11</v>
      </c>
      <c r="DX142" s="219">
        <v>16.649999999999999</v>
      </c>
      <c r="DY142" s="220"/>
      <c r="DZ142" s="220"/>
      <c r="EA142" s="220"/>
      <c r="EB142" s="220"/>
      <c r="EC142" s="220"/>
      <c r="ED142" s="216">
        <v>113.85999999999999</v>
      </c>
      <c r="EE142" s="215">
        <v>388.3</v>
      </c>
      <c r="EF142" s="215">
        <v>700.7</v>
      </c>
    </row>
    <row r="143" spans="2:136" ht="32.25" customHeight="1" x14ac:dyDescent="0.15">
      <c r="B143" s="247">
        <v>42954</v>
      </c>
      <c r="C143" s="248" t="s">
        <v>490</v>
      </c>
      <c r="D143" s="248" t="s">
        <v>921</v>
      </c>
      <c r="E143" s="274" t="s">
        <v>762</v>
      </c>
      <c r="F143" s="249" t="s">
        <v>922</v>
      </c>
      <c r="G143" s="273">
        <v>1089</v>
      </c>
      <c r="H143" s="215">
        <v>108.9</v>
      </c>
      <c r="I143" s="215">
        <v>980.1</v>
      </c>
      <c r="J143" s="271"/>
      <c r="K143" s="271"/>
      <c r="L143" s="271"/>
      <c r="M143" s="271"/>
      <c r="N143" s="271"/>
      <c r="O143" s="271"/>
      <c r="P143" s="271"/>
      <c r="Q143" s="271"/>
      <c r="R143" s="271"/>
      <c r="S143" s="271"/>
      <c r="T143" s="271"/>
      <c r="U143" s="271"/>
      <c r="V143" s="271"/>
      <c r="W143" s="271"/>
      <c r="X143" s="271"/>
      <c r="Y143" s="271"/>
      <c r="Z143" s="271"/>
      <c r="AA143" s="271"/>
      <c r="AB143" s="271"/>
      <c r="AC143" s="271"/>
      <c r="AD143" s="271"/>
      <c r="AE143" s="271"/>
      <c r="AF143" s="271"/>
      <c r="AG143" s="271"/>
      <c r="AH143" s="271"/>
      <c r="AI143" s="271"/>
      <c r="AJ143" s="271"/>
      <c r="AK143" s="271"/>
      <c r="AL143" s="271"/>
      <c r="AM143" s="271"/>
      <c r="AN143" s="271"/>
      <c r="AO143" s="271"/>
      <c r="AP143" s="271"/>
      <c r="AQ143" s="271"/>
      <c r="AR143" s="271"/>
      <c r="AS143" s="271"/>
      <c r="AT143" s="271"/>
      <c r="AU143" s="271"/>
      <c r="AV143" s="271"/>
      <c r="AW143" s="271"/>
      <c r="AX143" s="271"/>
      <c r="AY143" s="271"/>
      <c r="AZ143" s="271"/>
      <c r="BA143" s="271"/>
      <c r="BB143" s="271"/>
      <c r="BC143" s="271"/>
      <c r="BD143" s="271"/>
      <c r="BE143" s="271"/>
      <c r="BF143" s="271"/>
      <c r="BG143" s="271"/>
      <c r="BH143" s="271"/>
      <c r="BI143" s="271"/>
      <c r="BJ143" s="271"/>
      <c r="BK143" s="271"/>
      <c r="BL143" s="271"/>
      <c r="BM143" s="271"/>
      <c r="BN143" s="271"/>
      <c r="BO143" s="271"/>
      <c r="BP143" s="271"/>
      <c r="BQ143" s="271"/>
      <c r="BR143" s="271"/>
      <c r="BS143" s="271"/>
      <c r="BT143" s="271"/>
      <c r="BU143" s="271"/>
      <c r="BV143" s="271"/>
      <c r="BW143" s="271"/>
      <c r="BX143" s="271"/>
      <c r="BY143" s="271"/>
      <c r="BZ143" s="271"/>
      <c r="CA143" s="271"/>
      <c r="CB143" s="271"/>
      <c r="CC143" s="271"/>
      <c r="CD143" s="271"/>
      <c r="CE143" s="271"/>
      <c r="CF143" s="271"/>
      <c r="CG143" s="271"/>
      <c r="CH143" s="271"/>
      <c r="CI143" s="271"/>
      <c r="CJ143" s="271"/>
      <c r="CK143" s="271"/>
      <c r="CL143" s="215"/>
      <c r="CM143" s="215"/>
      <c r="CN143" s="215"/>
      <c r="CO143" s="216"/>
      <c r="CP143" s="215"/>
      <c r="CQ143" s="215"/>
      <c r="CR143" s="215"/>
      <c r="CS143" s="215"/>
      <c r="CT143" s="217"/>
      <c r="CU143" s="215"/>
      <c r="CV143" s="215"/>
      <c r="CW143" s="215">
        <v>12.89</v>
      </c>
      <c r="CX143" s="215">
        <v>16.11</v>
      </c>
      <c r="CY143" s="215">
        <v>16.649999999999999</v>
      </c>
      <c r="CZ143" s="215">
        <v>16.11</v>
      </c>
      <c r="DA143" s="215">
        <v>16.649999999999999</v>
      </c>
      <c r="DB143" s="216">
        <v>78.41</v>
      </c>
      <c r="DC143" s="216">
        <v>78.41</v>
      </c>
      <c r="DD143" s="215">
        <v>16.649999999999999</v>
      </c>
      <c r="DE143" s="215">
        <v>15.04</v>
      </c>
      <c r="DF143" s="215">
        <v>16.649999999999999</v>
      </c>
      <c r="DG143" s="215">
        <v>16.11</v>
      </c>
      <c r="DH143" s="215">
        <v>16.649999999999999</v>
      </c>
      <c r="DI143" s="215">
        <v>16.11</v>
      </c>
      <c r="DJ143" s="215">
        <v>16.649999999999999</v>
      </c>
      <c r="DK143" s="215">
        <v>16.649999999999999</v>
      </c>
      <c r="DL143" s="215">
        <v>16.11</v>
      </c>
      <c r="DM143" s="215">
        <v>16.649999999999999</v>
      </c>
      <c r="DN143" s="215">
        <v>16.11</v>
      </c>
      <c r="DO143" s="215">
        <v>16.649999999999999</v>
      </c>
      <c r="DP143" s="216">
        <v>196.03</v>
      </c>
      <c r="DQ143" s="216">
        <v>274.44</v>
      </c>
      <c r="DR143" s="215">
        <v>16.649999999999999</v>
      </c>
      <c r="DS143" s="215">
        <v>15.04</v>
      </c>
      <c r="DT143" s="215">
        <v>16.649999999999999</v>
      </c>
      <c r="DU143" s="215">
        <v>16.11</v>
      </c>
      <c r="DV143" s="218">
        <v>16.649999999999999</v>
      </c>
      <c r="DW143" s="218">
        <v>16.11</v>
      </c>
      <c r="DX143" s="219">
        <v>16.649999999999999</v>
      </c>
      <c r="DY143" s="220"/>
      <c r="DZ143" s="220"/>
      <c r="EA143" s="220"/>
      <c r="EB143" s="220"/>
      <c r="EC143" s="220"/>
      <c r="ED143" s="216">
        <v>113.85999999999999</v>
      </c>
      <c r="EE143" s="215">
        <v>388.3</v>
      </c>
      <c r="EF143" s="215">
        <v>700.7</v>
      </c>
    </row>
    <row r="144" spans="2:136" ht="32.25" customHeight="1" x14ac:dyDescent="0.15">
      <c r="B144" s="247">
        <v>42954</v>
      </c>
      <c r="C144" s="248" t="s">
        <v>490</v>
      </c>
      <c r="D144" s="248" t="s">
        <v>923</v>
      </c>
      <c r="E144" s="274" t="s">
        <v>762</v>
      </c>
      <c r="F144" s="249" t="s">
        <v>924</v>
      </c>
      <c r="G144" s="273">
        <v>1089</v>
      </c>
      <c r="H144" s="215">
        <v>108.9</v>
      </c>
      <c r="I144" s="215">
        <v>980.1</v>
      </c>
      <c r="J144" s="271"/>
      <c r="K144" s="271"/>
      <c r="L144" s="271"/>
      <c r="M144" s="271"/>
      <c r="N144" s="271"/>
      <c r="O144" s="271"/>
      <c r="P144" s="271"/>
      <c r="Q144" s="271"/>
      <c r="R144" s="271"/>
      <c r="S144" s="271"/>
      <c r="T144" s="271"/>
      <c r="U144" s="271"/>
      <c r="V144" s="271"/>
      <c r="W144" s="271"/>
      <c r="X144" s="271"/>
      <c r="Y144" s="271"/>
      <c r="Z144" s="271"/>
      <c r="AA144" s="271"/>
      <c r="AB144" s="271"/>
      <c r="AC144" s="271"/>
      <c r="AD144" s="271"/>
      <c r="AE144" s="271"/>
      <c r="AF144" s="271"/>
      <c r="AG144" s="271"/>
      <c r="AH144" s="271"/>
      <c r="AI144" s="271"/>
      <c r="AJ144" s="271"/>
      <c r="AK144" s="271"/>
      <c r="AL144" s="271"/>
      <c r="AM144" s="271"/>
      <c r="AN144" s="271"/>
      <c r="AO144" s="271"/>
      <c r="AP144" s="271"/>
      <c r="AQ144" s="271"/>
      <c r="AR144" s="271"/>
      <c r="AS144" s="271"/>
      <c r="AT144" s="271"/>
      <c r="AU144" s="271"/>
      <c r="AV144" s="271"/>
      <c r="AW144" s="271"/>
      <c r="AX144" s="271"/>
      <c r="AY144" s="271"/>
      <c r="AZ144" s="271"/>
      <c r="BA144" s="271"/>
      <c r="BB144" s="271"/>
      <c r="BC144" s="271"/>
      <c r="BD144" s="271"/>
      <c r="BE144" s="271"/>
      <c r="BF144" s="271"/>
      <c r="BG144" s="271"/>
      <c r="BH144" s="271"/>
      <c r="BI144" s="271"/>
      <c r="BJ144" s="271"/>
      <c r="BK144" s="271"/>
      <c r="BL144" s="271"/>
      <c r="BM144" s="271"/>
      <c r="BN144" s="271"/>
      <c r="BO144" s="271"/>
      <c r="BP144" s="271"/>
      <c r="BQ144" s="271"/>
      <c r="BR144" s="271"/>
      <c r="BS144" s="271"/>
      <c r="BT144" s="271"/>
      <c r="BU144" s="271"/>
      <c r="BV144" s="271"/>
      <c r="BW144" s="271"/>
      <c r="BX144" s="271"/>
      <c r="BY144" s="271"/>
      <c r="BZ144" s="271"/>
      <c r="CA144" s="271"/>
      <c r="CB144" s="271"/>
      <c r="CC144" s="271"/>
      <c r="CD144" s="271"/>
      <c r="CE144" s="271"/>
      <c r="CF144" s="271"/>
      <c r="CG144" s="271"/>
      <c r="CH144" s="271"/>
      <c r="CI144" s="271"/>
      <c r="CJ144" s="271"/>
      <c r="CK144" s="271"/>
      <c r="CL144" s="215"/>
      <c r="CM144" s="215"/>
      <c r="CN144" s="215"/>
      <c r="CO144" s="216"/>
      <c r="CP144" s="215"/>
      <c r="CQ144" s="215"/>
      <c r="CR144" s="215"/>
      <c r="CS144" s="215"/>
      <c r="CT144" s="217"/>
      <c r="CU144" s="215"/>
      <c r="CV144" s="215"/>
      <c r="CW144" s="215">
        <v>12.89</v>
      </c>
      <c r="CX144" s="215">
        <v>16.11</v>
      </c>
      <c r="CY144" s="215">
        <v>16.649999999999999</v>
      </c>
      <c r="CZ144" s="215">
        <v>16.11</v>
      </c>
      <c r="DA144" s="215">
        <v>16.649999999999999</v>
      </c>
      <c r="DB144" s="216">
        <v>78.41</v>
      </c>
      <c r="DC144" s="216">
        <v>78.41</v>
      </c>
      <c r="DD144" s="215">
        <v>16.649999999999999</v>
      </c>
      <c r="DE144" s="215">
        <v>15.04</v>
      </c>
      <c r="DF144" s="215">
        <v>16.649999999999999</v>
      </c>
      <c r="DG144" s="215">
        <v>16.11</v>
      </c>
      <c r="DH144" s="215">
        <v>16.649999999999999</v>
      </c>
      <c r="DI144" s="215">
        <v>16.11</v>
      </c>
      <c r="DJ144" s="215">
        <v>16.649999999999999</v>
      </c>
      <c r="DK144" s="215">
        <v>16.649999999999999</v>
      </c>
      <c r="DL144" s="215">
        <v>16.11</v>
      </c>
      <c r="DM144" s="215">
        <v>16.649999999999999</v>
      </c>
      <c r="DN144" s="215">
        <v>16.11</v>
      </c>
      <c r="DO144" s="215">
        <v>16.649999999999999</v>
      </c>
      <c r="DP144" s="216">
        <v>196.03</v>
      </c>
      <c r="DQ144" s="216">
        <v>274.44</v>
      </c>
      <c r="DR144" s="215">
        <v>16.649999999999999</v>
      </c>
      <c r="DS144" s="215">
        <v>15.04</v>
      </c>
      <c r="DT144" s="215">
        <v>16.649999999999999</v>
      </c>
      <c r="DU144" s="215">
        <v>16.11</v>
      </c>
      <c r="DV144" s="218">
        <v>16.649999999999999</v>
      </c>
      <c r="DW144" s="218">
        <v>16.11</v>
      </c>
      <c r="DX144" s="219">
        <v>16.649999999999999</v>
      </c>
      <c r="DY144" s="220"/>
      <c r="DZ144" s="220"/>
      <c r="EA144" s="220"/>
      <c r="EB144" s="220"/>
      <c r="EC144" s="220"/>
      <c r="ED144" s="216">
        <v>113.85999999999999</v>
      </c>
      <c r="EE144" s="215">
        <v>388.3</v>
      </c>
      <c r="EF144" s="215">
        <v>700.7</v>
      </c>
    </row>
    <row r="145" spans="2:137" ht="32.25" customHeight="1" x14ac:dyDescent="0.2">
      <c r="B145" s="247">
        <v>42954</v>
      </c>
      <c r="C145" s="248" t="s">
        <v>500</v>
      </c>
      <c r="D145" s="248" t="s">
        <v>925</v>
      </c>
      <c r="E145" s="274" t="s">
        <v>762</v>
      </c>
      <c r="F145" s="249" t="s">
        <v>926</v>
      </c>
      <c r="G145" s="273">
        <v>1366</v>
      </c>
      <c r="H145" s="215">
        <v>136.6</v>
      </c>
      <c r="I145" s="215">
        <v>1229.4000000000001</v>
      </c>
      <c r="J145" s="271"/>
      <c r="K145" s="271"/>
      <c r="L145" s="271"/>
      <c r="M145" s="271"/>
      <c r="N145" s="271"/>
      <c r="O145" s="271"/>
      <c r="P145" s="271"/>
      <c r="Q145" s="271"/>
      <c r="R145" s="271"/>
      <c r="S145" s="271"/>
      <c r="T145" s="271"/>
      <c r="U145" s="271"/>
      <c r="V145" s="271"/>
      <c r="W145" s="271"/>
      <c r="X145" s="271"/>
      <c r="Y145" s="271"/>
      <c r="Z145" s="271"/>
      <c r="AA145" s="271"/>
      <c r="AB145" s="271"/>
      <c r="AC145" s="271"/>
      <c r="AD145" s="271"/>
      <c r="AE145" s="271"/>
      <c r="AF145" s="271"/>
      <c r="AG145" s="271"/>
      <c r="AH145" s="271"/>
      <c r="AI145" s="271"/>
      <c r="AJ145" s="271"/>
      <c r="AK145" s="271"/>
      <c r="AL145" s="271"/>
      <c r="AM145" s="271"/>
      <c r="AN145" s="271"/>
      <c r="AO145" s="271"/>
      <c r="AP145" s="271"/>
      <c r="AQ145" s="271"/>
      <c r="AR145" s="271"/>
      <c r="AS145" s="271"/>
      <c r="AT145" s="271"/>
      <c r="AU145" s="271"/>
      <c r="AV145" s="271"/>
      <c r="AW145" s="271"/>
      <c r="AX145" s="271"/>
      <c r="AY145" s="271"/>
      <c r="AZ145" s="271"/>
      <c r="BA145" s="271"/>
      <c r="BB145" s="271"/>
      <c r="BC145" s="271"/>
      <c r="BD145" s="271"/>
      <c r="BE145" s="271"/>
      <c r="BF145" s="271"/>
      <c r="BG145" s="271"/>
      <c r="BH145" s="271"/>
      <c r="BI145" s="271"/>
      <c r="BJ145" s="271"/>
      <c r="BK145" s="271"/>
      <c r="BL145" s="271"/>
      <c r="BM145" s="271"/>
      <c r="BN145" s="271"/>
      <c r="BO145" s="271"/>
      <c r="BP145" s="271"/>
      <c r="BQ145" s="271"/>
      <c r="BR145" s="271"/>
      <c r="BS145" s="271"/>
      <c r="BT145" s="271"/>
      <c r="BU145" s="271"/>
      <c r="BV145" s="271"/>
      <c r="BW145" s="271"/>
      <c r="BX145" s="271"/>
      <c r="BY145" s="271"/>
      <c r="BZ145" s="271"/>
      <c r="CA145" s="271"/>
      <c r="CB145" s="271"/>
      <c r="CC145" s="271"/>
      <c r="CD145" s="271"/>
      <c r="CE145" s="271"/>
      <c r="CF145" s="271"/>
      <c r="CG145" s="271"/>
      <c r="CH145" s="271"/>
      <c r="CI145" s="271"/>
      <c r="CJ145" s="271"/>
      <c r="CK145" s="271"/>
      <c r="CL145" s="215"/>
      <c r="CM145" s="215"/>
      <c r="CN145" s="215"/>
      <c r="CO145" s="216"/>
      <c r="CP145" s="215"/>
      <c r="CQ145" s="215"/>
      <c r="CR145" s="215"/>
      <c r="CS145" s="215"/>
      <c r="CT145" s="217"/>
      <c r="CU145" s="215"/>
      <c r="CV145" s="215"/>
      <c r="CW145" s="215">
        <v>16.170000000000002</v>
      </c>
      <c r="CX145" s="215">
        <v>20.21</v>
      </c>
      <c r="CY145" s="215">
        <v>20.88</v>
      </c>
      <c r="CZ145" s="215">
        <v>20.21</v>
      </c>
      <c r="DA145" s="215">
        <v>20.88</v>
      </c>
      <c r="DB145" s="216">
        <v>98.35</v>
      </c>
      <c r="DC145" s="216">
        <v>98.35</v>
      </c>
      <c r="DD145" s="215">
        <v>20.88</v>
      </c>
      <c r="DE145" s="215">
        <v>18.86</v>
      </c>
      <c r="DF145" s="215">
        <v>20.88</v>
      </c>
      <c r="DG145" s="215">
        <v>20.21</v>
      </c>
      <c r="DH145" s="215">
        <v>20.88</v>
      </c>
      <c r="DI145" s="215">
        <v>20.21</v>
      </c>
      <c r="DJ145" s="215">
        <v>20.88</v>
      </c>
      <c r="DK145" s="215">
        <v>20.88</v>
      </c>
      <c r="DL145" s="215">
        <v>20.21</v>
      </c>
      <c r="DM145" s="215">
        <v>20.88</v>
      </c>
      <c r="DN145" s="215">
        <v>20.21</v>
      </c>
      <c r="DO145" s="215">
        <v>20.88</v>
      </c>
      <c r="DP145" s="216">
        <v>245.85999999999999</v>
      </c>
      <c r="DQ145" s="216">
        <v>344.21</v>
      </c>
      <c r="DR145" s="215">
        <v>20.88</v>
      </c>
      <c r="DS145" s="215">
        <v>18.86</v>
      </c>
      <c r="DT145" s="215">
        <v>20.88</v>
      </c>
      <c r="DU145" s="215">
        <v>20.21</v>
      </c>
      <c r="DV145" s="218">
        <v>20.88</v>
      </c>
      <c r="DW145" s="218">
        <v>20.21</v>
      </c>
      <c r="DX145" s="219">
        <v>20.88</v>
      </c>
      <c r="DY145" s="220"/>
      <c r="DZ145" s="220"/>
      <c r="EA145" s="220"/>
      <c r="EB145" s="220"/>
      <c r="EC145" s="220"/>
      <c r="ED145" s="216">
        <v>142.79999999999998</v>
      </c>
      <c r="EE145" s="215">
        <v>487.01</v>
      </c>
      <c r="EF145" s="215">
        <v>878.99</v>
      </c>
      <c r="EG145" s="25"/>
    </row>
    <row r="146" spans="2:137" ht="32.25" customHeight="1" x14ac:dyDescent="0.2">
      <c r="B146" s="247">
        <v>42986</v>
      </c>
      <c r="C146" s="248" t="s">
        <v>927</v>
      </c>
      <c r="D146" s="248" t="s">
        <v>928</v>
      </c>
      <c r="E146" s="274" t="s">
        <v>155</v>
      </c>
      <c r="F146" s="249" t="s">
        <v>929</v>
      </c>
      <c r="G146" s="273">
        <v>9435.17</v>
      </c>
      <c r="H146" s="215">
        <v>943.51700000000005</v>
      </c>
      <c r="I146" s="215">
        <v>8491.6530000000002</v>
      </c>
      <c r="J146" s="271"/>
      <c r="K146" s="271"/>
      <c r="L146" s="271"/>
      <c r="M146" s="271"/>
      <c r="N146" s="271"/>
      <c r="O146" s="271"/>
      <c r="P146" s="271"/>
      <c r="Q146" s="271"/>
      <c r="R146" s="271"/>
      <c r="S146" s="271"/>
      <c r="T146" s="271"/>
      <c r="U146" s="271"/>
      <c r="V146" s="271"/>
      <c r="W146" s="271"/>
      <c r="X146" s="271"/>
      <c r="Y146" s="271"/>
      <c r="Z146" s="271"/>
      <c r="AA146" s="271"/>
      <c r="AB146" s="271"/>
      <c r="AC146" s="271"/>
      <c r="AD146" s="271"/>
      <c r="AE146" s="271"/>
      <c r="AF146" s="271"/>
      <c r="AG146" s="271"/>
      <c r="AH146" s="271"/>
      <c r="AI146" s="271"/>
      <c r="AJ146" s="271"/>
      <c r="AK146" s="271"/>
      <c r="AL146" s="271"/>
      <c r="AM146" s="271"/>
      <c r="AN146" s="271"/>
      <c r="AO146" s="271"/>
      <c r="AP146" s="271"/>
      <c r="AQ146" s="271"/>
      <c r="AR146" s="271"/>
      <c r="AS146" s="271"/>
      <c r="AT146" s="271"/>
      <c r="AU146" s="271"/>
      <c r="AV146" s="271"/>
      <c r="AW146" s="271"/>
      <c r="AX146" s="271"/>
      <c r="AY146" s="271"/>
      <c r="AZ146" s="271"/>
      <c r="BA146" s="271"/>
      <c r="BB146" s="271"/>
      <c r="BC146" s="271"/>
      <c r="BD146" s="271"/>
      <c r="BE146" s="271"/>
      <c r="BF146" s="271"/>
      <c r="BG146" s="271"/>
      <c r="BH146" s="271"/>
      <c r="BI146" s="271"/>
      <c r="BJ146" s="271"/>
      <c r="BK146" s="271"/>
      <c r="BL146" s="271"/>
      <c r="BM146" s="271"/>
      <c r="BN146" s="271"/>
      <c r="BO146" s="271"/>
      <c r="BP146" s="271"/>
      <c r="BQ146" s="271"/>
      <c r="BR146" s="271"/>
      <c r="BS146" s="271"/>
      <c r="BT146" s="271"/>
      <c r="BU146" s="271"/>
      <c r="BV146" s="271"/>
      <c r="BW146" s="271"/>
      <c r="BX146" s="271"/>
      <c r="BY146" s="271"/>
      <c r="BZ146" s="271"/>
      <c r="CA146" s="271"/>
      <c r="CB146" s="271"/>
      <c r="CC146" s="271"/>
      <c r="CD146" s="271"/>
      <c r="CE146" s="271"/>
      <c r="CF146" s="271"/>
      <c r="CG146" s="271"/>
      <c r="CH146" s="271"/>
      <c r="CI146" s="271"/>
      <c r="CJ146" s="271"/>
      <c r="CK146" s="271"/>
      <c r="CL146" s="215"/>
      <c r="CM146" s="215"/>
      <c r="CN146" s="215"/>
      <c r="CO146" s="216"/>
      <c r="CP146" s="215"/>
      <c r="CQ146" s="215"/>
      <c r="CR146" s="215"/>
      <c r="CS146" s="215"/>
      <c r="CT146" s="217"/>
      <c r="CU146" s="215"/>
      <c r="CV146" s="215"/>
      <c r="CW146" s="215"/>
      <c r="CX146" s="215">
        <v>102.37</v>
      </c>
      <c r="CY146" s="215">
        <v>144.24</v>
      </c>
      <c r="CZ146" s="215">
        <v>139.59</v>
      </c>
      <c r="DA146" s="215">
        <v>144.24</v>
      </c>
      <c r="DB146" s="216">
        <v>530.44000000000005</v>
      </c>
      <c r="DC146" s="216">
        <v>530.44000000000005</v>
      </c>
      <c r="DD146" s="215">
        <v>144.24</v>
      </c>
      <c r="DE146" s="215">
        <v>130.28</v>
      </c>
      <c r="DF146" s="215">
        <v>144.24</v>
      </c>
      <c r="DG146" s="215">
        <v>139.59</v>
      </c>
      <c r="DH146" s="215">
        <v>144.24</v>
      </c>
      <c r="DI146" s="215">
        <v>139.59</v>
      </c>
      <c r="DJ146" s="215">
        <v>144.24</v>
      </c>
      <c r="DK146" s="215">
        <v>144.24</v>
      </c>
      <c r="DL146" s="215">
        <v>139.59</v>
      </c>
      <c r="DM146" s="215">
        <v>144.24</v>
      </c>
      <c r="DN146" s="215">
        <v>139.59</v>
      </c>
      <c r="DO146" s="215">
        <v>144.24</v>
      </c>
      <c r="DP146" s="216">
        <v>1698.32</v>
      </c>
      <c r="DQ146" s="216">
        <v>2228.7600000000002</v>
      </c>
      <c r="DR146" s="215">
        <v>144.24</v>
      </c>
      <c r="DS146" s="215">
        <v>130.28</v>
      </c>
      <c r="DT146" s="215">
        <v>144.24</v>
      </c>
      <c r="DU146" s="215">
        <v>139.59</v>
      </c>
      <c r="DV146" s="218">
        <v>144.24</v>
      </c>
      <c r="DW146" s="218">
        <v>139.59</v>
      </c>
      <c r="DX146" s="219">
        <v>144.24</v>
      </c>
      <c r="DY146" s="220"/>
      <c r="DZ146" s="220"/>
      <c r="EA146" s="220"/>
      <c r="EB146" s="220"/>
      <c r="EC146" s="220"/>
      <c r="ED146" s="216">
        <v>986.42000000000007</v>
      </c>
      <c r="EE146" s="215">
        <v>3215.18</v>
      </c>
      <c r="EF146" s="215">
        <v>6219.99</v>
      </c>
      <c r="EG146" s="25"/>
    </row>
    <row r="147" spans="2:137" ht="32.25" customHeight="1" x14ac:dyDescent="0.15">
      <c r="B147" s="247">
        <v>43003</v>
      </c>
      <c r="C147" s="248" t="s">
        <v>930</v>
      </c>
      <c r="D147" s="248" t="s">
        <v>931</v>
      </c>
      <c r="E147" s="274" t="s">
        <v>155</v>
      </c>
      <c r="F147" s="249" t="s">
        <v>932</v>
      </c>
      <c r="G147" s="273">
        <v>7849.6</v>
      </c>
      <c r="H147" s="215">
        <v>784.96</v>
      </c>
      <c r="I147" s="215">
        <v>7064.64</v>
      </c>
      <c r="J147" s="271"/>
      <c r="K147" s="271"/>
      <c r="L147" s="271"/>
      <c r="M147" s="271"/>
      <c r="N147" s="271"/>
      <c r="O147" s="271"/>
      <c r="P147" s="271"/>
      <c r="Q147" s="271"/>
      <c r="R147" s="271"/>
      <c r="S147" s="271"/>
      <c r="T147" s="271"/>
      <c r="U147" s="271"/>
      <c r="V147" s="271"/>
      <c r="W147" s="271"/>
      <c r="X147" s="271"/>
      <c r="Y147" s="271"/>
      <c r="Z147" s="271"/>
      <c r="AA147" s="271"/>
      <c r="AB147" s="271"/>
      <c r="AC147" s="271"/>
      <c r="AD147" s="271"/>
      <c r="AE147" s="271"/>
      <c r="AF147" s="271"/>
      <c r="AG147" s="271"/>
      <c r="AH147" s="271"/>
      <c r="AI147" s="271"/>
      <c r="AJ147" s="271"/>
      <c r="AK147" s="271"/>
      <c r="AL147" s="271"/>
      <c r="AM147" s="271"/>
      <c r="AN147" s="271"/>
      <c r="AO147" s="271"/>
      <c r="AP147" s="271"/>
      <c r="AQ147" s="271"/>
      <c r="AR147" s="271"/>
      <c r="AS147" s="271"/>
      <c r="AT147" s="271"/>
      <c r="AU147" s="271"/>
      <c r="AV147" s="271"/>
      <c r="AW147" s="271"/>
      <c r="AX147" s="271"/>
      <c r="AY147" s="271"/>
      <c r="AZ147" s="271"/>
      <c r="BA147" s="271"/>
      <c r="BB147" s="271"/>
      <c r="BC147" s="271"/>
      <c r="BD147" s="271"/>
      <c r="BE147" s="271"/>
      <c r="BF147" s="271"/>
      <c r="BG147" s="271"/>
      <c r="BH147" s="271"/>
      <c r="BI147" s="271"/>
      <c r="BJ147" s="271"/>
      <c r="BK147" s="271"/>
      <c r="BL147" s="271"/>
      <c r="BM147" s="271"/>
      <c r="BN147" s="271"/>
      <c r="BO147" s="271"/>
      <c r="BP147" s="271"/>
      <c r="BQ147" s="271"/>
      <c r="BR147" s="271"/>
      <c r="BS147" s="271"/>
      <c r="BT147" s="271"/>
      <c r="BU147" s="271"/>
      <c r="BV147" s="271"/>
      <c r="BW147" s="271"/>
      <c r="BX147" s="271"/>
      <c r="BY147" s="271"/>
      <c r="BZ147" s="271"/>
      <c r="CA147" s="271"/>
      <c r="CB147" s="271"/>
      <c r="CC147" s="271"/>
      <c r="CD147" s="271"/>
      <c r="CE147" s="271"/>
      <c r="CF147" s="271"/>
      <c r="CG147" s="271"/>
      <c r="CH147" s="271"/>
      <c r="CI147" s="271"/>
      <c r="CJ147" s="271"/>
      <c r="CK147" s="271"/>
      <c r="CL147" s="215"/>
      <c r="CM147" s="215"/>
      <c r="CN147" s="215"/>
      <c r="CO147" s="216"/>
      <c r="CP147" s="215"/>
      <c r="CQ147" s="215"/>
      <c r="CR147" s="215"/>
      <c r="CS147" s="215"/>
      <c r="CT147" s="217"/>
      <c r="CU147" s="215"/>
      <c r="CV147" s="215"/>
      <c r="CW147" s="215"/>
      <c r="CX147" s="215">
        <v>19.36</v>
      </c>
      <c r="CY147" s="215">
        <v>120</v>
      </c>
      <c r="CZ147" s="215">
        <v>116.13</v>
      </c>
      <c r="DA147" s="215">
        <v>120</v>
      </c>
      <c r="DB147" s="216">
        <v>375.49</v>
      </c>
      <c r="DC147" s="216">
        <v>375.49</v>
      </c>
      <c r="DD147" s="215">
        <v>120</v>
      </c>
      <c r="DE147" s="215">
        <v>108.39</v>
      </c>
      <c r="DF147" s="215">
        <v>120</v>
      </c>
      <c r="DG147" s="215">
        <v>116.13</v>
      </c>
      <c r="DH147" s="215">
        <v>120</v>
      </c>
      <c r="DI147" s="215">
        <v>116.13</v>
      </c>
      <c r="DJ147" s="215">
        <v>120</v>
      </c>
      <c r="DK147" s="215">
        <v>120</v>
      </c>
      <c r="DL147" s="215">
        <v>116.13</v>
      </c>
      <c r="DM147" s="215">
        <v>120</v>
      </c>
      <c r="DN147" s="215">
        <v>116.13</v>
      </c>
      <c r="DO147" s="215">
        <v>120</v>
      </c>
      <c r="DP147" s="216">
        <v>1412.9099999999999</v>
      </c>
      <c r="DQ147" s="216">
        <v>1788.4</v>
      </c>
      <c r="DR147" s="215">
        <v>120</v>
      </c>
      <c r="DS147" s="215">
        <v>108.39</v>
      </c>
      <c r="DT147" s="215">
        <v>120</v>
      </c>
      <c r="DU147" s="215">
        <v>116.13</v>
      </c>
      <c r="DV147" s="218">
        <v>120</v>
      </c>
      <c r="DW147" s="218">
        <v>116.13</v>
      </c>
      <c r="DX147" s="219">
        <v>120</v>
      </c>
      <c r="DY147" s="220"/>
      <c r="DZ147" s="220"/>
      <c r="EA147" s="220"/>
      <c r="EB147" s="220"/>
      <c r="EC147" s="220"/>
      <c r="ED147" s="216">
        <v>820.65</v>
      </c>
      <c r="EE147" s="215">
        <v>2609.0500000000002</v>
      </c>
      <c r="EF147" s="215">
        <v>5240.55</v>
      </c>
      <c r="EG147" s="33"/>
    </row>
    <row r="148" spans="2:137" ht="32.25" customHeight="1" x14ac:dyDescent="0.15">
      <c r="B148" s="247">
        <v>43090</v>
      </c>
      <c r="C148" s="248" t="s">
        <v>933</v>
      </c>
      <c r="D148" s="248" t="s">
        <v>933</v>
      </c>
      <c r="E148" s="274" t="s">
        <v>60</v>
      </c>
      <c r="F148" s="268" t="s">
        <v>934</v>
      </c>
      <c r="G148" s="273">
        <v>795</v>
      </c>
      <c r="H148" s="215">
        <v>79.5</v>
      </c>
      <c r="I148" s="215">
        <v>715.5</v>
      </c>
      <c r="J148" s="271"/>
      <c r="K148" s="271"/>
      <c r="L148" s="271"/>
      <c r="M148" s="271"/>
      <c r="N148" s="271"/>
      <c r="O148" s="271"/>
      <c r="P148" s="271"/>
      <c r="Q148" s="271"/>
      <c r="R148" s="271"/>
      <c r="S148" s="271"/>
      <c r="T148" s="271"/>
      <c r="U148" s="271"/>
      <c r="V148" s="271"/>
      <c r="W148" s="271"/>
      <c r="X148" s="271"/>
      <c r="Y148" s="271"/>
      <c r="Z148" s="271"/>
      <c r="AA148" s="271"/>
      <c r="AB148" s="271"/>
      <c r="AC148" s="271"/>
      <c r="AD148" s="271"/>
      <c r="AE148" s="271"/>
      <c r="AF148" s="271"/>
      <c r="AG148" s="271"/>
      <c r="AH148" s="271"/>
      <c r="AI148" s="271"/>
      <c r="AJ148" s="271"/>
      <c r="AK148" s="271"/>
      <c r="AL148" s="271"/>
      <c r="AM148" s="271"/>
      <c r="AN148" s="271"/>
      <c r="AO148" s="271"/>
      <c r="AP148" s="271"/>
      <c r="AQ148" s="271"/>
      <c r="AR148" s="271"/>
      <c r="AS148" s="271"/>
      <c r="AT148" s="271"/>
      <c r="AU148" s="271"/>
      <c r="AV148" s="271"/>
      <c r="AW148" s="271"/>
      <c r="AX148" s="271"/>
      <c r="AY148" s="271"/>
      <c r="AZ148" s="271"/>
      <c r="BA148" s="271"/>
      <c r="BB148" s="271"/>
      <c r="BC148" s="271"/>
      <c r="BD148" s="271"/>
      <c r="BE148" s="271"/>
      <c r="BF148" s="271"/>
      <c r="BG148" s="271"/>
      <c r="BH148" s="271"/>
      <c r="BI148" s="271"/>
      <c r="BJ148" s="271"/>
      <c r="BK148" s="271"/>
      <c r="BL148" s="271"/>
      <c r="BM148" s="271"/>
      <c r="BN148" s="271"/>
      <c r="BO148" s="271"/>
      <c r="BP148" s="271"/>
      <c r="BQ148" s="271"/>
      <c r="BR148" s="271"/>
      <c r="BS148" s="271"/>
      <c r="BT148" s="271"/>
      <c r="BU148" s="271"/>
      <c r="BV148" s="271"/>
      <c r="BW148" s="271"/>
      <c r="BX148" s="271"/>
      <c r="BY148" s="271"/>
      <c r="BZ148" s="271"/>
      <c r="CA148" s="271"/>
      <c r="CB148" s="271"/>
      <c r="CC148" s="271"/>
      <c r="CD148" s="271"/>
      <c r="CE148" s="271"/>
      <c r="CF148" s="271"/>
      <c r="CG148" s="271"/>
      <c r="CH148" s="271"/>
      <c r="CI148" s="271"/>
      <c r="CJ148" s="271"/>
      <c r="CK148" s="271"/>
      <c r="CL148" s="215"/>
      <c r="CM148" s="215"/>
      <c r="CN148" s="215"/>
      <c r="CO148" s="216"/>
      <c r="CP148" s="215"/>
      <c r="CQ148" s="215"/>
      <c r="CR148" s="215"/>
      <c r="CS148" s="215"/>
      <c r="CT148" s="217"/>
      <c r="CU148" s="215"/>
      <c r="CV148" s="215"/>
      <c r="CW148" s="215"/>
      <c r="CX148" s="215"/>
      <c r="CY148" s="215"/>
      <c r="CZ148" s="215"/>
      <c r="DA148" s="215">
        <v>3.92</v>
      </c>
      <c r="DB148" s="216">
        <v>3.92</v>
      </c>
      <c r="DC148" s="216">
        <v>3.92</v>
      </c>
      <c r="DD148" s="215">
        <v>12.15</v>
      </c>
      <c r="DE148" s="215">
        <v>10.98</v>
      </c>
      <c r="DF148" s="215">
        <v>12.15</v>
      </c>
      <c r="DG148" s="215">
        <v>11.76</v>
      </c>
      <c r="DH148" s="215">
        <v>12.15</v>
      </c>
      <c r="DI148" s="215">
        <v>11.76</v>
      </c>
      <c r="DJ148" s="215">
        <v>12.15</v>
      </c>
      <c r="DK148" s="215">
        <v>12.15</v>
      </c>
      <c r="DL148" s="215">
        <v>11.76</v>
      </c>
      <c r="DM148" s="215">
        <v>12.15</v>
      </c>
      <c r="DN148" s="215">
        <v>11.76</v>
      </c>
      <c r="DO148" s="215">
        <v>12.15</v>
      </c>
      <c r="DP148" s="216">
        <v>143.07000000000002</v>
      </c>
      <c r="DQ148" s="216">
        <v>146.99</v>
      </c>
      <c r="DR148" s="215">
        <v>12.15</v>
      </c>
      <c r="DS148" s="215">
        <v>10.98</v>
      </c>
      <c r="DT148" s="215">
        <v>12.15</v>
      </c>
      <c r="DU148" s="215">
        <v>11.76</v>
      </c>
      <c r="DV148" s="218">
        <v>12.15</v>
      </c>
      <c r="DW148" s="218">
        <v>11.76</v>
      </c>
      <c r="DX148" s="219">
        <v>12.15</v>
      </c>
      <c r="DY148" s="220"/>
      <c r="DZ148" s="220"/>
      <c r="EA148" s="220"/>
      <c r="EB148" s="220"/>
      <c r="EC148" s="220"/>
      <c r="ED148" s="216">
        <v>83.100000000000009</v>
      </c>
      <c r="EE148" s="215">
        <v>230.09</v>
      </c>
      <c r="EF148" s="215">
        <v>564.91</v>
      </c>
      <c r="EG148" s="33"/>
    </row>
    <row r="149" spans="2:137" ht="32.25" customHeight="1" x14ac:dyDescent="0.15">
      <c r="B149" s="247">
        <v>43291</v>
      </c>
      <c r="C149" s="248" t="s">
        <v>490</v>
      </c>
      <c r="D149" s="248" t="s">
        <v>935</v>
      </c>
      <c r="E149" s="274" t="s">
        <v>762</v>
      </c>
      <c r="F149" s="249" t="s">
        <v>936</v>
      </c>
      <c r="G149" s="273">
        <v>988</v>
      </c>
      <c r="H149" s="215">
        <v>98.800000000000011</v>
      </c>
      <c r="I149" s="215">
        <v>889.2</v>
      </c>
      <c r="J149" s="271"/>
      <c r="K149" s="271"/>
      <c r="L149" s="271"/>
      <c r="M149" s="271"/>
      <c r="N149" s="271"/>
      <c r="O149" s="271"/>
      <c r="P149" s="271"/>
      <c r="Q149" s="271"/>
      <c r="R149" s="271"/>
      <c r="S149" s="271"/>
      <c r="T149" s="271"/>
      <c r="U149" s="271"/>
      <c r="V149" s="271"/>
      <c r="W149" s="271"/>
      <c r="X149" s="271"/>
      <c r="Y149" s="271"/>
      <c r="Z149" s="271"/>
      <c r="AA149" s="271"/>
      <c r="AB149" s="271"/>
      <c r="AC149" s="271"/>
      <c r="AD149" s="271"/>
      <c r="AE149" s="271"/>
      <c r="AF149" s="271"/>
      <c r="AG149" s="271"/>
      <c r="AH149" s="271"/>
      <c r="AI149" s="271"/>
      <c r="AJ149" s="271"/>
      <c r="AK149" s="271"/>
      <c r="AL149" s="271"/>
      <c r="AM149" s="271"/>
      <c r="AN149" s="271"/>
      <c r="AO149" s="271"/>
      <c r="AP149" s="271"/>
      <c r="AQ149" s="271"/>
      <c r="AR149" s="271"/>
      <c r="AS149" s="271"/>
      <c r="AT149" s="271"/>
      <c r="AU149" s="271"/>
      <c r="AV149" s="271"/>
      <c r="AW149" s="271"/>
      <c r="AX149" s="271"/>
      <c r="AY149" s="271"/>
      <c r="AZ149" s="271"/>
      <c r="BA149" s="271"/>
      <c r="BB149" s="271"/>
      <c r="BC149" s="271"/>
      <c r="BD149" s="271"/>
      <c r="BE149" s="271"/>
      <c r="BF149" s="271"/>
      <c r="BG149" s="271"/>
      <c r="BH149" s="271"/>
      <c r="BI149" s="271"/>
      <c r="BJ149" s="271"/>
      <c r="BK149" s="271"/>
      <c r="BL149" s="271"/>
      <c r="BM149" s="271"/>
      <c r="BN149" s="271"/>
      <c r="BO149" s="271"/>
      <c r="BP149" s="271"/>
      <c r="BQ149" s="271"/>
      <c r="BR149" s="271"/>
      <c r="BS149" s="271"/>
      <c r="BT149" s="271"/>
      <c r="BU149" s="271"/>
      <c r="BV149" s="271"/>
      <c r="BW149" s="271"/>
      <c r="BX149" s="271"/>
      <c r="BY149" s="271"/>
      <c r="BZ149" s="271"/>
      <c r="CA149" s="271"/>
      <c r="CB149" s="271"/>
      <c r="CC149" s="271"/>
      <c r="CD149" s="271"/>
      <c r="CE149" s="271"/>
      <c r="CF149" s="271"/>
      <c r="CG149" s="271"/>
      <c r="CH149" s="271"/>
      <c r="CI149" s="271"/>
      <c r="CJ149" s="271"/>
      <c r="CK149" s="271"/>
      <c r="CL149" s="215"/>
      <c r="CM149" s="215"/>
      <c r="CN149" s="215"/>
      <c r="CO149" s="216"/>
      <c r="CP149" s="215"/>
      <c r="CQ149" s="215"/>
      <c r="CR149" s="215"/>
      <c r="CS149" s="215"/>
      <c r="CT149" s="217"/>
      <c r="CU149" s="215"/>
      <c r="CV149" s="215"/>
      <c r="CW149" s="215"/>
      <c r="CX149" s="215"/>
      <c r="CY149" s="215"/>
      <c r="CZ149" s="215"/>
      <c r="DA149" s="215"/>
      <c r="DB149" s="216"/>
      <c r="DC149" s="216"/>
      <c r="DD149" s="215"/>
      <c r="DE149" s="215"/>
      <c r="DF149" s="215"/>
      <c r="DG149" s="215"/>
      <c r="DH149" s="215"/>
      <c r="DI149" s="215"/>
      <c r="DJ149" s="215">
        <v>10.23</v>
      </c>
      <c r="DK149" s="215">
        <v>15.1</v>
      </c>
      <c r="DL149" s="215">
        <v>14.62</v>
      </c>
      <c r="DM149" s="215">
        <v>15.1</v>
      </c>
      <c r="DN149" s="215">
        <v>14.62</v>
      </c>
      <c r="DO149" s="215">
        <v>15.1</v>
      </c>
      <c r="DP149" s="216">
        <v>84.77</v>
      </c>
      <c r="DQ149" s="216">
        <v>84.77</v>
      </c>
      <c r="DR149" s="215">
        <v>15.1</v>
      </c>
      <c r="DS149" s="215">
        <v>13.64</v>
      </c>
      <c r="DT149" s="215">
        <v>15.1</v>
      </c>
      <c r="DU149" s="215">
        <v>14.62</v>
      </c>
      <c r="DV149" s="218">
        <v>15.1</v>
      </c>
      <c r="DW149" s="218">
        <v>14.62</v>
      </c>
      <c r="DX149" s="219">
        <v>15.1</v>
      </c>
      <c r="DY149" s="220"/>
      <c r="DZ149" s="220"/>
      <c r="EA149" s="220"/>
      <c r="EB149" s="220"/>
      <c r="EC149" s="220"/>
      <c r="ED149" s="216">
        <v>103.28</v>
      </c>
      <c r="EE149" s="215">
        <v>188.05</v>
      </c>
      <c r="EF149" s="215">
        <v>799.95</v>
      </c>
      <c r="EG149" s="33"/>
    </row>
    <row r="150" spans="2:137" ht="32.25" customHeight="1" x14ac:dyDescent="0.15">
      <c r="B150" s="247">
        <v>43291</v>
      </c>
      <c r="C150" s="248" t="s">
        <v>490</v>
      </c>
      <c r="D150" s="248" t="s">
        <v>937</v>
      </c>
      <c r="E150" s="274" t="s">
        <v>762</v>
      </c>
      <c r="F150" s="249" t="s">
        <v>938</v>
      </c>
      <c r="G150" s="273">
        <v>988</v>
      </c>
      <c r="H150" s="215">
        <v>98.800000000000011</v>
      </c>
      <c r="I150" s="215">
        <v>889.2</v>
      </c>
      <c r="J150" s="271"/>
      <c r="K150" s="271"/>
      <c r="L150" s="271"/>
      <c r="M150" s="271"/>
      <c r="N150" s="271"/>
      <c r="O150" s="271"/>
      <c r="P150" s="271"/>
      <c r="Q150" s="271"/>
      <c r="R150" s="271"/>
      <c r="S150" s="271"/>
      <c r="T150" s="271"/>
      <c r="U150" s="271"/>
      <c r="V150" s="271"/>
      <c r="W150" s="271"/>
      <c r="X150" s="271"/>
      <c r="Y150" s="271"/>
      <c r="Z150" s="271"/>
      <c r="AA150" s="271"/>
      <c r="AB150" s="271"/>
      <c r="AC150" s="271"/>
      <c r="AD150" s="271"/>
      <c r="AE150" s="271"/>
      <c r="AF150" s="271"/>
      <c r="AG150" s="271"/>
      <c r="AH150" s="271"/>
      <c r="AI150" s="271"/>
      <c r="AJ150" s="271"/>
      <c r="AK150" s="271"/>
      <c r="AL150" s="271"/>
      <c r="AM150" s="271"/>
      <c r="AN150" s="271"/>
      <c r="AO150" s="271"/>
      <c r="AP150" s="271"/>
      <c r="AQ150" s="271"/>
      <c r="AR150" s="271"/>
      <c r="AS150" s="271"/>
      <c r="AT150" s="271"/>
      <c r="AU150" s="271"/>
      <c r="AV150" s="271"/>
      <c r="AW150" s="271"/>
      <c r="AX150" s="271"/>
      <c r="AY150" s="271"/>
      <c r="AZ150" s="271"/>
      <c r="BA150" s="271"/>
      <c r="BB150" s="271"/>
      <c r="BC150" s="271"/>
      <c r="BD150" s="271"/>
      <c r="BE150" s="271"/>
      <c r="BF150" s="271"/>
      <c r="BG150" s="271"/>
      <c r="BH150" s="271"/>
      <c r="BI150" s="271"/>
      <c r="BJ150" s="271"/>
      <c r="BK150" s="271"/>
      <c r="BL150" s="271"/>
      <c r="BM150" s="271"/>
      <c r="BN150" s="271"/>
      <c r="BO150" s="271"/>
      <c r="BP150" s="271"/>
      <c r="BQ150" s="271"/>
      <c r="BR150" s="271"/>
      <c r="BS150" s="271"/>
      <c r="BT150" s="271"/>
      <c r="BU150" s="271"/>
      <c r="BV150" s="271"/>
      <c r="BW150" s="271"/>
      <c r="BX150" s="271"/>
      <c r="BY150" s="271"/>
      <c r="BZ150" s="271"/>
      <c r="CA150" s="271"/>
      <c r="CB150" s="271"/>
      <c r="CC150" s="271"/>
      <c r="CD150" s="271"/>
      <c r="CE150" s="271"/>
      <c r="CF150" s="271"/>
      <c r="CG150" s="271"/>
      <c r="CH150" s="271"/>
      <c r="CI150" s="271"/>
      <c r="CJ150" s="271"/>
      <c r="CK150" s="271"/>
      <c r="CL150" s="215"/>
      <c r="CM150" s="215"/>
      <c r="CN150" s="215"/>
      <c r="CO150" s="216"/>
      <c r="CP150" s="215"/>
      <c r="CQ150" s="215"/>
      <c r="CR150" s="215"/>
      <c r="CS150" s="215"/>
      <c r="CT150" s="217"/>
      <c r="CU150" s="215"/>
      <c r="CV150" s="215"/>
      <c r="CW150" s="215"/>
      <c r="CX150" s="215"/>
      <c r="CY150" s="215"/>
      <c r="CZ150" s="215"/>
      <c r="DA150" s="215"/>
      <c r="DB150" s="216"/>
      <c r="DC150" s="216"/>
      <c r="DD150" s="215"/>
      <c r="DE150" s="215"/>
      <c r="DF150" s="215"/>
      <c r="DG150" s="215"/>
      <c r="DH150" s="215"/>
      <c r="DI150" s="215"/>
      <c r="DJ150" s="215">
        <v>10.23</v>
      </c>
      <c r="DK150" s="215">
        <v>15.1</v>
      </c>
      <c r="DL150" s="215">
        <v>14.62</v>
      </c>
      <c r="DM150" s="215">
        <v>15.1</v>
      </c>
      <c r="DN150" s="215">
        <v>14.62</v>
      </c>
      <c r="DO150" s="215">
        <v>15.1</v>
      </c>
      <c r="DP150" s="216">
        <v>84.77</v>
      </c>
      <c r="DQ150" s="216">
        <v>84.77</v>
      </c>
      <c r="DR150" s="215">
        <v>15.1</v>
      </c>
      <c r="DS150" s="215">
        <v>13.64</v>
      </c>
      <c r="DT150" s="215">
        <v>15.1</v>
      </c>
      <c r="DU150" s="215">
        <v>14.62</v>
      </c>
      <c r="DV150" s="218">
        <v>15.1</v>
      </c>
      <c r="DW150" s="218">
        <v>14.62</v>
      </c>
      <c r="DX150" s="219">
        <v>15.1</v>
      </c>
      <c r="DY150" s="220"/>
      <c r="DZ150" s="220"/>
      <c r="EA150" s="220"/>
      <c r="EB150" s="220"/>
      <c r="EC150" s="220"/>
      <c r="ED150" s="216">
        <v>103.28</v>
      </c>
      <c r="EE150" s="215">
        <v>188.05</v>
      </c>
      <c r="EF150" s="215">
        <v>799.95</v>
      </c>
      <c r="EG150" s="33"/>
    </row>
    <row r="151" spans="2:137" ht="32.25" customHeight="1" x14ac:dyDescent="0.15">
      <c r="B151" s="247">
        <v>43291</v>
      </c>
      <c r="C151" s="248" t="s">
        <v>490</v>
      </c>
      <c r="D151" s="248" t="s">
        <v>939</v>
      </c>
      <c r="E151" s="274" t="s">
        <v>79</v>
      </c>
      <c r="F151" s="249" t="s">
        <v>940</v>
      </c>
      <c r="G151" s="273">
        <v>988</v>
      </c>
      <c r="H151" s="215">
        <v>98.800000000000011</v>
      </c>
      <c r="I151" s="215">
        <v>889.2</v>
      </c>
      <c r="J151" s="271"/>
      <c r="K151" s="271"/>
      <c r="L151" s="271"/>
      <c r="M151" s="271"/>
      <c r="N151" s="271"/>
      <c r="O151" s="271"/>
      <c r="P151" s="271"/>
      <c r="Q151" s="271"/>
      <c r="R151" s="271"/>
      <c r="S151" s="271"/>
      <c r="T151" s="271"/>
      <c r="U151" s="271"/>
      <c r="V151" s="271"/>
      <c r="W151" s="271"/>
      <c r="X151" s="271"/>
      <c r="Y151" s="271"/>
      <c r="Z151" s="271"/>
      <c r="AA151" s="271"/>
      <c r="AB151" s="271"/>
      <c r="AC151" s="271"/>
      <c r="AD151" s="271"/>
      <c r="AE151" s="271"/>
      <c r="AF151" s="271"/>
      <c r="AG151" s="271"/>
      <c r="AH151" s="271"/>
      <c r="AI151" s="271"/>
      <c r="AJ151" s="271"/>
      <c r="AK151" s="271"/>
      <c r="AL151" s="271"/>
      <c r="AM151" s="271"/>
      <c r="AN151" s="271"/>
      <c r="AO151" s="271"/>
      <c r="AP151" s="271"/>
      <c r="AQ151" s="271"/>
      <c r="AR151" s="271"/>
      <c r="AS151" s="271"/>
      <c r="AT151" s="271"/>
      <c r="AU151" s="271"/>
      <c r="AV151" s="271"/>
      <c r="AW151" s="271"/>
      <c r="AX151" s="271"/>
      <c r="AY151" s="271"/>
      <c r="AZ151" s="271"/>
      <c r="BA151" s="271"/>
      <c r="BB151" s="271"/>
      <c r="BC151" s="271"/>
      <c r="BD151" s="271"/>
      <c r="BE151" s="271"/>
      <c r="BF151" s="271"/>
      <c r="BG151" s="271"/>
      <c r="BH151" s="271"/>
      <c r="BI151" s="271"/>
      <c r="BJ151" s="271"/>
      <c r="BK151" s="271"/>
      <c r="BL151" s="271"/>
      <c r="BM151" s="271"/>
      <c r="BN151" s="271"/>
      <c r="BO151" s="271"/>
      <c r="BP151" s="271"/>
      <c r="BQ151" s="271"/>
      <c r="BR151" s="271"/>
      <c r="BS151" s="271"/>
      <c r="BT151" s="271"/>
      <c r="BU151" s="271"/>
      <c r="BV151" s="271"/>
      <c r="BW151" s="271"/>
      <c r="BX151" s="271"/>
      <c r="BY151" s="271"/>
      <c r="BZ151" s="271"/>
      <c r="CA151" s="271"/>
      <c r="CB151" s="271"/>
      <c r="CC151" s="271"/>
      <c r="CD151" s="271"/>
      <c r="CE151" s="271"/>
      <c r="CF151" s="271"/>
      <c r="CG151" s="271"/>
      <c r="CH151" s="271"/>
      <c r="CI151" s="271"/>
      <c r="CJ151" s="271"/>
      <c r="CK151" s="271"/>
      <c r="CL151" s="215"/>
      <c r="CM151" s="215"/>
      <c r="CN151" s="215"/>
      <c r="CO151" s="216"/>
      <c r="CP151" s="215"/>
      <c r="CQ151" s="215"/>
      <c r="CR151" s="215"/>
      <c r="CS151" s="215"/>
      <c r="CT151" s="217"/>
      <c r="CU151" s="215"/>
      <c r="CV151" s="215"/>
      <c r="CW151" s="215"/>
      <c r="CX151" s="215"/>
      <c r="CY151" s="215"/>
      <c r="CZ151" s="215"/>
      <c r="DA151" s="215"/>
      <c r="DB151" s="216"/>
      <c r="DC151" s="216"/>
      <c r="DD151" s="215"/>
      <c r="DE151" s="215"/>
      <c r="DF151" s="215"/>
      <c r="DG151" s="215"/>
      <c r="DH151" s="215"/>
      <c r="DI151" s="215"/>
      <c r="DJ151" s="215">
        <v>10.23</v>
      </c>
      <c r="DK151" s="215">
        <v>15.1</v>
      </c>
      <c r="DL151" s="215">
        <v>14.62</v>
      </c>
      <c r="DM151" s="215">
        <v>15.1</v>
      </c>
      <c r="DN151" s="215">
        <v>14.62</v>
      </c>
      <c r="DO151" s="215">
        <v>15.1</v>
      </c>
      <c r="DP151" s="216">
        <v>84.77</v>
      </c>
      <c r="DQ151" s="216">
        <v>84.77</v>
      </c>
      <c r="DR151" s="215">
        <v>15.1</v>
      </c>
      <c r="DS151" s="215">
        <v>13.64</v>
      </c>
      <c r="DT151" s="215">
        <v>15.1</v>
      </c>
      <c r="DU151" s="215">
        <v>14.62</v>
      </c>
      <c r="DV151" s="218">
        <v>15.1</v>
      </c>
      <c r="DW151" s="218">
        <v>14.62</v>
      </c>
      <c r="DX151" s="219">
        <v>15.1</v>
      </c>
      <c r="DY151" s="220"/>
      <c r="DZ151" s="220"/>
      <c r="EA151" s="220"/>
      <c r="EB151" s="220"/>
      <c r="EC151" s="220"/>
      <c r="ED151" s="216">
        <v>103.28</v>
      </c>
      <c r="EE151" s="215">
        <v>188.05</v>
      </c>
      <c r="EF151" s="215">
        <v>799.95</v>
      </c>
      <c r="EG151" s="33"/>
    </row>
    <row r="152" spans="2:137" ht="32.25" customHeight="1" x14ac:dyDescent="0.15">
      <c r="B152" s="247">
        <v>43291</v>
      </c>
      <c r="C152" s="248" t="s">
        <v>490</v>
      </c>
      <c r="D152" s="248" t="s">
        <v>941</v>
      </c>
      <c r="E152" s="274" t="s">
        <v>159</v>
      </c>
      <c r="F152" s="249" t="s">
        <v>942</v>
      </c>
      <c r="G152" s="273">
        <v>988</v>
      </c>
      <c r="H152" s="215">
        <v>98.800000000000011</v>
      </c>
      <c r="I152" s="215">
        <v>889.2</v>
      </c>
      <c r="J152" s="271"/>
      <c r="K152" s="271"/>
      <c r="L152" s="271"/>
      <c r="M152" s="271"/>
      <c r="N152" s="271"/>
      <c r="O152" s="271"/>
      <c r="P152" s="271"/>
      <c r="Q152" s="271"/>
      <c r="R152" s="271"/>
      <c r="S152" s="271"/>
      <c r="T152" s="271"/>
      <c r="U152" s="271"/>
      <c r="V152" s="271"/>
      <c r="W152" s="271"/>
      <c r="X152" s="271"/>
      <c r="Y152" s="271"/>
      <c r="Z152" s="271"/>
      <c r="AA152" s="271"/>
      <c r="AB152" s="271"/>
      <c r="AC152" s="271"/>
      <c r="AD152" s="271"/>
      <c r="AE152" s="271"/>
      <c r="AF152" s="271"/>
      <c r="AG152" s="271"/>
      <c r="AH152" s="271"/>
      <c r="AI152" s="271"/>
      <c r="AJ152" s="271"/>
      <c r="AK152" s="271"/>
      <c r="AL152" s="271"/>
      <c r="AM152" s="271"/>
      <c r="AN152" s="271"/>
      <c r="AO152" s="271"/>
      <c r="AP152" s="271"/>
      <c r="AQ152" s="271"/>
      <c r="AR152" s="271"/>
      <c r="AS152" s="271"/>
      <c r="AT152" s="271"/>
      <c r="AU152" s="271"/>
      <c r="AV152" s="271"/>
      <c r="AW152" s="271"/>
      <c r="AX152" s="271"/>
      <c r="AY152" s="271"/>
      <c r="AZ152" s="271"/>
      <c r="BA152" s="271"/>
      <c r="BB152" s="271"/>
      <c r="BC152" s="271"/>
      <c r="BD152" s="271"/>
      <c r="BE152" s="271"/>
      <c r="BF152" s="271"/>
      <c r="BG152" s="271"/>
      <c r="BH152" s="271"/>
      <c r="BI152" s="271"/>
      <c r="BJ152" s="271"/>
      <c r="BK152" s="271"/>
      <c r="BL152" s="271"/>
      <c r="BM152" s="271"/>
      <c r="BN152" s="271"/>
      <c r="BO152" s="271"/>
      <c r="BP152" s="271"/>
      <c r="BQ152" s="271"/>
      <c r="BR152" s="271"/>
      <c r="BS152" s="271"/>
      <c r="BT152" s="271"/>
      <c r="BU152" s="271"/>
      <c r="BV152" s="271"/>
      <c r="BW152" s="271"/>
      <c r="BX152" s="271"/>
      <c r="BY152" s="271"/>
      <c r="BZ152" s="271"/>
      <c r="CA152" s="271"/>
      <c r="CB152" s="271"/>
      <c r="CC152" s="271"/>
      <c r="CD152" s="271"/>
      <c r="CE152" s="271"/>
      <c r="CF152" s="271"/>
      <c r="CG152" s="271"/>
      <c r="CH152" s="271"/>
      <c r="CI152" s="271"/>
      <c r="CJ152" s="271"/>
      <c r="CK152" s="271"/>
      <c r="CL152" s="215"/>
      <c r="CM152" s="215"/>
      <c r="CN152" s="215"/>
      <c r="CO152" s="216"/>
      <c r="CP152" s="215"/>
      <c r="CQ152" s="215"/>
      <c r="CR152" s="215"/>
      <c r="CS152" s="215"/>
      <c r="CT152" s="217"/>
      <c r="CU152" s="215"/>
      <c r="CV152" s="215"/>
      <c r="CW152" s="215"/>
      <c r="CX152" s="215"/>
      <c r="CY152" s="215"/>
      <c r="CZ152" s="215"/>
      <c r="DA152" s="215"/>
      <c r="DB152" s="216"/>
      <c r="DC152" s="216"/>
      <c r="DD152" s="215"/>
      <c r="DE152" s="215"/>
      <c r="DF152" s="215"/>
      <c r="DG152" s="215"/>
      <c r="DH152" s="215"/>
      <c r="DI152" s="215"/>
      <c r="DJ152" s="215">
        <v>10.23</v>
      </c>
      <c r="DK152" s="215">
        <v>15.1</v>
      </c>
      <c r="DL152" s="215">
        <v>14.62</v>
      </c>
      <c r="DM152" s="215">
        <v>15.1</v>
      </c>
      <c r="DN152" s="215">
        <v>14.62</v>
      </c>
      <c r="DO152" s="215">
        <v>15.1</v>
      </c>
      <c r="DP152" s="216">
        <v>84.77</v>
      </c>
      <c r="DQ152" s="216">
        <v>84.77</v>
      </c>
      <c r="DR152" s="215">
        <v>15.1</v>
      </c>
      <c r="DS152" s="215">
        <v>13.64</v>
      </c>
      <c r="DT152" s="215">
        <v>15.1</v>
      </c>
      <c r="DU152" s="215">
        <v>14.62</v>
      </c>
      <c r="DV152" s="218">
        <v>15.1</v>
      </c>
      <c r="DW152" s="218">
        <v>14.62</v>
      </c>
      <c r="DX152" s="219">
        <v>15.1</v>
      </c>
      <c r="DY152" s="220"/>
      <c r="DZ152" s="220"/>
      <c r="EA152" s="220"/>
      <c r="EB152" s="220"/>
      <c r="EC152" s="220"/>
      <c r="ED152" s="216">
        <v>103.28</v>
      </c>
      <c r="EE152" s="215">
        <v>188.05</v>
      </c>
      <c r="EF152" s="215">
        <v>799.95</v>
      </c>
      <c r="EG152" s="33"/>
    </row>
    <row r="153" spans="2:137" ht="32.25" customHeight="1" x14ac:dyDescent="0.15">
      <c r="B153" s="247">
        <v>43291</v>
      </c>
      <c r="C153" s="248" t="s">
        <v>490</v>
      </c>
      <c r="D153" s="248" t="s">
        <v>943</v>
      </c>
      <c r="E153" s="274" t="s">
        <v>159</v>
      </c>
      <c r="F153" s="249" t="s">
        <v>944</v>
      </c>
      <c r="G153" s="273">
        <v>988</v>
      </c>
      <c r="H153" s="215">
        <v>98.800000000000011</v>
      </c>
      <c r="I153" s="215">
        <v>889.2</v>
      </c>
      <c r="J153" s="271"/>
      <c r="K153" s="271"/>
      <c r="L153" s="271"/>
      <c r="M153" s="271"/>
      <c r="N153" s="271"/>
      <c r="O153" s="271"/>
      <c r="P153" s="271"/>
      <c r="Q153" s="271"/>
      <c r="R153" s="271"/>
      <c r="S153" s="271"/>
      <c r="T153" s="271"/>
      <c r="U153" s="271"/>
      <c r="V153" s="271"/>
      <c r="W153" s="271"/>
      <c r="X153" s="271"/>
      <c r="Y153" s="271"/>
      <c r="Z153" s="271"/>
      <c r="AA153" s="271"/>
      <c r="AB153" s="271"/>
      <c r="AC153" s="271"/>
      <c r="AD153" s="271"/>
      <c r="AE153" s="271"/>
      <c r="AF153" s="271"/>
      <c r="AG153" s="271"/>
      <c r="AH153" s="271"/>
      <c r="AI153" s="271"/>
      <c r="AJ153" s="271"/>
      <c r="AK153" s="271"/>
      <c r="AL153" s="271"/>
      <c r="AM153" s="271"/>
      <c r="AN153" s="271"/>
      <c r="AO153" s="271"/>
      <c r="AP153" s="271"/>
      <c r="AQ153" s="271"/>
      <c r="AR153" s="271"/>
      <c r="AS153" s="271"/>
      <c r="AT153" s="271"/>
      <c r="AU153" s="271"/>
      <c r="AV153" s="271"/>
      <c r="AW153" s="271"/>
      <c r="AX153" s="271"/>
      <c r="AY153" s="271"/>
      <c r="AZ153" s="271"/>
      <c r="BA153" s="271"/>
      <c r="BB153" s="271"/>
      <c r="BC153" s="271"/>
      <c r="BD153" s="271"/>
      <c r="BE153" s="271"/>
      <c r="BF153" s="271"/>
      <c r="BG153" s="271"/>
      <c r="BH153" s="271"/>
      <c r="BI153" s="271"/>
      <c r="BJ153" s="271"/>
      <c r="BK153" s="271"/>
      <c r="BL153" s="271"/>
      <c r="BM153" s="271"/>
      <c r="BN153" s="271"/>
      <c r="BO153" s="271"/>
      <c r="BP153" s="271"/>
      <c r="BQ153" s="271"/>
      <c r="BR153" s="271"/>
      <c r="BS153" s="271"/>
      <c r="BT153" s="271"/>
      <c r="BU153" s="271"/>
      <c r="BV153" s="271"/>
      <c r="BW153" s="271"/>
      <c r="BX153" s="271"/>
      <c r="BY153" s="271"/>
      <c r="BZ153" s="271"/>
      <c r="CA153" s="271"/>
      <c r="CB153" s="271"/>
      <c r="CC153" s="271"/>
      <c r="CD153" s="271"/>
      <c r="CE153" s="271"/>
      <c r="CF153" s="271"/>
      <c r="CG153" s="271"/>
      <c r="CH153" s="271"/>
      <c r="CI153" s="271"/>
      <c r="CJ153" s="271"/>
      <c r="CK153" s="271"/>
      <c r="CL153" s="215"/>
      <c r="CM153" s="215"/>
      <c r="CN153" s="215"/>
      <c r="CO153" s="216"/>
      <c r="CP153" s="215"/>
      <c r="CQ153" s="215"/>
      <c r="CR153" s="215"/>
      <c r="CS153" s="215"/>
      <c r="CT153" s="217"/>
      <c r="CU153" s="215"/>
      <c r="CV153" s="215"/>
      <c r="CW153" s="215"/>
      <c r="CX153" s="215"/>
      <c r="CY153" s="215"/>
      <c r="CZ153" s="215"/>
      <c r="DA153" s="215"/>
      <c r="DB153" s="216"/>
      <c r="DC153" s="216"/>
      <c r="DD153" s="215"/>
      <c r="DE153" s="215"/>
      <c r="DF153" s="215"/>
      <c r="DG153" s="215"/>
      <c r="DH153" s="215"/>
      <c r="DI153" s="215"/>
      <c r="DJ153" s="215">
        <v>10.23</v>
      </c>
      <c r="DK153" s="215">
        <v>15.1</v>
      </c>
      <c r="DL153" s="215">
        <v>14.62</v>
      </c>
      <c r="DM153" s="215">
        <v>15.1</v>
      </c>
      <c r="DN153" s="215">
        <v>14.62</v>
      </c>
      <c r="DO153" s="215">
        <v>15.1</v>
      </c>
      <c r="DP153" s="216">
        <v>84.77</v>
      </c>
      <c r="DQ153" s="216">
        <v>84.77</v>
      </c>
      <c r="DR153" s="215">
        <v>15.1</v>
      </c>
      <c r="DS153" s="215">
        <v>13.64</v>
      </c>
      <c r="DT153" s="215">
        <v>15.1</v>
      </c>
      <c r="DU153" s="215">
        <v>14.62</v>
      </c>
      <c r="DV153" s="218">
        <v>15.1</v>
      </c>
      <c r="DW153" s="218">
        <v>14.62</v>
      </c>
      <c r="DX153" s="219">
        <v>15.1</v>
      </c>
      <c r="DY153" s="220"/>
      <c r="DZ153" s="220"/>
      <c r="EA153" s="220"/>
      <c r="EB153" s="220"/>
      <c r="EC153" s="220"/>
      <c r="ED153" s="216">
        <v>103.28</v>
      </c>
      <c r="EE153" s="215">
        <v>188.05</v>
      </c>
      <c r="EF153" s="215">
        <v>799.95</v>
      </c>
      <c r="EG153" s="33"/>
    </row>
    <row r="154" spans="2:137" ht="32.25" customHeight="1" x14ac:dyDescent="0.15">
      <c r="B154" s="247">
        <v>43291</v>
      </c>
      <c r="C154" s="248" t="s">
        <v>490</v>
      </c>
      <c r="D154" s="248" t="s">
        <v>945</v>
      </c>
      <c r="E154" s="274" t="s">
        <v>762</v>
      </c>
      <c r="F154" s="249" t="s">
        <v>946</v>
      </c>
      <c r="G154" s="273">
        <v>988</v>
      </c>
      <c r="H154" s="215">
        <v>98.800000000000011</v>
      </c>
      <c r="I154" s="215">
        <v>889.2</v>
      </c>
      <c r="J154" s="271"/>
      <c r="K154" s="271"/>
      <c r="L154" s="271"/>
      <c r="M154" s="271"/>
      <c r="N154" s="271"/>
      <c r="O154" s="271"/>
      <c r="P154" s="271"/>
      <c r="Q154" s="271"/>
      <c r="R154" s="271"/>
      <c r="S154" s="271"/>
      <c r="T154" s="271"/>
      <c r="U154" s="271"/>
      <c r="V154" s="271"/>
      <c r="W154" s="271"/>
      <c r="X154" s="271"/>
      <c r="Y154" s="271"/>
      <c r="Z154" s="271"/>
      <c r="AA154" s="271"/>
      <c r="AB154" s="271"/>
      <c r="AC154" s="271"/>
      <c r="AD154" s="271"/>
      <c r="AE154" s="271"/>
      <c r="AF154" s="271"/>
      <c r="AG154" s="271"/>
      <c r="AH154" s="271"/>
      <c r="AI154" s="271"/>
      <c r="AJ154" s="271"/>
      <c r="AK154" s="271"/>
      <c r="AL154" s="271"/>
      <c r="AM154" s="271"/>
      <c r="AN154" s="271"/>
      <c r="AO154" s="271"/>
      <c r="AP154" s="271"/>
      <c r="AQ154" s="271"/>
      <c r="AR154" s="271"/>
      <c r="AS154" s="271"/>
      <c r="AT154" s="271"/>
      <c r="AU154" s="271"/>
      <c r="AV154" s="271"/>
      <c r="AW154" s="271"/>
      <c r="AX154" s="271"/>
      <c r="AY154" s="271"/>
      <c r="AZ154" s="271"/>
      <c r="BA154" s="271"/>
      <c r="BB154" s="271"/>
      <c r="BC154" s="271"/>
      <c r="BD154" s="271"/>
      <c r="BE154" s="271"/>
      <c r="BF154" s="271"/>
      <c r="BG154" s="271"/>
      <c r="BH154" s="271"/>
      <c r="BI154" s="271"/>
      <c r="BJ154" s="271"/>
      <c r="BK154" s="271"/>
      <c r="BL154" s="271"/>
      <c r="BM154" s="271"/>
      <c r="BN154" s="271"/>
      <c r="BO154" s="271"/>
      <c r="BP154" s="271"/>
      <c r="BQ154" s="271"/>
      <c r="BR154" s="271"/>
      <c r="BS154" s="271"/>
      <c r="BT154" s="271"/>
      <c r="BU154" s="271"/>
      <c r="BV154" s="271"/>
      <c r="BW154" s="271"/>
      <c r="BX154" s="271"/>
      <c r="BY154" s="271"/>
      <c r="BZ154" s="271"/>
      <c r="CA154" s="271"/>
      <c r="CB154" s="271"/>
      <c r="CC154" s="271"/>
      <c r="CD154" s="271"/>
      <c r="CE154" s="271"/>
      <c r="CF154" s="271"/>
      <c r="CG154" s="271"/>
      <c r="CH154" s="271"/>
      <c r="CI154" s="271"/>
      <c r="CJ154" s="271"/>
      <c r="CK154" s="271"/>
      <c r="CL154" s="215"/>
      <c r="CM154" s="215"/>
      <c r="CN154" s="215"/>
      <c r="CO154" s="216"/>
      <c r="CP154" s="215"/>
      <c r="CQ154" s="215"/>
      <c r="CR154" s="215"/>
      <c r="CS154" s="215"/>
      <c r="CT154" s="217"/>
      <c r="CU154" s="215"/>
      <c r="CV154" s="215"/>
      <c r="CW154" s="215"/>
      <c r="CX154" s="215"/>
      <c r="CY154" s="215"/>
      <c r="CZ154" s="215"/>
      <c r="DA154" s="215"/>
      <c r="DB154" s="216"/>
      <c r="DC154" s="216"/>
      <c r="DD154" s="215"/>
      <c r="DE154" s="215"/>
      <c r="DF154" s="215"/>
      <c r="DG154" s="215"/>
      <c r="DH154" s="215"/>
      <c r="DI154" s="215"/>
      <c r="DJ154" s="215">
        <v>10.23</v>
      </c>
      <c r="DK154" s="215">
        <v>15.1</v>
      </c>
      <c r="DL154" s="215">
        <v>14.62</v>
      </c>
      <c r="DM154" s="215">
        <v>15.1</v>
      </c>
      <c r="DN154" s="215">
        <v>14.62</v>
      </c>
      <c r="DO154" s="215">
        <v>15.1</v>
      </c>
      <c r="DP154" s="216">
        <v>84.77</v>
      </c>
      <c r="DQ154" s="216">
        <v>84.77</v>
      </c>
      <c r="DR154" s="215">
        <v>15.1</v>
      </c>
      <c r="DS154" s="215">
        <v>13.64</v>
      </c>
      <c r="DT154" s="215">
        <v>15.1</v>
      </c>
      <c r="DU154" s="215">
        <v>14.62</v>
      </c>
      <c r="DV154" s="218">
        <v>15.1</v>
      </c>
      <c r="DW154" s="218">
        <v>14.62</v>
      </c>
      <c r="DX154" s="219">
        <v>15.1</v>
      </c>
      <c r="DY154" s="220"/>
      <c r="DZ154" s="220"/>
      <c r="EA154" s="220"/>
      <c r="EB154" s="220"/>
      <c r="EC154" s="220"/>
      <c r="ED154" s="216">
        <v>103.28</v>
      </c>
      <c r="EE154" s="215">
        <v>188.05</v>
      </c>
      <c r="EF154" s="215">
        <v>799.95</v>
      </c>
      <c r="EG154" s="33"/>
    </row>
    <row r="155" spans="2:137" ht="32.25" customHeight="1" x14ac:dyDescent="0.15">
      <c r="B155" s="247">
        <v>43291</v>
      </c>
      <c r="C155" s="248" t="s">
        <v>490</v>
      </c>
      <c r="D155" s="248" t="s">
        <v>947</v>
      </c>
      <c r="E155" s="274" t="s">
        <v>159</v>
      </c>
      <c r="F155" s="249" t="s">
        <v>948</v>
      </c>
      <c r="G155" s="273">
        <v>988</v>
      </c>
      <c r="H155" s="215">
        <v>98.800000000000011</v>
      </c>
      <c r="I155" s="215">
        <v>889.2</v>
      </c>
      <c r="J155" s="271"/>
      <c r="K155" s="271"/>
      <c r="L155" s="271"/>
      <c r="M155" s="271"/>
      <c r="N155" s="271"/>
      <c r="O155" s="271"/>
      <c r="P155" s="271"/>
      <c r="Q155" s="271"/>
      <c r="R155" s="271"/>
      <c r="S155" s="271"/>
      <c r="T155" s="271"/>
      <c r="U155" s="271"/>
      <c r="V155" s="271"/>
      <c r="W155" s="271"/>
      <c r="X155" s="271"/>
      <c r="Y155" s="271"/>
      <c r="Z155" s="271"/>
      <c r="AA155" s="271"/>
      <c r="AB155" s="271"/>
      <c r="AC155" s="271"/>
      <c r="AD155" s="271"/>
      <c r="AE155" s="271"/>
      <c r="AF155" s="271"/>
      <c r="AG155" s="271"/>
      <c r="AH155" s="271"/>
      <c r="AI155" s="271"/>
      <c r="AJ155" s="271"/>
      <c r="AK155" s="271"/>
      <c r="AL155" s="271"/>
      <c r="AM155" s="271"/>
      <c r="AN155" s="271"/>
      <c r="AO155" s="271"/>
      <c r="AP155" s="271"/>
      <c r="AQ155" s="271"/>
      <c r="AR155" s="271"/>
      <c r="AS155" s="271"/>
      <c r="AT155" s="271"/>
      <c r="AU155" s="271"/>
      <c r="AV155" s="271"/>
      <c r="AW155" s="271"/>
      <c r="AX155" s="271"/>
      <c r="AY155" s="271"/>
      <c r="AZ155" s="271"/>
      <c r="BA155" s="271"/>
      <c r="BB155" s="271"/>
      <c r="BC155" s="271"/>
      <c r="BD155" s="271"/>
      <c r="BE155" s="271"/>
      <c r="BF155" s="271"/>
      <c r="BG155" s="271"/>
      <c r="BH155" s="271"/>
      <c r="BI155" s="271"/>
      <c r="BJ155" s="271"/>
      <c r="BK155" s="271"/>
      <c r="BL155" s="271"/>
      <c r="BM155" s="271"/>
      <c r="BN155" s="271"/>
      <c r="BO155" s="271"/>
      <c r="BP155" s="271"/>
      <c r="BQ155" s="271"/>
      <c r="BR155" s="271"/>
      <c r="BS155" s="271"/>
      <c r="BT155" s="271"/>
      <c r="BU155" s="271"/>
      <c r="BV155" s="271"/>
      <c r="BW155" s="271"/>
      <c r="BX155" s="271"/>
      <c r="BY155" s="271"/>
      <c r="BZ155" s="271"/>
      <c r="CA155" s="271"/>
      <c r="CB155" s="271"/>
      <c r="CC155" s="271"/>
      <c r="CD155" s="271"/>
      <c r="CE155" s="271"/>
      <c r="CF155" s="271"/>
      <c r="CG155" s="271"/>
      <c r="CH155" s="271"/>
      <c r="CI155" s="271"/>
      <c r="CJ155" s="271"/>
      <c r="CK155" s="271"/>
      <c r="CL155" s="215"/>
      <c r="CM155" s="215"/>
      <c r="CN155" s="215"/>
      <c r="CO155" s="216"/>
      <c r="CP155" s="215"/>
      <c r="CQ155" s="215"/>
      <c r="CR155" s="215"/>
      <c r="CS155" s="215"/>
      <c r="CT155" s="217"/>
      <c r="CU155" s="215"/>
      <c r="CV155" s="215"/>
      <c r="CW155" s="215"/>
      <c r="CX155" s="215"/>
      <c r="CY155" s="215"/>
      <c r="CZ155" s="215"/>
      <c r="DA155" s="215"/>
      <c r="DB155" s="216"/>
      <c r="DC155" s="216"/>
      <c r="DD155" s="215"/>
      <c r="DE155" s="215"/>
      <c r="DF155" s="215"/>
      <c r="DG155" s="215"/>
      <c r="DH155" s="215"/>
      <c r="DI155" s="215"/>
      <c r="DJ155" s="215">
        <v>10.23</v>
      </c>
      <c r="DK155" s="215">
        <v>15.1</v>
      </c>
      <c r="DL155" s="215">
        <v>14.62</v>
      </c>
      <c r="DM155" s="215">
        <v>15.1</v>
      </c>
      <c r="DN155" s="215">
        <v>14.62</v>
      </c>
      <c r="DO155" s="215">
        <v>15.1</v>
      </c>
      <c r="DP155" s="216">
        <v>84.77</v>
      </c>
      <c r="DQ155" s="216">
        <v>84.77</v>
      </c>
      <c r="DR155" s="215">
        <v>15.1</v>
      </c>
      <c r="DS155" s="215">
        <v>13.64</v>
      </c>
      <c r="DT155" s="215">
        <v>15.1</v>
      </c>
      <c r="DU155" s="215">
        <v>14.62</v>
      </c>
      <c r="DV155" s="218">
        <v>15.1</v>
      </c>
      <c r="DW155" s="218">
        <v>14.62</v>
      </c>
      <c r="DX155" s="219">
        <v>15.1</v>
      </c>
      <c r="DY155" s="220"/>
      <c r="DZ155" s="220"/>
      <c r="EA155" s="220"/>
      <c r="EB155" s="220"/>
      <c r="EC155" s="220"/>
      <c r="ED155" s="216">
        <v>103.28</v>
      </c>
      <c r="EE155" s="215">
        <v>188.05</v>
      </c>
      <c r="EF155" s="215">
        <v>799.95</v>
      </c>
      <c r="EG155" s="33"/>
    </row>
    <row r="156" spans="2:137" ht="32.25" customHeight="1" x14ac:dyDescent="0.15">
      <c r="B156" s="247">
        <v>43291</v>
      </c>
      <c r="C156" s="248" t="s">
        <v>490</v>
      </c>
      <c r="D156" s="248" t="s">
        <v>949</v>
      </c>
      <c r="E156" s="273" t="s">
        <v>506</v>
      </c>
      <c r="F156" s="249" t="s">
        <v>950</v>
      </c>
      <c r="G156" s="273">
        <v>988</v>
      </c>
      <c r="H156" s="215">
        <v>98.800000000000011</v>
      </c>
      <c r="I156" s="215">
        <v>889.2</v>
      </c>
      <c r="J156" s="271"/>
      <c r="K156" s="271"/>
      <c r="L156" s="271"/>
      <c r="M156" s="271"/>
      <c r="N156" s="271"/>
      <c r="O156" s="271"/>
      <c r="P156" s="271"/>
      <c r="Q156" s="271"/>
      <c r="R156" s="271"/>
      <c r="S156" s="271"/>
      <c r="T156" s="271"/>
      <c r="U156" s="271"/>
      <c r="V156" s="271"/>
      <c r="W156" s="271"/>
      <c r="X156" s="271"/>
      <c r="Y156" s="271"/>
      <c r="Z156" s="271"/>
      <c r="AA156" s="271"/>
      <c r="AB156" s="271"/>
      <c r="AC156" s="271"/>
      <c r="AD156" s="271"/>
      <c r="AE156" s="271"/>
      <c r="AF156" s="271"/>
      <c r="AG156" s="271"/>
      <c r="AH156" s="271"/>
      <c r="AI156" s="271"/>
      <c r="AJ156" s="271"/>
      <c r="AK156" s="271"/>
      <c r="AL156" s="271"/>
      <c r="AM156" s="271"/>
      <c r="AN156" s="271"/>
      <c r="AO156" s="271"/>
      <c r="AP156" s="271"/>
      <c r="AQ156" s="271"/>
      <c r="AR156" s="271"/>
      <c r="AS156" s="271"/>
      <c r="AT156" s="271"/>
      <c r="AU156" s="271"/>
      <c r="AV156" s="271"/>
      <c r="AW156" s="271"/>
      <c r="AX156" s="271"/>
      <c r="AY156" s="271"/>
      <c r="AZ156" s="271"/>
      <c r="BA156" s="271"/>
      <c r="BB156" s="271"/>
      <c r="BC156" s="271"/>
      <c r="BD156" s="271"/>
      <c r="BE156" s="271"/>
      <c r="BF156" s="271"/>
      <c r="BG156" s="271"/>
      <c r="BH156" s="271"/>
      <c r="BI156" s="271"/>
      <c r="BJ156" s="271"/>
      <c r="BK156" s="271"/>
      <c r="BL156" s="271"/>
      <c r="BM156" s="271"/>
      <c r="BN156" s="271"/>
      <c r="BO156" s="271"/>
      <c r="BP156" s="271"/>
      <c r="BQ156" s="271"/>
      <c r="BR156" s="271"/>
      <c r="BS156" s="271"/>
      <c r="BT156" s="271"/>
      <c r="BU156" s="271"/>
      <c r="BV156" s="271"/>
      <c r="BW156" s="271"/>
      <c r="BX156" s="271"/>
      <c r="BY156" s="271"/>
      <c r="BZ156" s="271"/>
      <c r="CA156" s="271"/>
      <c r="CB156" s="271"/>
      <c r="CC156" s="271"/>
      <c r="CD156" s="271"/>
      <c r="CE156" s="271"/>
      <c r="CF156" s="271"/>
      <c r="CG156" s="271"/>
      <c r="CH156" s="271"/>
      <c r="CI156" s="271"/>
      <c r="CJ156" s="271"/>
      <c r="CK156" s="271"/>
      <c r="CL156" s="215"/>
      <c r="CM156" s="215"/>
      <c r="CN156" s="215"/>
      <c r="CO156" s="216"/>
      <c r="CP156" s="215"/>
      <c r="CQ156" s="215"/>
      <c r="CR156" s="215"/>
      <c r="CS156" s="215"/>
      <c r="CT156" s="217"/>
      <c r="CU156" s="215"/>
      <c r="CV156" s="215"/>
      <c r="CW156" s="215"/>
      <c r="CX156" s="215"/>
      <c r="CY156" s="215"/>
      <c r="CZ156" s="215"/>
      <c r="DA156" s="215"/>
      <c r="DB156" s="216"/>
      <c r="DC156" s="216"/>
      <c r="DD156" s="215"/>
      <c r="DE156" s="215"/>
      <c r="DF156" s="215"/>
      <c r="DG156" s="215"/>
      <c r="DH156" s="215"/>
      <c r="DI156" s="215"/>
      <c r="DJ156" s="215">
        <v>10.23</v>
      </c>
      <c r="DK156" s="215">
        <v>15.1</v>
      </c>
      <c r="DL156" s="215">
        <v>14.62</v>
      </c>
      <c r="DM156" s="215">
        <v>15.1</v>
      </c>
      <c r="DN156" s="215">
        <v>14.62</v>
      </c>
      <c r="DO156" s="215">
        <v>15.1</v>
      </c>
      <c r="DP156" s="216">
        <v>84.77</v>
      </c>
      <c r="DQ156" s="216">
        <v>84.77</v>
      </c>
      <c r="DR156" s="215">
        <v>15.1</v>
      </c>
      <c r="DS156" s="215">
        <v>13.64</v>
      </c>
      <c r="DT156" s="215">
        <v>15.1</v>
      </c>
      <c r="DU156" s="215">
        <v>14.62</v>
      </c>
      <c r="DV156" s="218">
        <v>15.1</v>
      </c>
      <c r="DW156" s="218">
        <v>14.62</v>
      </c>
      <c r="DX156" s="219">
        <v>15.1</v>
      </c>
      <c r="DY156" s="220"/>
      <c r="DZ156" s="220"/>
      <c r="EA156" s="220"/>
      <c r="EB156" s="220"/>
      <c r="EC156" s="220"/>
      <c r="ED156" s="216">
        <v>103.28</v>
      </c>
      <c r="EE156" s="215">
        <v>188.05</v>
      </c>
      <c r="EF156" s="215">
        <v>799.95</v>
      </c>
      <c r="EG156" s="33"/>
    </row>
    <row r="157" spans="2:137" ht="32.25" customHeight="1" x14ac:dyDescent="0.15">
      <c r="B157" s="247">
        <v>43291</v>
      </c>
      <c r="C157" s="248" t="s">
        <v>490</v>
      </c>
      <c r="D157" s="248" t="s">
        <v>951</v>
      </c>
      <c r="E157" s="273" t="s">
        <v>110</v>
      </c>
      <c r="F157" s="249" t="s">
        <v>952</v>
      </c>
      <c r="G157" s="273">
        <v>988</v>
      </c>
      <c r="H157" s="215">
        <v>98.800000000000011</v>
      </c>
      <c r="I157" s="215">
        <v>889.2</v>
      </c>
      <c r="J157" s="271"/>
      <c r="K157" s="271"/>
      <c r="L157" s="271"/>
      <c r="M157" s="271"/>
      <c r="N157" s="271"/>
      <c r="O157" s="271"/>
      <c r="P157" s="271"/>
      <c r="Q157" s="271"/>
      <c r="R157" s="271"/>
      <c r="S157" s="271"/>
      <c r="T157" s="271"/>
      <c r="U157" s="271"/>
      <c r="V157" s="271"/>
      <c r="W157" s="271"/>
      <c r="X157" s="271"/>
      <c r="Y157" s="271"/>
      <c r="Z157" s="271"/>
      <c r="AA157" s="271"/>
      <c r="AB157" s="271"/>
      <c r="AC157" s="271"/>
      <c r="AD157" s="271"/>
      <c r="AE157" s="271"/>
      <c r="AF157" s="271"/>
      <c r="AG157" s="271"/>
      <c r="AH157" s="271"/>
      <c r="AI157" s="271"/>
      <c r="AJ157" s="271"/>
      <c r="AK157" s="271"/>
      <c r="AL157" s="271"/>
      <c r="AM157" s="271"/>
      <c r="AN157" s="271"/>
      <c r="AO157" s="271"/>
      <c r="AP157" s="271"/>
      <c r="AQ157" s="271"/>
      <c r="AR157" s="271"/>
      <c r="AS157" s="271"/>
      <c r="AT157" s="271"/>
      <c r="AU157" s="271"/>
      <c r="AV157" s="271"/>
      <c r="AW157" s="271"/>
      <c r="AX157" s="271"/>
      <c r="AY157" s="271"/>
      <c r="AZ157" s="271"/>
      <c r="BA157" s="271"/>
      <c r="BB157" s="271"/>
      <c r="BC157" s="271"/>
      <c r="BD157" s="271"/>
      <c r="BE157" s="271"/>
      <c r="BF157" s="271"/>
      <c r="BG157" s="271"/>
      <c r="BH157" s="271"/>
      <c r="BI157" s="271"/>
      <c r="BJ157" s="271"/>
      <c r="BK157" s="271"/>
      <c r="BL157" s="271"/>
      <c r="BM157" s="271"/>
      <c r="BN157" s="271"/>
      <c r="BO157" s="271"/>
      <c r="BP157" s="271"/>
      <c r="BQ157" s="271"/>
      <c r="BR157" s="271"/>
      <c r="BS157" s="271"/>
      <c r="BT157" s="271"/>
      <c r="BU157" s="271"/>
      <c r="BV157" s="271"/>
      <c r="BW157" s="271"/>
      <c r="BX157" s="271"/>
      <c r="BY157" s="271"/>
      <c r="BZ157" s="271"/>
      <c r="CA157" s="271"/>
      <c r="CB157" s="271"/>
      <c r="CC157" s="271"/>
      <c r="CD157" s="271"/>
      <c r="CE157" s="271"/>
      <c r="CF157" s="271"/>
      <c r="CG157" s="271"/>
      <c r="CH157" s="271"/>
      <c r="CI157" s="271"/>
      <c r="CJ157" s="271"/>
      <c r="CK157" s="271"/>
      <c r="CL157" s="215"/>
      <c r="CM157" s="215"/>
      <c r="CN157" s="215"/>
      <c r="CO157" s="216"/>
      <c r="CP157" s="215"/>
      <c r="CQ157" s="215"/>
      <c r="CR157" s="215"/>
      <c r="CS157" s="215"/>
      <c r="CT157" s="217"/>
      <c r="CU157" s="215"/>
      <c r="CV157" s="215"/>
      <c r="CW157" s="215"/>
      <c r="CX157" s="215"/>
      <c r="CY157" s="215"/>
      <c r="CZ157" s="215"/>
      <c r="DA157" s="215"/>
      <c r="DB157" s="216"/>
      <c r="DC157" s="216"/>
      <c r="DD157" s="215"/>
      <c r="DE157" s="215"/>
      <c r="DF157" s="215"/>
      <c r="DG157" s="215"/>
      <c r="DH157" s="215"/>
      <c r="DI157" s="215"/>
      <c r="DJ157" s="215">
        <v>10.23</v>
      </c>
      <c r="DK157" s="215">
        <v>15.1</v>
      </c>
      <c r="DL157" s="215">
        <v>14.62</v>
      </c>
      <c r="DM157" s="215">
        <v>15.1</v>
      </c>
      <c r="DN157" s="215">
        <v>14.62</v>
      </c>
      <c r="DO157" s="215">
        <v>15.1</v>
      </c>
      <c r="DP157" s="216">
        <v>84.77</v>
      </c>
      <c r="DQ157" s="216">
        <v>84.77</v>
      </c>
      <c r="DR157" s="215">
        <v>15.1</v>
      </c>
      <c r="DS157" s="215">
        <v>13.64</v>
      </c>
      <c r="DT157" s="215">
        <v>15.1</v>
      </c>
      <c r="DU157" s="215">
        <v>14.62</v>
      </c>
      <c r="DV157" s="218">
        <v>15.1</v>
      </c>
      <c r="DW157" s="218">
        <v>14.62</v>
      </c>
      <c r="DX157" s="219">
        <v>15.1</v>
      </c>
      <c r="DY157" s="220"/>
      <c r="DZ157" s="220"/>
      <c r="EA157" s="220"/>
      <c r="EB157" s="220"/>
      <c r="EC157" s="220"/>
      <c r="ED157" s="216">
        <v>103.28</v>
      </c>
      <c r="EE157" s="215">
        <v>188.05</v>
      </c>
      <c r="EF157" s="215">
        <v>799.95</v>
      </c>
      <c r="EG157" s="33"/>
    </row>
    <row r="158" spans="2:137" ht="32.25" customHeight="1" x14ac:dyDescent="0.15">
      <c r="B158" s="247">
        <v>43291</v>
      </c>
      <c r="C158" s="248" t="s">
        <v>490</v>
      </c>
      <c r="D158" s="248" t="s">
        <v>953</v>
      </c>
      <c r="E158" s="273" t="s">
        <v>762</v>
      </c>
      <c r="F158" s="249" t="s">
        <v>954</v>
      </c>
      <c r="G158" s="273">
        <v>988</v>
      </c>
      <c r="H158" s="215">
        <v>98.800000000000011</v>
      </c>
      <c r="I158" s="215">
        <v>889.2</v>
      </c>
      <c r="J158" s="271"/>
      <c r="K158" s="271"/>
      <c r="L158" s="271"/>
      <c r="M158" s="271"/>
      <c r="N158" s="271"/>
      <c r="O158" s="271"/>
      <c r="P158" s="271"/>
      <c r="Q158" s="271"/>
      <c r="R158" s="271"/>
      <c r="S158" s="271"/>
      <c r="T158" s="271"/>
      <c r="U158" s="271"/>
      <c r="V158" s="271"/>
      <c r="W158" s="271"/>
      <c r="X158" s="271"/>
      <c r="Y158" s="271"/>
      <c r="Z158" s="271"/>
      <c r="AA158" s="271"/>
      <c r="AB158" s="271"/>
      <c r="AC158" s="271"/>
      <c r="AD158" s="271"/>
      <c r="AE158" s="271"/>
      <c r="AF158" s="271"/>
      <c r="AG158" s="271"/>
      <c r="AH158" s="271"/>
      <c r="AI158" s="271"/>
      <c r="AJ158" s="271"/>
      <c r="AK158" s="271"/>
      <c r="AL158" s="271"/>
      <c r="AM158" s="271"/>
      <c r="AN158" s="271"/>
      <c r="AO158" s="271"/>
      <c r="AP158" s="271"/>
      <c r="AQ158" s="271"/>
      <c r="AR158" s="271"/>
      <c r="AS158" s="271"/>
      <c r="AT158" s="271"/>
      <c r="AU158" s="271"/>
      <c r="AV158" s="271"/>
      <c r="AW158" s="271"/>
      <c r="AX158" s="271"/>
      <c r="AY158" s="271"/>
      <c r="AZ158" s="271"/>
      <c r="BA158" s="271"/>
      <c r="BB158" s="271"/>
      <c r="BC158" s="271"/>
      <c r="BD158" s="271"/>
      <c r="BE158" s="271"/>
      <c r="BF158" s="271"/>
      <c r="BG158" s="271"/>
      <c r="BH158" s="271"/>
      <c r="BI158" s="271"/>
      <c r="BJ158" s="271"/>
      <c r="BK158" s="271"/>
      <c r="BL158" s="271"/>
      <c r="BM158" s="271"/>
      <c r="BN158" s="271"/>
      <c r="BO158" s="271"/>
      <c r="BP158" s="271"/>
      <c r="BQ158" s="271"/>
      <c r="BR158" s="271"/>
      <c r="BS158" s="271"/>
      <c r="BT158" s="271"/>
      <c r="BU158" s="271"/>
      <c r="BV158" s="271"/>
      <c r="BW158" s="271"/>
      <c r="BX158" s="271"/>
      <c r="BY158" s="271"/>
      <c r="BZ158" s="271"/>
      <c r="CA158" s="271"/>
      <c r="CB158" s="271"/>
      <c r="CC158" s="271"/>
      <c r="CD158" s="271"/>
      <c r="CE158" s="271"/>
      <c r="CF158" s="271"/>
      <c r="CG158" s="271"/>
      <c r="CH158" s="271"/>
      <c r="CI158" s="271"/>
      <c r="CJ158" s="271"/>
      <c r="CK158" s="271"/>
      <c r="CL158" s="215"/>
      <c r="CM158" s="215"/>
      <c r="CN158" s="215"/>
      <c r="CO158" s="216"/>
      <c r="CP158" s="215"/>
      <c r="CQ158" s="215"/>
      <c r="CR158" s="215"/>
      <c r="CS158" s="215"/>
      <c r="CT158" s="217"/>
      <c r="CU158" s="215"/>
      <c r="CV158" s="215"/>
      <c r="CW158" s="215"/>
      <c r="CX158" s="215"/>
      <c r="CY158" s="215"/>
      <c r="CZ158" s="215"/>
      <c r="DA158" s="215"/>
      <c r="DB158" s="216"/>
      <c r="DC158" s="216"/>
      <c r="DD158" s="215"/>
      <c r="DE158" s="215"/>
      <c r="DF158" s="215"/>
      <c r="DG158" s="215"/>
      <c r="DH158" s="215"/>
      <c r="DI158" s="215"/>
      <c r="DJ158" s="215">
        <v>10.23</v>
      </c>
      <c r="DK158" s="215">
        <v>15.1</v>
      </c>
      <c r="DL158" s="215">
        <v>14.62</v>
      </c>
      <c r="DM158" s="215">
        <v>15.1</v>
      </c>
      <c r="DN158" s="215">
        <v>14.62</v>
      </c>
      <c r="DO158" s="215">
        <v>15.1</v>
      </c>
      <c r="DP158" s="216">
        <v>84.77</v>
      </c>
      <c r="DQ158" s="216">
        <v>84.77</v>
      </c>
      <c r="DR158" s="215">
        <v>15.1</v>
      </c>
      <c r="DS158" s="215">
        <v>13.64</v>
      </c>
      <c r="DT158" s="215">
        <v>15.1</v>
      </c>
      <c r="DU158" s="215">
        <v>14.62</v>
      </c>
      <c r="DV158" s="218">
        <v>15.1</v>
      </c>
      <c r="DW158" s="218">
        <v>14.62</v>
      </c>
      <c r="DX158" s="219">
        <v>15.1</v>
      </c>
      <c r="DY158" s="220"/>
      <c r="DZ158" s="220"/>
      <c r="EA158" s="220"/>
      <c r="EB158" s="220"/>
      <c r="EC158" s="220"/>
      <c r="ED158" s="216">
        <v>103.28</v>
      </c>
      <c r="EE158" s="215">
        <v>188.05</v>
      </c>
      <c r="EF158" s="215">
        <v>799.95</v>
      </c>
      <c r="EG158" s="33"/>
    </row>
    <row r="159" spans="2:137" ht="32.25" customHeight="1" x14ac:dyDescent="0.15">
      <c r="B159" s="247">
        <v>43320</v>
      </c>
      <c r="C159" s="248" t="s">
        <v>955</v>
      </c>
      <c r="D159" s="248" t="s">
        <v>956</v>
      </c>
      <c r="E159" s="273" t="s">
        <v>155</v>
      </c>
      <c r="F159" s="268" t="s">
        <v>957</v>
      </c>
      <c r="G159" s="250">
        <v>715.69</v>
      </c>
      <c r="H159" s="215">
        <v>71.569000000000003</v>
      </c>
      <c r="I159" s="215">
        <v>644.12100000000009</v>
      </c>
      <c r="J159" s="271"/>
      <c r="K159" s="271"/>
      <c r="L159" s="271"/>
      <c r="M159" s="271"/>
      <c r="N159" s="271"/>
      <c r="O159" s="271"/>
      <c r="P159" s="271"/>
      <c r="Q159" s="271"/>
      <c r="R159" s="271"/>
      <c r="S159" s="271"/>
      <c r="T159" s="271"/>
      <c r="U159" s="271"/>
      <c r="V159" s="271"/>
      <c r="W159" s="271"/>
      <c r="X159" s="271"/>
      <c r="Y159" s="271"/>
      <c r="Z159" s="271"/>
      <c r="AA159" s="271"/>
      <c r="AB159" s="271"/>
      <c r="AC159" s="271"/>
      <c r="AD159" s="271"/>
      <c r="AE159" s="271"/>
      <c r="AF159" s="271"/>
      <c r="AG159" s="271"/>
      <c r="AH159" s="271"/>
      <c r="AI159" s="271"/>
      <c r="AJ159" s="271"/>
      <c r="AK159" s="271"/>
      <c r="AL159" s="271"/>
      <c r="AM159" s="271"/>
      <c r="AN159" s="271"/>
      <c r="AO159" s="271"/>
      <c r="AP159" s="271"/>
      <c r="AQ159" s="271"/>
      <c r="AR159" s="271"/>
      <c r="AS159" s="271"/>
      <c r="AT159" s="271"/>
      <c r="AU159" s="271"/>
      <c r="AV159" s="271"/>
      <c r="AW159" s="271"/>
      <c r="AX159" s="271"/>
      <c r="AY159" s="271"/>
      <c r="AZ159" s="271"/>
      <c r="BA159" s="271"/>
      <c r="BB159" s="271"/>
      <c r="BC159" s="271"/>
      <c r="BD159" s="271"/>
      <c r="BE159" s="271"/>
      <c r="BF159" s="271"/>
      <c r="BG159" s="271"/>
      <c r="BH159" s="271"/>
      <c r="BI159" s="271"/>
      <c r="BJ159" s="271"/>
      <c r="BK159" s="271"/>
      <c r="BL159" s="271"/>
      <c r="BM159" s="271"/>
      <c r="BN159" s="271"/>
      <c r="BO159" s="271"/>
      <c r="BP159" s="271"/>
      <c r="BQ159" s="271"/>
      <c r="BR159" s="271"/>
      <c r="BS159" s="271"/>
      <c r="BT159" s="271"/>
      <c r="BU159" s="271"/>
      <c r="BV159" s="271"/>
      <c r="BW159" s="271"/>
      <c r="BX159" s="271"/>
      <c r="BY159" s="271"/>
      <c r="BZ159" s="271"/>
      <c r="CA159" s="271"/>
      <c r="CB159" s="271"/>
      <c r="CC159" s="271"/>
      <c r="CD159" s="271"/>
      <c r="CE159" s="271"/>
      <c r="CF159" s="271"/>
      <c r="CG159" s="271"/>
      <c r="CH159" s="271"/>
      <c r="CI159" s="271"/>
      <c r="CJ159" s="271"/>
      <c r="CK159" s="271"/>
      <c r="CL159" s="215"/>
      <c r="CM159" s="215"/>
      <c r="CN159" s="215"/>
      <c r="CO159" s="216"/>
      <c r="CP159" s="215"/>
      <c r="CQ159" s="215"/>
      <c r="CR159" s="215"/>
      <c r="CS159" s="215"/>
      <c r="CT159" s="217"/>
      <c r="CU159" s="215"/>
      <c r="CV159" s="215"/>
      <c r="CW159" s="215"/>
      <c r="CX159" s="215"/>
      <c r="CY159" s="215"/>
      <c r="CZ159" s="215"/>
      <c r="DA159" s="215"/>
      <c r="DB159" s="216"/>
      <c r="DC159" s="216"/>
      <c r="DD159" s="215"/>
      <c r="DE159" s="215"/>
      <c r="DF159" s="215"/>
      <c r="DG159" s="215"/>
      <c r="DH159" s="215"/>
      <c r="DI159" s="215"/>
      <c r="DJ159" s="215"/>
      <c r="DK159" s="215">
        <v>8.1199999999999992</v>
      </c>
      <c r="DL159" s="215">
        <v>10.59</v>
      </c>
      <c r="DM159" s="215">
        <v>10.94</v>
      </c>
      <c r="DN159" s="215">
        <v>10.59</v>
      </c>
      <c r="DO159" s="215">
        <v>10.94</v>
      </c>
      <c r="DP159" s="216">
        <v>51.179999999999993</v>
      </c>
      <c r="DQ159" s="216">
        <v>51.18</v>
      </c>
      <c r="DR159" s="215">
        <v>10.94</v>
      </c>
      <c r="DS159" s="215">
        <v>9.8800000000000008</v>
      </c>
      <c r="DT159" s="215">
        <v>10.94</v>
      </c>
      <c r="DU159" s="215">
        <v>10.59</v>
      </c>
      <c r="DV159" s="218">
        <v>10.94</v>
      </c>
      <c r="DW159" s="218">
        <v>10.59</v>
      </c>
      <c r="DX159" s="219">
        <v>10.94</v>
      </c>
      <c r="DY159" s="220"/>
      <c r="DZ159" s="220"/>
      <c r="EA159" s="220"/>
      <c r="EB159" s="220"/>
      <c r="EC159" s="220"/>
      <c r="ED159" s="216">
        <v>74.819999999999993</v>
      </c>
      <c r="EE159" s="215">
        <v>126</v>
      </c>
      <c r="EF159" s="215">
        <v>589.69000000000005</v>
      </c>
      <c r="EG159" s="33"/>
    </row>
    <row r="160" spans="2:137" ht="32.25" customHeight="1" x14ac:dyDescent="0.15">
      <c r="B160" s="247">
        <v>43320</v>
      </c>
      <c r="C160" s="248" t="s">
        <v>955</v>
      </c>
      <c r="D160" s="248" t="s">
        <v>958</v>
      </c>
      <c r="E160" s="273" t="s">
        <v>155</v>
      </c>
      <c r="F160" s="268" t="s">
        <v>959</v>
      </c>
      <c r="G160" s="250">
        <v>715.69</v>
      </c>
      <c r="H160" s="215">
        <v>71.569000000000003</v>
      </c>
      <c r="I160" s="215">
        <v>644.12100000000009</v>
      </c>
      <c r="J160" s="271"/>
      <c r="K160" s="271"/>
      <c r="L160" s="271"/>
      <c r="M160" s="271"/>
      <c r="N160" s="271"/>
      <c r="O160" s="271"/>
      <c r="P160" s="271"/>
      <c r="Q160" s="271"/>
      <c r="R160" s="271"/>
      <c r="S160" s="271"/>
      <c r="T160" s="271"/>
      <c r="U160" s="271"/>
      <c r="V160" s="271"/>
      <c r="W160" s="271"/>
      <c r="X160" s="271"/>
      <c r="Y160" s="271"/>
      <c r="Z160" s="271"/>
      <c r="AA160" s="271"/>
      <c r="AB160" s="271"/>
      <c r="AC160" s="271"/>
      <c r="AD160" s="271"/>
      <c r="AE160" s="271"/>
      <c r="AF160" s="271"/>
      <c r="AG160" s="271"/>
      <c r="AH160" s="271"/>
      <c r="AI160" s="271"/>
      <c r="AJ160" s="271"/>
      <c r="AK160" s="271"/>
      <c r="AL160" s="271"/>
      <c r="AM160" s="271"/>
      <c r="AN160" s="271"/>
      <c r="AO160" s="271"/>
      <c r="AP160" s="271"/>
      <c r="AQ160" s="271"/>
      <c r="AR160" s="271"/>
      <c r="AS160" s="271"/>
      <c r="AT160" s="271"/>
      <c r="AU160" s="271"/>
      <c r="AV160" s="271"/>
      <c r="AW160" s="271"/>
      <c r="AX160" s="271"/>
      <c r="AY160" s="271"/>
      <c r="AZ160" s="271"/>
      <c r="BA160" s="271"/>
      <c r="BB160" s="271"/>
      <c r="BC160" s="271"/>
      <c r="BD160" s="271"/>
      <c r="BE160" s="271"/>
      <c r="BF160" s="271"/>
      <c r="BG160" s="271"/>
      <c r="BH160" s="271"/>
      <c r="BI160" s="271"/>
      <c r="BJ160" s="271"/>
      <c r="BK160" s="271"/>
      <c r="BL160" s="271"/>
      <c r="BM160" s="271"/>
      <c r="BN160" s="271"/>
      <c r="BO160" s="271"/>
      <c r="BP160" s="271"/>
      <c r="BQ160" s="271"/>
      <c r="BR160" s="271"/>
      <c r="BS160" s="271"/>
      <c r="BT160" s="271"/>
      <c r="BU160" s="271"/>
      <c r="BV160" s="271"/>
      <c r="BW160" s="271"/>
      <c r="BX160" s="271"/>
      <c r="BY160" s="271"/>
      <c r="BZ160" s="271"/>
      <c r="CA160" s="271"/>
      <c r="CB160" s="271"/>
      <c r="CC160" s="271"/>
      <c r="CD160" s="271"/>
      <c r="CE160" s="271"/>
      <c r="CF160" s="271"/>
      <c r="CG160" s="271"/>
      <c r="CH160" s="271"/>
      <c r="CI160" s="271"/>
      <c r="CJ160" s="271"/>
      <c r="CK160" s="271"/>
      <c r="CL160" s="215"/>
      <c r="CM160" s="215"/>
      <c r="CN160" s="215"/>
      <c r="CO160" s="216"/>
      <c r="CP160" s="215"/>
      <c r="CQ160" s="215"/>
      <c r="CR160" s="215"/>
      <c r="CS160" s="215"/>
      <c r="CT160" s="217"/>
      <c r="CU160" s="215"/>
      <c r="CV160" s="215"/>
      <c r="CW160" s="215"/>
      <c r="CX160" s="215"/>
      <c r="CY160" s="215"/>
      <c r="CZ160" s="215"/>
      <c r="DA160" s="215"/>
      <c r="DB160" s="216"/>
      <c r="DC160" s="216"/>
      <c r="DD160" s="215"/>
      <c r="DE160" s="215"/>
      <c r="DF160" s="215"/>
      <c r="DG160" s="215"/>
      <c r="DH160" s="215"/>
      <c r="DI160" s="215"/>
      <c r="DJ160" s="215"/>
      <c r="DK160" s="215">
        <v>8.1199999999999992</v>
      </c>
      <c r="DL160" s="215">
        <v>10.59</v>
      </c>
      <c r="DM160" s="215">
        <v>10.94</v>
      </c>
      <c r="DN160" s="215">
        <v>10.59</v>
      </c>
      <c r="DO160" s="215">
        <v>10.94</v>
      </c>
      <c r="DP160" s="216">
        <v>51.179999999999993</v>
      </c>
      <c r="DQ160" s="216">
        <v>51.18</v>
      </c>
      <c r="DR160" s="215">
        <v>10.94</v>
      </c>
      <c r="DS160" s="215">
        <v>9.8800000000000008</v>
      </c>
      <c r="DT160" s="215">
        <v>10.94</v>
      </c>
      <c r="DU160" s="215">
        <v>10.59</v>
      </c>
      <c r="DV160" s="218">
        <v>10.94</v>
      </c>
      <c r="DW160" s="218">
        <v>10.59</v>
      </c>
      <c r="DX160" s="219">
        <v>10.94</v>
      </c>
      <c r="DY160" s="220"/>
      <c r="DZ160" s="220"/>
      <c r="EA160" s="220"/>
      <c r="EB160" s="220"/>
      <c r="EC160" s="220"/>
      <c r="ED160" s="216">
        <v>74.819999999999993</v>
      </c>
      <c r="EE160" s="215">
        <v>126</v>
      </c>
      <c r="EF160" s="215">
        <v>589.69000000000005</v>
      </c>
      <c r="EG160" s="33"/>
    </row>
    <row r="161" spans="2:138" ht="32.25" customHeight="1" x14ac:dyDescent="0.2">
      <c r="B161" s="247">
        <v>43367</v>
      </c>
      <c r="C161" s="248" t="s">
        <v>960</v>
      </c>
      <c r="D161" s="248" t="s">
        <v>961</v>
      </c>
      <c r="E161" s="273" t="s">
        <v>138</v>
      </c>
      <c r="F161" s="249" t="s">
        <v>962</v>
      </c>
      <c r="G161" s="250">
        <v>1691</v>
      </c>
      <c r="H161" s="215">
        <v>169.10000000000002</v>
      </c>
      <c r="I161" s="215">
        <v>1521.9</v>
      </c>
      <c r="J161" s="271"/>
      <c r="K161" s="271"/>
      <c r="L161" s="271"/>
      <c r="M161" s="271"/>
      <c r="N161" s="271"/>
      <c r="O161" s="271"/>
      <c r="P161" s="271"/>
      <c r="Q161" s="271"/>
      <c r="R161" s="271"/>
      <c r="S161" s="271"/>
      <c r="T161" s="271"/>
      <c r="U161" s="271"/>
      <c r="V161" s="271"/>
      <c r="W161" s="271"/>
      <c r="X161" s="271"/>
      <c r="Y161" s="271"/>
      <c r="Z161" s="271"/>
      <c r="AA161" s="271"/>
      <c r="AB161" s="271"/>
      <c r="AC161" s="271"/>
      <c r="AD161" s="271"/>
      <c r="AE161" s="271"/>
      <c r="AF161" s="271"/>
      <c r="AG161" s="271"/>
      <c r="AH161" s="271"/>
      <c r="AI161" s="271"/>
      <c r="AJ161" s="271"/>
      <c r="AK161" s="271"/>
      <c r="AL161" s="271"/>
      <c r="AM161" s="271"/>
      <c r="AN161" s="271"/>
      <c r="AO161" s="271"/>
      <c r="AP161" s="271"/>
      <c r="AQ161" s="271"/>
      <c r="AR161" s="271"/>
      <c r="AS161" s="271"/>
      <c r="AT161" s="271"/>
      <c r="AU161" s="271"/>
      <c r="AV161" s="271"/>
      <c r="AW161" s="271"/>
      <c r="AX161" s="271"/>
      <c r="AY161" s="271"/>
      <c r="AZ161" s="271"/>
      <c r="BA161" s="271"/>
      <c r="BB161" s="271"/>
      <c r="BC161" s="271"/>
      <c r="BD161" s="271"/>
      <c r="BE161" s="271"/>
      <c r="BF161" s="271"/>
      <c r="BG161" s="271"/>
      <c r="BH161" s="271"/>
      <c r="BI161" s="271"/>
      <c r="BJ161" s="271"/>
      <c r="BK161" s="271"/>
      <c r="BL161" s="271"/>
      <c r="BM161" s="271"/>
      <c r="BN161" s="271"/>
      <c r="BO161" s="271"/>
      <c r="BP161" s="271"/>
      <c r="BQ161" s="271"/>
      <c r="BR161" s="271"/>
      <c r="BS161" s="271"/>
      <c r="BT161" s="271"/>
      <c r="BU161" s="271"/>
      <c r="BV161" s="271"/>
      <c r="BW161" s="271"/>
      <c r="BX161" s="271"/>
      <c r="BY161" s="271"/>
      <c r="BZ161" s="271"/>
      <c r="CA161" s="271"/>
      <c r="CB161" s="271"/>
      <c r="CC161" s="271"/>
      <c r="CD161" s="271"/>
      <c r="CE161" s="271"/>
      <c r="CF161" s="271"/>
      <c r="CG161" s="271"/>
      <c r="CH161" s="271"/>
      <c r="CI161" s="271"/>
      <c r="CJ161" s="271"/>
      <c r="CK161" s="271"/>
      <c r="CL161" s="215"/>
      <c r="CM161" s="215"/>
      <c r="CN161" s="215"/>
      <c r="CO161" s="216"/>
      <c r="CP161" s="215"/>
      <c r="CQ161" s="215"/>
      <c r="CR161" s="215"/>
      <c r="CS161" s="215"/>
      <c r="CT161" s="217"/>
      <c r="CU161" s="215"/>
      <c r="CV161" s="215"/>
      <c r="CW161" s="215"/>
      <c r="CX161" s="215"/>
      <c r="CY161" s="215"/>
      <c r="CZ161" s="215"/>
      <c r="DA161" s="215"/>
      <c r="DB161" s="216"/>
      <c r="DC161" s="216"/>
      <c r="DD161" s="215"/>
      <c r="DE161" s="215"/>
      <c r="DF161" s="215"/>
      <c r="DG161" s="215"/>
      <c r="DH161" s="215"/>
      <c r="DI161" s="215"/>
      <c r="DJ161" s="215"/>
      <c r="DK161" s="215"/>
      <c r="DL161" s="215">
        <v>5</v>
      </c>
      <c r="DM161" s="215">
        <v>25.85</v>
      </c>
      <c r="DN161" s="215">
        <v>25.02</v>
      </c>
      <c r="DO161" s="215">
        <v>25.85</v>
      </c>
      <c r="DP161" s="216">
        <v>81.72</v>
      </c>
      <c r="DQ161" s="216">
        <v>81.72</v>
      </c>
      <c r="DR161" s="215">
        <v>25.85</v>
      </c>
      <c r="DS161" s="215">
        <v>23.35</v>
      </c>
      <c r="DT161" s="215">
        <v>25.85</v>
      </c>
      <c r="DU161" s="215">
        <v>25.02</v>
      </c>
      <c r="DV161" s="218">
        <v>25.85</v>
      </c>
      <c r="DW161" s="218">
        <v>25.02</v>
      </c>
      <c r="DX161" s="219">
        <v>25.85</v>
      </c>
      <c r="DY161" s="220"/>
      <c r="DZ161" s="220"/>
      <c r="EA161" s="220"/>
      <c r="EB161" s="220"/>
      <c r="EC161" s="220"/>
      <c r="ED161" s="216">
        <v>176.79000000000002</v>
      </c>
      <c r="EE161" s="215">
        <v>258.51</v>
      </c>
      <c r="EF161" s="215">
        <v>1432.49</v>
      </c>
      <c r="EG161" s="33"/>
      <c r="EH161" s="25"/>
    </row>
    <row r="162" spans="2:138" ht="32.25" customHeight="1" x14ac:dyDescent="0.2">
      <c r="B162" s="247">
        <v>43367</v>
      </c>
      <c r="C162" s="248" t="s">
        <v>960</v>
      </c>
      <c r="D162" s="248" t="s">
        <v>963</v>
      </c>
      <c r="E162" s="273" t="s">
        <v>712</v>
      </c>
      <c r="F162" s="249" t="s">
        <v>964</v>
      </c>
      <c r="G162" s="250">
        <v>1691</v>
      </c>
      <c r="H162" s="215">
        <v>169.10000000000002</v>
      </c>
      <c r="I162" s="215">
        <v>1521.9</v>
      </c>
      <c r="J162" s="271"/>
      <c r="K162" s="271"/>
      <c r="L162" s="271"/>
      <c r="M162" s="271"/>
      <c r="N162" s="271"/>
      <c r="O162" s="271"/>
      <c r="P162" s="271"/>
      <c r="Q162" s="271"/>
      <c r="R162" s="271"/>
      <c r="S162" s="271"/>
      <c r="T162" s="271"/>
      <c r="U162" s="271"/>
      <c r="V162" s="271"/>
      <c r="W162" s="271"/>
      <c r="X162" s="271"/>
      <c r="Y162" s="271"/>
      <c r="Z162" s="271"/>
      <c r="AA162" s="271"/>
      <c r="AB162" s="271"/>
      <c r="AC162" s="271"/>
      <c r="AD162" s="271"/>
      <c r="AE162" s="271"/>
      <c r="AF162" s="271"/>
      <c r="AG162" s="271"/>
      <c r="AH162" s="271"/>
      <c r="AI162" s="271"/>
      <c r="AJ162" s="271"/>
      <c r="AK162" s="271"/>
      <c r="AL162" s="271"/>
      <c r="AM162" s="271"/>
      <c r="AN162" s="271"/>
      <c r="AO162" s="271"/>
      <c r="AP162" s="271"/>
      <c r="AQ162" s="271"/>
      <c r="AR162" s="271"/>
      <c r="AS162" s="271"/>
      <c r="AT162" s="271"/>
      <c r="AU162" s="271"/>
      <c r="AV162" s="271"/>
      <c r="AW162" s="271"/>
      <c r="AX162" s="271"/>
      <c r="AY162" s="271"/>
      <c r="AZ162" s="271"/>
      <c r="BA162" s="271"/>
      <c r="BB162" s="271"/>
      <c r="BC162" s="271"/>
      <c r="BD162" s="271"/>
      <c r="BE162" s="271"/>
      <c r="BF162" s="271"/>
      <c r="BG162" s="271"/>
      <c r="BH162" s="271"/>
      <c r="BI162" s="271"/>
      <c r="BJ162" s="271"/>
      <c r="BK162" s="271"/>
      <c r="BL162" s="271"/>
      <c r="BM162" s="271"/>
      <c r="BN162" s="271"/>
      <c r="BO162" s="271"/>
      <c r="BP162" s="271"/>
      <c r="BQ162" s="271"/>
      <c r="BR162" s="271"/>
      <c r="BS162" s="271"/>
      <c r="BT162" s="271"/>
      <c r="BU162" s="271"/>
      <c r="BV162" s="271"/>
      <c r="BW162" s="271"/>
      <c r="BX162" s="271"/>
      <c r="BY162" s="271"/>
      <c r="BZ162" s="271"/>
      <c r="CA162" s="271"/>
      <c r="CB162" s="271"/>
      <c r="CC162" s="271"/>
      <c r="CD162" s="271"/>
      <c r="CE162" s="271"/>
      <c r="CF162" s="271"/>
      <c r="CG162" s="271"/>
      <c r="CH162" s="271"/>
      <c r="CI162" s="271"/>
      <c r="CJ162" s="271"/>
      <c r="CK162" s="271"/>
      <c r="CL162" s="215"/>
      <c r="CM162" s="215"/>
      <c r="CN162" s="215"/>
      <c r="CO162" s="216"/>
      <c r="CP162" s="215"/>
      <c r="CQ162" s="215"/>
      <c r="CR162" s="215"/>
      <c r="CS162" s="215"/>
      <c r="CT162" s="217"/>
      <c r="CU162" s="215"/>
      <c r="CV162" s="215"/>
      <c r="CW162" s="215"/>
      <c r="CX162" s="215"/>
      <c r="CY162" s="215"/>
      <c r="CZ162" s="215"/>
      <c r="DA162" s="215"/>
      <c r="DB162" s="216"/>
      <c r="DC162" s="216"/>
      <c r="DD162" s="215"/>
      <c r="DE162" s="215"/>
      <c r="DF162" s="215"/>
      <c r="DG162" s="215"/>
      <c r="DH162" s="215"/>
      <c r="DI162" s="215"/>
      <c r="DJ162" s="215"/>
      <c r="DK162" s="215"/>
      <c r="DL162" s="215">
        <v>5</v>
      </c>
      <c r="DM162" s="215">
        <v>25.85</v>
      </c>
      <c r="DN162" s="215">
        <v>25.02</v>
      </c>
      <c r="DO162" s="215">
        <v>25.85</v>
      </c>
      <c r="DP162" s="216">
        <v>81.72</v>
      </c>
      <c r="DQ162" s="216">
        <v>81.72</v>
      </c>
      <c r="DR162" s="215">
        <v>25.85</v>
      </c>
      <c r="DS162" s="215">
        <v>23.35</v>
      </c>
      <c r="DT162" s="215">
        <v>25.85</v>
      </c>
      <c r="DU162" s="215">
        <v>25.02</v>
      </c>
      <c r="DV162" s="218">
        <v>25.85</v>
      </c>
      <c r="DW162" s="218">
        <v>25.02</v>
      </c>
      <c r="DX162" s="219">
        <v>25.85</v>
      </c>
      <c r="DY162" s="220"/>
      <c r="DZ162" s="220"/>
      <c r="EA162" s="220"/>
      <c r="EB162" s="220"/>
      <c r="EC162" s="220"/>
      <c r="ED162" s="216">
        <v>176.79000000000002</v>
      </c>
      <c r="EE162" s="215">
        <v>258.51</v>
      </c>
      <c r="EF162" s="215">
        <v>1432.49</v>
      </c>
      <c r="EG162" s="33"/>
      <c r="EH162" s="25"/>
    </row>
    <row r="163" spans="2:138" ht="32.25" customHeight="1" x14ac:dyDescent="0.2">
      <c r="B163" s="247">
        <v>43367</v>
      </c>
      <c r="C163" s="248" t="s">
        <v>960</v>
      </c>
      <c r="D163" s="248" t="s">
        <v>965</v>
      </c>
      <c r="E163" s="273" t="s">
        <v>212</v>
      </c>
      <c r="F163" s="249" t="s">
        <v>966</v>
      </c>
      <c r="G163" s="250">
        <v>1691</v>
      </c>
      <c r="H163" s="215">
        <v>169.10000000000002</v>
      </c>
      <c r="I163" s="215">
        <v>1521.9</v>
      </c>
      <c r="J163" s="271"/>
      <c r="K163" s="271"/>
      <c r="L163" s="271"/>
      <c r="M163" s="271"/>
      <c r="N163" s="271"/>
      <c r="O163" s="271"/>
      <c r="P163" s="271"/>
      <c r="Q163" s="271"/>
      <c r="R163" s="271"/>
      <c r="S163" s="271"/>
      <c r="T163" s="271"/>
      <c r="U163" s="271"/>
      <c r="V163" s="271"/>
      <c r="W163" s="271"/>
      <c r="X163" s="271"/>
      <c r="Y163" s="271"/>
      <c r="Z163" s="271"/>
      <c r="AA163" s="271"/>
      <c r="AB163" s="271"/>
      <c r="AC163" s="271"/>
      <c r="AD163" s="271"/>
      <c r="AE163" s="271"/>
      <c r="AF163" s="271"/>
      <c r="AG163" s="271"/>
      <c r="AH163" s="271"/>
      <c r="AI163" s="271"/>
      <c r="AJ163" s="271"/>
      <c r="AK163" s="271"/>
      <c r="AL163" s="271"/>
      <c r="AM163" s="271"/>
      <c r="AN163" s="271"/>
      <c r="AO163" s="271"/>
      <c r="AP163" s="271"/>
      <c r="AQ163" s="271"/>
      <c r="AR163" s="271"/>
      <c r="AS163" s="271"/>
      <c r="AT163" s="271"/>
      <c r="AU163" s="271"/>
      <c r="AV163" s="271"/>
      <c r="AW163" s="271"/>
      <c r="AX163" s="271"/>
      <c r="AY163" s="271"/>
      <c r="AZ163" s="271"/>
      <c r="BA163" s="271"/>
      <c r="BB163" s="271"/>
      <c r="BC163" s="271"/>
      <c r="BD163" s="271"/>
      <c r="BE163" s="271"/>
      <c r="BF163" s="271"/>
      <c r="BG163" s="271"/>
      <c r="BH163" s="271"/>
      <c r="BI163" s="271"/>
      <c r="BJ163" s="271"/>
      <c r="BK163" s="271"/>
      <c r="BL163" s="271"/>
      <c r="BM163" s="271"/>
      <c r="BN163" s="271"/>
      <c r="BO163" s="271"/>
      <c r="BP163" s="271"/>
      <c r="BQ163" s="271"/>
      <c r="BR163" s="271"/>
      <c r="BS163" s="271"/>
      <c r="BT163" s="271"/>
      <c r="BU163" s="271"/>
      <c r="BV163" s="271"/>
      <c r="BW163" s="271"/>
      <c r="BX163" s="271"/>
      <c r="BY163" s="271"/>
      <c r="BZ163" s="271"/>
      <c r="CA163" s="271"/>
      <c r="CB163" s="271"/>
      <c r="CC163" s="271"/>
      <c r="CD163" s="271"/>
      <c r="CE163" s="271"/>
      <c r="CF163" s="271"/>
      <c r="CG163" s="271"/>
      <c r="CH163" s="271"/>
      <c r="CI163" s="271"/>
      <c r="CJ163" s="271"/>
      <c r="CK163" s="271"/>
      <c r="CL163" s="215"/>
      <c r="CM163" s="215"/>
      <c r="CN163" s="215"/>
      <c r="CO163" s="216"/>
      <c r="CP163" s="215"/>
      <c r="CQ163" s="215"/>
      <c r="CR163" s="215"/>
      <c r="CS163" s="215"/>
      <c r="CT163" s="217"/>
      <c r="CU163" s="215"/>
      <c r="CV163" s="215"/>
      <c r="CW163" s="215"/>
      <c r="CX163" s="215"/>
      <c r="CY163" s="215"/>
      <c r="CZ163" s="215"/>
      <c r="DA163" s="215"/>
      <c r="DB163" s="216"/>
      <c r="DC163" s="216"/>
      <c r="DD163" s="215"/>
      <c r="DE163" s="215"/>
      <c r="DF163" s="215"/>
      <c r="DG163" s="215"/>
      <c r="DH163" s="215"/>
      <c r="DI163" s="215"/>
      <c r="DJ163" s="215"/>
      <c r="DK163" s="215"/>
      <c r="DL163" s="215">
        <v>5</v>
      </c>
      <c r="DM163" s="215">
        <v>25.85</v>
      </c>
      <c r="DN163" s="215">
        <v>25.02</v>
      </c>
      <c r="DO163" s="215">
        <v>25.85</v>
      </c>
      <c r="DP163" s="216">
        <v>81.72</v>
      </c>
      <c r="DQ163" s="216">
        <v>81.72</v>
      </c>
      <c r="DR163" s="215">
        <v>25.85</v>
      </c>
      <c r="DS163" s="215">
        <v>23.35</v>
      </c>
      <c r="DT163" s="215">
        <v>25.85</v>
      </c>
      <c r="DU163" s="215">
        <v>25.02</v>
      </c>
      <c r="DV163" s="218">
        <v>25.85</v>
      </c>
      <c r="DW163" s="218">
        <v>25.02</v>
      </c>
      <c r="DX163" s="219">
        <v>25.85</v>
      </c>
      <c r="DY163" s="220"/>
      <c r="DZ163" s="220"/>
      <c r="EA163" s="220"/>
      <c r="EB163" s="220"/>
      <c r="EC163" s="220"/>
      <c r="ED163" s="216">
        <v>176.79000000000002</v>
      </c>
      <c r="EE163" s="215">
        <v>258.51</v>
      </c>
      <c r="EF163" s="215">
        <v>1432.49</v>
      </c>
      <c r="EG163" s="33"/>
      <c r="EH163" s="25"/>
    </row>
    <row r="164" spans="2:138" ht="32.25" customHeight="1" x14ac:dyDescent="0.2">
      <c r="B164" s="252">
        <v>43367</v>
      </c>
      <c r="C164" s="253" t="s">
        <v>960</v>
      </c>
      <c r="D164" s="253" t="s">
        <v>967</v>
      </c>
      <c r="E164" s="295" t="s">
        <v>806</v>
      </c>
      <c r="F164" s="255" t="s">
        <v>968</v>
      </c>
      <c r="G164" s="257">
        <v>1691</v>
      </c>
      <c r="H164" s="224">
        <v>169.10000000000002</v>
      </c>
      <c r="I164" s="224">
        <v>1521.9</v>
      </c>
      <c r="J164" s="225"/>
      <c r="K164" s="225"/>
      <c r="L164" s="225"/>
      <c r="M164" s="225"/>
      <c r="N164" s="225"/>
      <c r="O164" s="225"/>
      <c r="P164" s="225"/>
      <c r="Q164" s="225"/>
      <c r="R164" s="225"/>
      <c r="S164" s="225"/>
      <c r="T164" s="225"/>
      <c r="U164" s="225"/>
      <c r="V164" s="225"/>
      <c r="W164" s="225"/>
      <c r="X164" s="225"/>
      <c r="Y164" s="225"/>
      <c r="Z164" s="225"/>
      <c r="AA164" s="225"/>
      <c r="AB164" s="225"/>
      <c r="AC164" s="225"/>
      <c r="AD164" s="225"/>
      <c r="AE164" s="225"/>
      <c r="AF164" s="225"/>
      <c r="AG164" s="225"/>
      <c r="AH164" s="225"/>
      <c r="AI164" s="225"/>
      <c r="AJ164" s="225"/>
      <c r="AK164" s="225"/>
      <c r="AL164" s="225"/>
      <c r="AM164" s="225"/>
      <c r="AN164" s="225"/>
      <c r="AO164" s="225"/>
      <c r="AP164" s="225"/>
      <c r="AQ164" s="225"/>
      <c r="AR164" s="225"/>
      <c r="AS164" s="225"/>
      <c r="AT164" s="225"/>
      <c r="AU164" s="225"/>
      <c r="AV164" s="225"/>
      <c r="AW164" s="225"/>
      <c r="AX164" s="225"/>
      <c r="AY164" s="225"/>
      <c r="AZ164" s="225"/>
      <c r="BA164" s="225"/>
      <c r="BB164" s="225"/>
      <c r="BC164" s="225"/>
      <c r="BD164" s="225"/>
      <c r="BE164" s="225"/>
      <c r="BF164" s="225"/>
      <c r="BG164" s="225"/>
      <c r="BH164" s="225"/>
      <c r="BI164" s="225"/>
      <c r="BJ164" s="225"/>
      <c r="BK164" s="225"/>
      <c r="BL164" s="225"/>
      <c r="BM164" s="225"/>
      <c r="BN164" s="225"/>
      <c r="BO164" s="225"/>
      <c r="BP164" s="225"/>
      <c r="BQ164" s="225"/>
      <c r="BR164" s="225"/>
      <c r="BS164" s="225"/>
      <c r="BT164" s="225"/>
      <c r="BU164" s="225"/>
      <c r="BV164" s="225"/>
      <c r="BW164" s="225"/>
      <c r="BX164" s="225"/>
      <c r="BY164" s="225"/>
      <c r="BZ164" s="225"/>
      <c r="CA164" s="225"/>
      <c r="CB164" s="225"/>
      <c r="CC164" s="225"/>
      <c r="CD164" s="225"/>
      <c r="CE164" s="225"/>
      <c r="CF164" s="225"/>
      <c r="CG164" s="225"/>
      <c r="CH164" s="225"/>
      <c r="CI164" s="225"/>
      <c r="CJ164" s="225"/>
      <c r="CK164" s="225"/>
      <c r="CL164" s="224"/>
      <c r="CM164" s="224"/>
      <c r="CN164" s="224"/>
      <c r="CO164" s="227"/>
      <c r="CP164" s="224"/>
      <c r="CQ164" s="224"/>
      <c r="CR164" s="224"/>
      <c r="CS164" s="224"/>
      <c r="CT164" s="226"/>
      <c r="CU164" s="224"/>
      <c r="CV164" s="224"/>
      <c r="CW164" s="224"/>
      <c r="CX164" s="224"/>
      <c r="CY164" s="224"/>
      <c r="CZ164" s="224"/>
      <c r="DA164" s="224"/>
      <c r="DB164" s="227"/>
      <c r="DC164" s="227"/>
      <c r="DD164" s="224"/>
      <c r="DE164" s="224"/>
      <c r="DF164" s="224"/>
      <c r="DG164" s="224"/>
      <c r="DH164" s="224"/>
      <c r="DI164" s="224"/>
      <c r="DJ164" s="224"/>
      <c r="DK164" s="224"/>
      <c r="DL164" s="224">
        <v>5</v>
      </c>
      <c r="DM164" s="224">
        <v>25.85</v>
      </c>
      <c r="DN164" s="224">
        <v>25.02</v>
      </c>
      <c r="DO164" s="224">
        <v>25.85</v>
      </c>
      <c r="DP164" s="227">
        <v>81.72</v>
      </c>
      <c r="DQ164" s="227">
        <v>81.72</v>
      </c>
      <c r="DR164" s="224">
        <v>25.85</v>
      </c>
      <c r="DS164" s="224">
        <v>23.35</v>
      </c>
      <c r="DT164" s="224">
        <v>25.85</v>
      </c>
      <c r="DU164" s="224">
        <v>25.02</v>
      </c>
      <c r="DV164" s="218">
        <v>25.85</v>
      </c>
      <c r="DW164" s="218">
        <v>25.02</v>
      </c>
      <c r="DX164" s="219">
        <v>25.85</v>
      </c>
      <c r="DY164" s="228"/>
      <c r="DZ164" s="228"/>
      <c r="EA164" s="228"/>
      <c r="EB164" s="228"/>
      <c r="EC164" s="228"/>
      <c r="ED164" s="227">
        <v>176.79000000000002</v>
      </c>
      <c r="EE164" s="224">
        <v>258.51</v>
      </c>
      <c r="EF164" s="224">
        <v>1432.49</v>
      </c>
      <c r="EG164" s="33"/>
      <c r="EH164" s="25"/>
    </row>
    <row r="165" spans="2:138" ht="32.25" customHeight="1" x14ac:dyDescent="0.2">
      <c r="B165" s="247">
        <v>43563</v>
      </c>
      <c r="C165" s="248" t="s">
        <v>1015</v>
      </c>
      <c r="D165" s="248" t="s">
        <v>1016</v>
      </c>
      <c r="E165" s="249" t="s">
        <v>155</v>
      </c>
      <c r="F165" s="249" t="s">
        <v>1017</v>
      </c>
      <c r="G165" s="250">
        <v>1046.8800000000001</v>
      </c>
      <c r="H165" s="215">
        <v>104.68800000000002</v>
      </c>
      <c r="I165" s="215">
        <v>942.19200000000012</v>
      </c>
      <c r="J165" s="271"/>
      <c r="K165" s="271"/>
      <c r="L165" s="271"/>
      <c r="M165" s="271"/>
      <c r="N165" s="271"/>
      <c r="O165" s="271"/>
      <c r="P165" s="271"/>
      <c r="Q165" s="271"/>
      <c r="R165" s="271"/>
      <c r="S165" s="271"/>
      <c r="T165" s="271"/>
      <c r="U165" s="271"/>
      <c r="V165" s="271"/>
      <c r="W165" s="271"/>
      <c r="X165" s="271"/>
      <c r="Y165" s="271"/>
      <c r="Z165" s="271"/>
      <c r="AA165" s="271"/>
      <c r="AB165" s="271"/>
      <c r="AC165" s="271"/>
      <c r="AD165" s="271"/>
      <c r="AE165" s="271"/>
      <c r="AF165" s="271"/>
      <c r="AG165" s="271"/>
      <c r="AH165" s="271"/>
      <c r="AI165" s="271"/>
      <c r="AJ165" s="271"/>
      <c r="AK165" s="271"/>
      <c r="AL165" s="271"/>
      <c r="AM165" s="271"/>
      <c r="AN165" s="271"/>
      <c r="AO165" s="271"/>
      <c r="AP165" s="271"/>
      <c r="AQ165" s="271"/>
      <c r="AR165" s="271"/>
      <c r="AS165" s="271"/>
      <c r="AT165" s="271"/>
      <c r="AU165" s="271"/>
      <c r="AV165" s="271"/>
      <c r="AW165" s="271"/>
      <c r="AX165" s="271"/>
      <c r="AY165" s="271"/>
      <c r="AZ165" s="271"/>
      <c r="BA165" s="271"/>
      <c r="BB165" s="271"/>
      <c r="BC165" s="271"/>
      <c r="BD165" s="271"/>
      <c r="BE165" s="271"/>
      <c r="BF165" s="271"/>
      <c r="BG165" s="271"/>
      <c r="BH165" s="271"/>
      <c r="BI165" s="271"/>
      <c r="BJ165" s="271"/>
      <c r="BK165" s="271"/>
      <c r="BL165" s="271"/>
      <c r="BM165" s="271"/>
      <c r="BN165" s="271"/>
      <c r="BO165" s="271"/>
      <c r="BP165" s="271"/>
      <c r="BQ165" s="271"/>
      <c r="BR165" s="271"/>
      <c r="BS165" s="271"/>
      <c r="BT165" s="271"/>
      <c r="BU165" s="271"/>
      <c r="BV165" s="271"/>
      <c r="BW165" s="271"/>
      <c r="BX165" s="271"/>
      <c r="BY165" s="271"/>
      <c r="BZ165" s="271"/>
      <c r="CA165" s="271"/>
      <c r="CB165" s="271"/>
      <c r="CC165" s="271"/>
      <c r="CD165" s="271"/>
      <c r="CE165" s="271"/>
      <c r="CF165" s="271"/>
      <c r="CG165" s="271"/>
      <c r="CH165" s="271"/>
      <c r="CI165" s="271"/>
      <c r="CJ165" s="271"/>
      <c r="CK165" s="271"/>
      <c r="CL165" s="215"/>
      <c r="CM165" s="215"/>
      <c r="CN165" s="215"/>
      <c r="CO165" s="216"/>
      <c r="CP165" s="215"/>
      <c r="CQ165" s="215"/>
      <c r="CR165" s="215"/>
      <c r="CS165" s="215"/>
      <c r="CT165" s="217"/>
      <c r="CU165" s="215"/>
      <c r="CV165" s="215"/>
      <c r="CW165" s="215"/>
      <c r="CX165" s="215"/>
      <c r="CY165" s="215"/>
      <c r="CZ165" s="215"/>
      <c r="DA165" s="215"/>
      <c r="DB165" s="216"/>
      <c r="DC165" s="216"/>
      <c r="DD165" s="215"/>
      <c r="DE165" s="215"/>
      <c r="DF165" s="215"/>
      <c r="DG165" s="215"/>
      <c r="DH165" s="215"/>
      <c r="DI165" s="215"/>
      <c r="DJ165" s="215"/>
      <c r="DK165" s="215"/>
      <c r="DL165" s="215"/>
      <c r="DM165" s="215"/>
      <c r="DN165" s="215"/>
      <c r="DO165" s="215"/>
      <c r="DP165" s="216"/>
      <c r="DQ165" s="216"/>
      <c r="DR165" s="215"/>
      <c r="DS165" s="215"/>
      <c r="DT165" s="215"/>
      <c r="DU165" s="215">
        <v>11.36</v>
      </c>
      <c r="DV165" s="218">
        <v>16</v>
      </c>
      <c r="DW165" s="218">
        <v>15.49</v>
      </c>
      <c r="DX165" s="219">
        <v>16</v>
      </c>
      <c r="DY165" s="220"/>
      <c r="DZ165" s="220"/>
      <c r="EA165" s="220"/>
      <c r="EB165" s="220"/>
      <c r="EC165" s="220"/>
      <c r="ED165" s="216">
        <v>58.85</v>
      </c>
      <c r="EE165" s="215">
        <v>58.85</v>
      </c>
      <c r="EF165" s="215">
        <v>988.03000000000009</v>
      </c>
      <c r="EG165" s="33"/>
      <c r="EH165" s="25"/>
    </row>
    <row r="166" spans="2:138" ht="32.25" customHeight="1" x14ac:dyDescent="0.2">
      <c r="B166" s="247">
        <v>43563</v>
      </c>
      <c r="C166" s="248" t="s">
        <v>1018</v>
      </c>
      <c r="D166" s="248" t="s">
        <v>1019</v>
      </c>
      <c r="E166" s="249" t="s">
        <v>155</v>
      </c>
      <c r="F166" s="249" t="s">
        <v>1020</v>
      </c>
      <c r="G166" s="250">
        <v>1046.8800000000001</v>
      </c>
      <c r="H166" s="215">
        <v>104.68800000000002</v>
      </c>
      <c r="I166" s="215">
        <v>942.19200000000012</v>
      </c>
      <c r="J166" s="271"/>
      <c r="K166" s="271"/>
      <c r="L166" s="271"/>
      <c r="M166" s="271"/>
      <c r="N166" s="271"/>
      <c r="O166" s="271"/>
      <c r="P166" s="271"/>
      <c r="Q166" s="271"/>
      <c r="R166" s="271"/>
      <c r="S166" s="271"/>
      <c r="T166" s="271"/>
      <c r="U166" s="271"/>
      <c r="V166" s="271"/>
      <c r="W166" s="271"/>
      <c r="X166" s="271"/>
      <c r="Y166" s="271"/>
      <c r="Z166" s="271"/>
      <c r="AA166" s="271"/>
      <c r="AB166" s="271"/>
      <c r="AC166" s="271"/>
      <c r="AD166" s="271"/>
      <c r="AE166" s="271"/>
      <c r="AF166" s="271"/>
      <c r="AG166" s="271"/>
      <c r="AH166" s="271"/>
      <c r="AI166" s="271"/>
      <c r="AJ166" s="271"/>
      <c r="AK166" s="271"/>
      <c r="AL166" s="271"/>
      <c r="AM166" s="271"/>
      <c r="AN166" s="271"/>
      <c r="AO166" s="271"/>
      <c r="AP166" s="271"/>
      <c r="AQ166" s="271"/>
      <c r="AR166" s="271"/>
      <c r="AS166" s="271"/>
      <c r="AT166" s="271"/>
      <c r="AU166" s="271"/>
      <c r="AV166" s="271"/>
      <c r="AW166" s="271"/>
      <c r="AX166" s="271"/>
      <c r="AY166" s="271"/>
      <c r="AZ166" s="271"/>
      <c r="BA166" s="271"/>
      <c r="BB166" s="271"/>
      <c r="BC166" s="271"/>
      <c r="BD166" s="271"/>
      <c r="BE166" s="271"/>
      <c r="BF166" s="271"/>
      <c r="BG166" s="271"/>
      <c r="BH166" s="271"/>
      <c r="BI166" s="271"/>
      <c r="BJ166" s="271"/>
      <c r="BK166" s="271"/>
      <c r="BL166" s="271"/>
      <c r="BM166" s="271"/>
      <c r="BN166" s="271"/>
      <c r="BO166" s="271"/>
      <c r="BP166" s="271"/>
      <c r="BQ166" s="271"/>
      <c r="BR166" s="271"/>
      <c r="BS166" s="271"/>
      <c r="BT166" s="271"/>
      <c r="BU166" s="271"/>
      <c r="BV166" s="271"/>
      <c r="BW166" s="271"/>
      <c r="BX166" s="271"/>
      <c r="BY166" s="271"/>
      <c r="BZ166" s="271"/>
      <c r="CA166" s="271"/>
      <c r="CB166" s="271"/>
      <c r="CC166" s="271"/>
      <c r="CD166" s="271"/>
      <c r="CE166" s="271"/>
      <c r="CF166" s="271"/>
      <c r="CG166" s="271"/>
      <c r="CH166" s="271"/>
      <c r="CI166" s="271"/>
      <c r="CJ166" s="271"/>
      <c r="CK166" s="271"/>
      <c r="CL166" s="215"/>
      <c r="CM166" s="215"/>
      <c r="CN166" s="215"/>
      <c r="CO166" s="216"/>
      <c r="CP166" s="215"/>
      <c r="CQ166" s="215"/>
      <c r="CR166" s="215"/>
      <c r="CS166" s="215"/>
      <c r="CT166" s="217"/>
      <c r="CU166" s="215"/>
      <c r="CV166" s="215"/>
      <c r="CW166" s="215"/>
      <c r="CX166" s="215"/>
      <c r="CY166" s="215"/>
      <c r="CZ166" s="215"/>
      <c r="DA166" s="215"/>
      <c r="DB166" s="216"/>
      <c r="DC166" s="216"/>
      <c r="DD166" s="215"/>
      <c r="DE166" s="215"/>
      <c r="DF166" s="215"/>
      <c r="DG166" s="215"/>
      <c r="DH166" s="215"/>
      <c r="DI166" s="215"/>
      <c r="DJ166" s="215"/>
      <c r="DK166" s="215"/>
      <c r="DL166" s="215"/>
      <c r="DM166" s="215"/>
      <c r="DN166" s="215"/>
      <c r="DO166" s="215"/>
      <c r="DP166" s="216"/>
      <c r="DQ166" s="216"/>
      <c r="DR166" s="215"/>
      <c r="DS166" s="215"/>
      <c r="DT166" s="215"/>
      <c r="DU166" s="215">
        <v>11.36</v>
      </c>
      <c r="DV166" s="218">
        <v>16</v>
      </c>
      <c r="DW166" s="218">
        <v>15.49</v>
      </c>
      <c r="DX166" s="219">
        <v>16</v>
      </c>
      <c r="DY166" s="220"/>
      <c r="DZ166" s="220"/>
      <c r="EA166" s="220"/>
      <c r="EB166" s="220"/>
      <c r="EC166" s="220"/>
      <c r="ED166" s="216">
        <v>58.85</v>
      </c>
      <c r="EE166" s="215">
        <v>58.85</v>
      </c>
      <c r="EF166" s="215">
        <v>988.03000000000009</v>
      </c>
      <c r="EG166" s="33"/>
      <c r="EH166" s="25"/>
    </row>
    <row r="167" spans="2:138" ht="32.25" customHeight="1" x14ac:dyDescent="0.2">
      <c r="B167" s="247">
        <v>43563</v>
      </c>
      <c r="C167" s="248" t="s">
        <v>1021</v>
      </c>
      <c r="D167" s="248" t="s">
        <v>1022</v>
      </c>
      <c r="E167" s="249" t="s">
        <v>155</v>
      </c>
      <c r="F167" s="249" t="s">
        <v>1023</v>
      </c>
      <c r="G167" s="250">
        <v>1046.8800000000001</v>
      </c>
      <c r="H167" s="215">
        <v>104.68800000000002</v>
      </c>
      <c r="I167" s="215">
        <v>942.19200000000012</v>
      </c>
      <c r="J167" s="271"/>
      <c r="K167" s="271"/>
      <c r="L167" s="271"/>
      <c r="M167" s="271"/>
      <c r="N167" s="271"/>
      <c r="O167" s="271"/>
      <c r="P167" s="271"/>
      <c r="Q167" s="271"/>
      <c r="R167" s="271"/>
      <c r="S167" s="271"/>
      <c r="T167" s="271"/>
      <c r="U167" s="271"/>
      <c r="V167" s="271"/>
      <c r="W167" s="271"/>
      <c r="X167" s="271"/>
      <c r="Y167" s="271"/>
      <c r="Z167" s="271"/>
      <c r="AA167" s="271"/>
      <c r="AB167" s="271"/>
      <c r="AC167" s="271"/>
      <c r="AD167" s="271"/>
      <c r="AE167" s="271"/>
      <c r="AF167" s="271"/>
      <c r="AG167" s="271"/>
      <c r="AH167" s="271"/>
      <c r="AI167" s="271"/>
      <c r="AJ167" s="271"/>
      <c r="AK167" s="271"/>
      <c r="AL167" s="271"/>
      <c r="AM167" s="271"/>
      <c r="AN167" s="271"/>
      <c r="AO167" s="271"/>
      <c r="AP167" s="271"/>
      <c r="AQ167" s="271"/>
      <c r="AR167" s="271"/>
      <c r="AS167" s="271"/>
      <c r="AT167" s="271"/>
      <c r="AU167" s="271"/>
      <c r="AV167" s="271"/>
      <c r="AW167" s="271"/>
      <c r="AX167" s="271"/>
      <c r="AY167" s="271"/>
      <c r="AZ167" s="271"/>
      <c r="BA167" s="271"/>
      <c r="BB167" s="271"/>
      <c r="BC167" s="271"/>
      <c r="BD167" s="271"/>
      <c r="BE167" s="271"/>
      <c r="BF167" s="271"/>
      <c r="BG167" s="271"/>
      <c r="BH167" s="271"/>
      <c r="BI167" s="271"/>
      <c r="BJ167" s="271"/>
      <c r="BK167" s="271"/>
      <c r="BL167" s="271"/>
      <c r="BM167" s="271"/>
      <c r="BN167" s="271"/>
      <c r="BO167" s="271"/>
      <c r="BP167" s="271"/>
      <c r="BQ167" s="271"/>
      <c r="BR167" s="271"/>
      <c r="BS167" s="271"/>
      <c r="BT167" s="271"/>
      <c r="BU167" s="271"/>
      <c r="BV167" s="271"/>
      <c r="BW167" s="271"/>
      <c r="BX167" s="271"/>
      <c r="BY167" s="271"/>
      <c r="BZ167" s="271"/>
      <c r="CA167" s="271"/>
      <c r="CB167" s="271"/>
      <c r="CC167" s="271"/>
      <c r="CD167" s="271"/>
      <c r="CE167" s="271"/>
      <c r="CF167" s="271"/>
      <c r="CG167" s="271"/>
      <c r="CH167" s="271"/>
      <c r="CI167" s="271"/>
      <c r="CJ167" s="271"/>
      <c r="CK167" s="271"/>
      <c r="CL167" s="215"/>
      <c r="CM167" s="215"/>
      <c r="CN167" s="215"/>
      <c r="CO167" s="216"/>
      <c r="CP167" s="215"/>
      <c r="CQ167" s="215"/>
      <c r="CR167" s="215"/>
      <c r="CS167" s="215"/>
      <c r="CT167" s="217"/>
      <c r="CU167" s="215"/>
      <c r="CV167" s="215"/>
      <c r="CW167" s="215"/>
      <c r="CX167" s="215"/>
      <c r="CY167" s="215"/>
      <c r="CZ167" s="215"/>
      <c r="DA167" s="215"/>
      <c r="DB167" s="216"/>
      <c r="DC167" s="216"/>
      <c r="DD167" s="215"/>
      <c r="DE167" s="215"/>
      <c r="DF167" s="215"/>
      <c r="DG167" s="215"/>
      <c r="DH167" s="215"/>
      <c r="DI167" s="215"/>
      <c r="DJ167" s="215"/>
      <c r="DK167" s="215"/>
      <c r="DL167" s="215"/>
      <c r="DM167" s="215"/>
      <c r="DN167" s="215"/>
      <c r="DO167" s="215"/>
      <c r="DP167" s="216"/>
      <c r="DQ167" s="216"/>
      <c r="DR167" s="215"/>
      <c r="DS167" s="215"/>
      <c r="DT167" s="215"/>
      <c r="DU167" s="215">
        <v>11.36</v>
      </c>
      <c r="DV167" s="218">
        <v>16</v>
      </c>
      <c r="DW167" s="218">
        <v>15.49</v>
      </c>
      <c r="DX167" s="219">
        <v>16</v>
      </c>
      <c r="DY167" s="220"/>
      <c r="DZ167" s="220"/>
      <c r="EA167" s="220"/>
      <c r="EB167" s="220"/>
      <c r="EC167" s="220"/>
      <c r="ED167" s="216">
        <v>58.85</v>
      </c>
      <c r="EE167" s="215">
        <v>58.85</v>
      </c>
      <c r="EF167" s="215">
        <v>988.03000000000009</v>
      </c>
      <c r="EG167" s="33"/>
      <c r="EH167" s="25"/>
    </row>
    <row r="168" spans="2:138" ht="32.25" customHeight="1" x14ac:dyDescent="0.2">
      <c r="B168" s="247">
        <v>43563</v>
      </c>
      <c r="C168" s="248" t="s">
        <v>1024</v>
      </c>
      <c r="D168" s="248" t="s">
        <v>1025</v>
      </c>
      <c r="E168" s="249" t="s">
        <v>155</v>
      </c>
      <c r="F168" s="249" t="s">
        <v>1026</v>
      </c>
      <c r="G168" s="250">
        <v>1046.8800000000001</v>
      </c>
      <c r="H168" s="215">
        <v>104.68800000000002</v>
      </c>
      <c r="I168" s="215">
        <v>942.19200000000012</v>
      </c>
      <c r="J168" s="271"/>
      <c r="K168" s="271"/>
      <c r="L168" s="271"/>
      <c r="M168" s="271"/>
      <c r="N168" s="271"/>
      <c r="O168" s="271"/>
      <c r="P168" s="271"/>
      <c r="Q168" s="271"/>
      <c r="R168" s="271"/>
      <c r="S168" s="271"/>
      <c r="T168" s="271"/>
      <c r="U168" s="271"/>
      <c r="V168" s="271"/>
      <c r="W168" s="271"/>
      <c r="X168" s="271"/>
      <c r="Y168" s="271"/>
      <c r="Z168" s="271"/>
      <c r="AA168" s="271"/>
      <c r="AB168" s="271"/>
      <c r="AC168" s="271"/>
      <c r="AD168" s="271"/>
      <c r="AE168" s="271"/>
      <c r="AF168" s="271"/>
      <c r="AG168" s="271"/>
      <c r="AH168" s="271"/>
      <c r="AI168" s="271"/>
      <c r="AJ168" s="271"/>
      <c r="AK168" s="271"/>
      <c r="AL168" s="271"/>
      <c r="AM168" s="271"/>
      <c r="AN168" s="271"/>
      <c r="AO168" s="271"/>
      <c r="AP168" s="271"/>
      <c r="AQ168" s="271"/>
      <c r="AR168" s="271"/>
      <c r="AS168" s="271"/>
      <c r="AT168" s="271"/>
      <c r="AU168" s="271"/>
      <c r="AV168" s="271"/>
      <c r="AW168" s="271"/>
      <c r="AX168" s="271"/>
      <c r="AY168" s="271"/>
      <c r="AZ168" s="271"/>
      <c r="BA168" s="271"/>
      <c r="BB168" s="271"/>
      <c r="BC168" s="271"/>
      <c r="BD168" s="271"/>
      <c r="BE168" s="271"/>
      <c r="BF168" s="271"/>
      <c r="BG168" s="271"/>
      <c r="BH168" s="271"/>
      <c r="BI168" s="271"/>
      <c r="BJ168" s="271"/>
      <c r="BK168" s="271"/>
      <c r="BL168" s="271"/>
      <c r="BM168" s="271"/>
      <c r="BN168" s="271"/>
      <c r="BO168" s="271"/>
      <c r="BP168" s="271"/>
      <c r="BQ168" s="271"/>
      <c r="BR168" s="271"/>
      <c r="BS168" s="271"/>
      <c r="BT168" s="271"/>
      <c r="BU168" s="271"/>
      <c r="BV168" s="271"/>
      <c r="BW168" s="271"/>
      <c r="BX168" s="271"/>
      <c r="BY168" s="271"/>
      <c r="BZ168" s="271"/>
      <c r="CA168" s="271"/>
      <c r="CB168" s="271"/>
      <c r="CC168" s="271"/>
      <c r="CD168" s="271"/>
      <c r="CE168" s="271"/>
      <c r="CF168" s="271"/>
      <c r="CG168" s="271"/>
      <c r="CH168" s="271"/>
      <c r="CI168" s="271"/>
      <c r="CJ168" s="271"/>
      <c r="CK168" s="271"/>
      <c r="CL168" s="215"/>
      <c r="CM168" s="215"/>
      <c r="CN168" s="215"/>
      <c r="CO168" s="216"/>
      <c r="CP168" s="215"/>
      <c r="CQ168" s="215"/>
      <c r="CR168" s="215"/>
      <c r="CS168" s="215"/>
      <c r="CT168" s="217"/>
      <c r="CU168" s="215"/>
      <c r="CV168" s="215"/>
      <c r="CW168" s="215"/>
      <c r="CX168" s="215"/>
      <c r="CY168" s="215"/>
      <c r="CZ168" s="215"/>
      <c r="DA168" s="215"/>
      <c r="DB168" s="216"/>
      <c r="DC168" s="216"/>
      <c r="DD168" s="215"/>
      <c r="DE168" s="215"/>
      <c r="DF168" s="215"/>
      <c r="DG168" s="215"/>
      <c r="DH168" s="215"/>
      <c r="DI168" s="215"/>
      <c r="DJ168" s="215"/>
      <c r="DK168" s="215"/>
      <c r="DL168" s="215"/>
      <c r="DM168" s="215"/>
      <c r="DN168" s="215"/>
      <c r="DO168" s="215"/>
      <c r="DP168" s="216"/>
      <c r="DQ168" s="216"/>
      <c r="DR168" s="215"/>
      <c r="DS168" s="215"/>
      <c r="DT168" s="215"/>
      <c r="DU168" s="215">
        <v>11.36</v>
      </c>
      <c r="DV168" s="218">
        <v>16</v>
      </c>
      <c r="DW168" s="218">
        <v>15.49</v>
      </c>
      <c r="DX168" s="219">
        <v>16</v>
      </c>
      <c r="DY168" s="220"/>
      <c r="DZ168" s="220"/>
      <c r="EA168" s="220"/>
      <c r="EB168" s="220"/>
      <c r="EC168" s="220"/>
      <c r="ED168" s="216">
        <v>58.85</v>
      </c>
      <c r="EE168" s="215">
        <v>58.85</v>
      </c>
      <c r="EF168" s="215">
        <v>988.03000000000009</v>
      </c>
      <c r="EG168" s="33"/>
      <c r="EH168" s="25"/>
    </row>
    <row r="169" spans="2:138" ht="32.25" customHeight="1" x14ac:dyDescent="0.2">
      <c r="B169" s="247">
        <v>43563</v>
      </c>
      <c r="C169" s="248" t="s">
        <v>1027</v>
      </c>
      <c r="D169" s="248" t="s">
        <v>1028</v>
      </c>
      <c r="E169" s="249" t="s">
        <v>155</v>
      </c>
      <c r="F169" s="249" t="s">
        <v>1029</v>
      </c>
      <c r="G169" s="250">
        <v>1046.8800000000001</v>
      </c>
      <c r="H169" s="215">
        <v>104.68800000000002</v>
      </c>
      <c r="I169" s="215">
        <v>942.19200000000012</v>
      </c>
      <c r="J169" s="271"/>
      <c r="K169" s="271"/>
      <c r="L169" s="271"/>
      <c r="M169" s="271"/>
      <c r="N169" s="271"/>
      <c r="O169" s="271"/>
      <c r="P169" s="271"/>
      <c r="Q169" s="271"/>
      <c r="R169" s="271"/>
      <c r="S169" s="271"/>
      <c r="T169" s="271"/>
      <c r="U169" s="271"/>
      <c r="V169" s="271"/>
      <c r="W169" s="271"/>
      <c r="X169" s="271"/>
      <c r="Y169" s="271"/>
      <c r="Z169" s="271"/>
      <c r="AA169" s="271"/>
      <c r="AB169" s="271"/>
      <c r="AC169" s="271"/>
      <c r="AD169" s="271"/>
      <c r="AE169" s="271"/>
      <c r="AF169" s="271"/>
      <c r="AG169" s="271"/>
      <c r="AH169" s="271"/>
      <c r="AI169" s="271"/>
      <c r="AJ169" s="271"/>
      <c r="AK169" s="271"/>
      <c r="AL169" s="271"/>
      <c r="AM169" s="271"/>
      <c r="AN169" s="271"/>
      <c r="AO169" s="271"/>
      <c r="AP169" s="271"/>
      <c r="AQ169" s="271"/>
      <c r="AR169" s="271"/>
      <c r="AS169" s="271"/>
      <c r="AT169" s="271"/>
      <c r="AU169" s="271"/>
      <c r="AV169" s="271"/>
      <c r="AW169" s="271"/>
      <c r="AX169" s="271"/>
      <c r="AY169" s="271"/>
      <c r="AZ169" s="271"/>
      <c r="BA169" s="271"/>
      <c r="BB169" s="271"/>
      <c r="BC169" s="271"/>
      <c r="BD169" s="271"/>
      <c r="BE169" s="271"/>
      <c r="BF169" s="271"/>
      <c r="BG169" s="271"/>
      <c r="BH169" s="271"/>
      <c r="BI169" s="271"/>
      <c r="BJ169" s="271"/>
      <c r="BK169" s="271"/>
      <c r="BL169" s="271"/>
      <c r="BM169" s="271"/>
      <c r="BN169" s="271"/>
      <c r="BO169" s="271"/>
      <c r="BP169" s="271"/>
      <c r="BQ169" s="271"/>
      <c r="BR169" s="271"/>
      <c r="BS169" s="271"/>
      <c r="BT169" s="271"/>
      <c r="BU169" s="271"/>
      <c r="BV169" s="271"/>
      <c r="BW169" s="271"/>
      <c r="BX169" s="271"/>
      <c r="BY169" s="271"/>
      <c r="BZ169" s="271"/>
      <c r="CA169" s="271"/>
      <c r="CB169" s="271"/>
      <c r="CC169" s="271"/>
      <c r="CD169" s="271"/>
      <c r="CE169" s="271"/>
      <c r="CF169" s="271"/>
      <c r="CG169" s="271"/>
      <c r="CH169" s="271"/>
      <c r="CI169" s="271"/>
      <c r="CJ169" s="271"/>
      <c r="CK169" s="271"/>
      <c r="CL169" s="215"/>
      <c r="CM169" s="215"/>
      <c r="CN169" s="215"/>
      <c r="CO169" s="216"/>
      <c r="CP169" s="215"/>
      <c r="CQ169" s="215"/>
      <c r="CR169" s="215"/>
      <c r="CS169" s="215"/>
      <c r="CT169" s="217"/>
      <c r="CU169" s="215"/>
      <c r="CV169" s="215"/>
      <c r="CW169" s="215"/>
      <c r="CX169" s="215"/>
      <c r="CY169" s="215"/>
      <c r="CZ169" s="215"/>
      <c r="DA169" s="215"/>
      <c r="DB169" s="216"/>
      <c r="DC169" s="216"/>
      <c r="DD169" s="215"/>
      <c r="DE169" s="215"/>
      <c r="DF169" s="215"/>
      <c r="DG169" s="215"/>
      <c r="DH169" s="215"/>
      <c r="DI169" s="215"/>
      <c r="DJ169" s="215"/>
      <c r="DK169" s="215"/>
      <c r="DL169" s="215"/>
      <c r="DM169" s="215"/>
      <c r="DN169" s="215"/>
      <c r="DO169" s="215"/>
      <c r="DP169" s="216"/>
      <c r="DQ169" s="216"/>
      <c r="DR169" s="215"/>
      <c r="DS169" s="215"/>
      <c r="DT169" s="215"/>
      <c r="DU169" s="215">
        <v>11.36</v>
      </c>
      <c r="DV169" s="218">
        <v>16</v>
      </c>
      <c r="DW169" s="218">
        <v>15.49</v>
      </c>
      <c r="DX169" s="219">
        <v>16</v>
      </c>
      <c r="DY169" s="220"/>
      <c r="DZ169" s="220"/>
      <c r="EA169" s="220"/>
      <c r="EB169" s="220"/>
      <c r="EC169" s="220"/>
      <c r="ED169" s="216">
        <v>58.85</v>
      </c>
      <c r="EE169" s="215">
        <v>58.85</v>
      </c>
      <c r="EF169" s="215">
        <v>988.03000000000009</v>
      </c>
      <c r="EG169" s="33"/>
      <c r="EH169" s="25"/>
    </row>
    <row r="170" spans="2:138" ht="32.25" customHeight="1" thickBot="1" x14ac:dyDescent="0.25">
      <c r="B170" s="252">
        <v>43563</v>
      </c>
      <c r="C170" s="253" t="s">
        <v>1030</v>
      </c>
      <c r="D170" s="253" t="s">
        <v>1031</v>
      </c>
      <c r="E170" s="255" t="s">
        <v>155</v>
      </c>
      <c r="F170" s="255" t="s">
        <v>1032</v>
      </c>
      <c r="G170" s="257">
        <v>1046.8800000000001</v>
      </c>
      <c r="H170" s="224">
        <v>104.68800000000002</v>
      </c>
      <c r="I170" s="224">
        <v>942.19200000000012</v>
      </c>
      <c r="J170" s="296"/>
      <c r="K170" s="296"/>
      <c r="L170" s="296"/>
      <c r="M170" s="296"/>
      <c r="N170" s="296"/>
      <c r="O170" s="296"/>
      <c r="P170" s="296"/>
      <c r="Q170" s="296"/>
      <c r="R170" s="296"/>
      <c r="S170" s="296"/>
      <c r="T170" s="296"/>
      <c r="U170" s="296"/>
      <c r="V170" s="296"/>
      <c r="W170" s="296"/>
      <c r="X170" s="296"/>
      <c r="Y170" s="296"/>
      <c r="Z170" s="296"/>
      <c r="AA170" s="296"/>
      <c r="AB170" s="296"/>
      <c r="AC170" s="296"/>
      <c r="AD170" s="296"/>
      <c r="AE170" s="296"/>
      <c r="AF170" s="296"/>
      <c r="AG170" s="296"/>
      <c r="AH170" s="296"/>
      <c r="AI170" s="296"/>
      <c r="AJ170" s="296"/>
      <c r="AK170" s="296"/>
      <c r="AL170" s="296"/>
      <c r="AM170" s="296"/>
      <c r="AN170" s="296"/>
      <c r="AO170" s="296"/>
      <c r="AP170" s="296"/>
      <c r="AQ170" s="296"/>
      <c r="AR170" s="296"/>
      <c r="AS170" s="296"/>
      <c r="AT170" s="296"/>
      <c r="AU170" s="296"/>
      <c r="AV170" s="296"/>
      <c r="AW170" s="296"/>
      <c r="AX170" s="296"/>
      <c r="AY170" s="296"/>
      <c r="AZ170" s="296"/>
      <c r="BA170" s="296"/>
      <c r="BB170" s="296"/>
      <c r="BC170" s="296"/>
      <c r="BD170" s="296"/>
      <c r="BE170" s="296"/>
      <c r="BF170" s="296"/>
      <c r="BG170" s="296"/>
      <c r="BH170" s="296"/>
      <c r="BI170" s="296"/>
      <c r="BJ170" s="296"/>
      <c r="BK170" s="296"/>
      <c r="BL170" s="296"/>
      <c r="BM170" s="296"/>
      <c r="BN170" s="296"/>
      <c r="BO170" s="296"/>
      <c r="BP170" s="296"/>
      <c r="BQ170" s="296"/>
      <c r="BR170" s="296"/>
      <c r="BS170" s="296"/>
      <c r="BT170" s="296"/>
      <c r="BU170" s="296"/>
      <c r="BV170" s="296"/>
      <c r="BW170" s="296"/>
      <c r="BX170" s="296"/>
      <c r="BY170" s="296"/>
      <c r="BZ170" s="296"/>
      <c r="CA170" s="296"/>
      <c r="CB170" s="296"/>
      <c r="CC170" s="296"/>
      <c r="CD170" s="296"/>
      <c r="CE170" s="296"/>
      <c r="CF170" s="296"/>
      <c r="CG170" s="296"/>
      <c r="CH170" s="296"/>
      <c r="CI170" s="296"/>
      <c r="CJ170" s="296"/>
      <c r="CK170" s="296"/>
      <c r="CL170" s="296"/>
      <c r="CM170" s="296"/>
      <c r="CN170" s="296"/>
      <c r="CO170" s="296"/>
      <c r="CP170" s="296"/>
      <c r="CQ170" s="296"/>
      <c r="CR170" s="296"/>
      <c r="CS170" s="296"/>
      <c r="CT170" s="296"/>
      <c r="CU170" s="296"/>
      <c r="CV170" s="296"/>
      <c r="CW170" s="296"/>
      <c r="CX170" s="296"/>
      <c r="CY170" s="296"/>
      <c r="CZ170" s="296"/>
      <c r="DA170" s="296"/>
      <c r="DB170" s="296"/>
      <c r="DC170" s="296"/>
      <c r="DD170" s="296"/>
      <c r="DE170" s="296"/>
      <c r="DF170" s="296"/>
      <c r="DG170" s="296"/>
      <c r="DH170" s="296"/>
      <c r="DI170" s="296"/>
      <c r="DJ170" s="296"/>
      <c r="DK170" s="296"/>
      <c r="DL170" s="296"/>
      <c r="DM170" s="296"/>
      <c r="DN170" s="296"/>
      <c r="DO170" s="296"/>
      <c r="DP170" s="296"/>
      <c r="DQ170" s="296"/>
      <c r="DR170" s="296"/>
      <c r="DS170" s="296"/>
      <c r="DT170" s="296"/>
      <c r="DU170" s="224">
        <v>11.36</v>
      </c>
      <c r="DV170" s="284">
        <v>16</v>
      </c>
      <c r="DW170" s="218">
        <v>15.49</v>
      </c>
      <c r="DX170" s="219">
        <v>16</v>
      </c>
      <c r="DY170" s="297"/>
      <c r="DZ170" s="297"/>
      <c r="EA170" s="297"/>
      <c r="EB170" s="297"/>
      <c r="EC170" s="297"/>
      <c r="ED170" s="227">
        <v>58.85</v>
      </c>
      <c r="EE170" s="224">
        <v>58.85</v>
      </c>
      <c r="EF170" s="224">
        <v>988.03000000000009</v>
      </c>
      <c r="EG170" s="33"/>
      <c r="EH170" s="25"/>
    </row>
    <row r="171" spans="2:138" ht="32.25" customHeight="1" thickBot="1" x14ac:dyDescent="0.25">
      <c r="B171" s="550" t="s">
        <v>969</v>
      </c>
      <c r="C171" s="551"/>
      <c r="D171" s="551"/>
      <c r="E171" s="542"/>
      <c r="F171" s="542"/>
      <c r="G171" s="298">
        <v>136690.22000000009</v>
      </c>
      <c r="H171" s="298">
        <v>13669.021999999986</v>
      </c>
      <c r="I171" s="298">
        <v>123021.19799999987</v>
      </c>
      <c r="J171" s="298">
        <v>0</v>
      </c>
      <c r="K171" s="298">
        <v>0</v>
      </c>
      <c r="L171" s="298">
        <v>0</v>
      </c>
      <c r="M171" s="298">
        <v>0</v>
      </c>
      <c r="N171" s="298">
        <v>0</v>
      </c>
      <c r="O171" s="298">
        <v>0</v>
      </c>
      <c r="P171" s="298">
        <v>0</v>
      </c>
      <c r="Q171" s="298">
        <v>0</v>
      </c>
      <c r="R171" s="298">
        <v>0</v>
      </c>
      <c r="S171" s="298">
        <v>0</v>
      </c>
      <c r="T171" s="298">
        <v>0</v>
      </c>
      <c r="U171" s="298">
        <v>0</v>
      </c>
      <c r="V171" s="298">
        <v>0</v>
      </c>
      <c r="W171" s="298">
        <v>0</v>
      </c>
      <c r="X171" s="298">
        <v>0</v>
      </c>
      <c r="Y171" s="298">
        <v>0</v>
      </c>
      <c r="Z171" s="298">
        <v>0</v>
      </c>
      <c r="AA171" s="298">
        <v>0</v>
      </c>
      <c r="AB171" s="298">
        <v>0</v>
      </c>
      <c r="AC171" s="298">
        <v>0</v>
      </c>
      <c r="AD171" s="298">
        <v>0</v>
      </c>
      <c r="AE171" s="298">
        <v>0</v>
      </c>
      <c r="AF171" s="298">
        <v>0</v>
      </c>
      <c r="AG171" s="298">
        <v>0</v>
      </c>
      <c r="AH171" s="298">
        <v>0</v>
      </c>
      <c r="AI171" s="298">
        <v>0</v>
      </c>
      <c r="AJ171" s="298">
        <v>0</v>
      </c>
      <c r="AK171" s="298">
        <v>0</v>
      </c>
      <c r="AL171" s="298">
        <v>0</v>
      </c>
      <c r="AM171" s="298">
        <v>0</v>
      </c>
      <c r="AN171" s="298">
        <v>0</v>
      </c>
      <c r="AO171" s="298">
        <v>0</v>
      </c>
      <c r="AP171" s="298">
        <v>0</v>
      </c>
      <c r="AQ171" s="298">
        <v>0</v>
      </c>
      <c r="AR171" s="298">
        <v>0</v>
      </c>
      <c r="AS171" s="298">
        <v>0</v>
      </c>
      <c r="AT171" s="298">
        <v>0</v>
      </c>
      <c r="AU171" s="298">
        <v>0</v>
      </c>
      <c r="AV171" s="298">
        <v>0</v>
      </c>
      <c r="AW171" s="298">
        <v>0</v>
      </c>
      <c r="AX171" s="298">
        <v>0</v>
      </c>
      <c r="AY171" s="298">
        <v>0</v>
      </c>
      <c r="AZ171" s="298">
        <v>0</v>
      </c>
      <c r="BA171" s="298">
        <v>0</v>
      </c>
      <c r="BB171" s="298">
        <v>0</v>
      </c>
      <c r="BC171" s="298">
        <v>0</v>
      </c>
      <c r="BD171" s="298">
        <v>0</v>
      </c>
      <c r="BE171" s="298">
        <v>0</v>
      </c>
      <c r="BF171" s="298">
        <v>0</v>
      </c>
      <c r="BG171" s="298">
        <v>0</v>
      </c>
      <c r="BH171" s="298">
        <v>0</v>
      </c>
      <c r="BI171" s="298">
        <v>0</v>
      </c>
      <c r="BJ171" s="298">
        <v>31.020000000000003</v>
      </c>
      <c r="BK171" s="298">
        <v>112.63000000000001</v>
      </c>
      <c r="BL171" s="298">
        <v>143.65000000000003</v>
      </c>
      <c r="BM171" s="298">
        <v>143.65000000000003</v>
      </c>
      <c r="BN171" s="298">
        <v>147.26000000000002</v>
      </c>
      <c r="BO171" s="298">
        <v>343.32000000000005</v>
      </c>
      <c r="BP171" s="298">
        <v>491.83</v>
      </c>
      <c r="BQ171" s="298">
        <v>475.94999999999993</v>
      </c>
      <c r="BR171" s="298">
        <v>491.83</v>
      </c>
      <c r="BS171" s="298">
        <v>634.83000000000004</v>
      </c>
      <c r="BT171" s="298">
        <v>715.62999999999977</v>
      </c>
      <c r="BU171" s="298">
        <v>715.62999999999977</v>
      </c>
      <c r="BV171" s="298">
        <v>701.33999999999935</v>
      </c>
      <c r="BW171" s="298">
        <v>754.50999999999988</v>
      </c>
      <c r="BX171" s="298">
        <v>741.68999999999937</v>
      </c>
      <c r="BY171" s="298">
        <v>767.7299999999999</v>
      </c>
      <c r="BZ171" s="298">
        <v>6981.5499999999965</v>
      </c>
      <c r="CA171" s="298">
        <v>7125.1999999999962</v>
      </c>
      <c r="CB171" s="298">
        <v>767.7299999999999</v>
      </c>
      <c r="CC171" s="298">
        <v>718.21000000000049</v>
      </c>
      <c r="CD171" s="298">
        <v>767.7299999999999</v>
      </c>
      <c r="CE171" s="298">
        <v>742.96999999999935</v>
      </c>
      <c r="CF171" s="298">
        <v>767.7299999999999</v>
      </c>
      <c r="CG171" s="298">
        <v>742.96999999999935</v>
      </c>
      <c r="CH171" s="298">
        <v>767.7299999999999</v>
      </c>
      <c r="CI171" s="298">
        <v>767.7299999999999</v>
      </c>
      <c r="CJ171" s="298">
        <v>742.96999999999935</v>
      </c>
      <c r="CK171" s="298">
        <v>767.7299999999999</v>
      </c>
      <c r="CL171" s="298">
        <v>774.81999999999937</v>
      </c>
      <c r="CM171" s="298">
        <v>855.10999999999967</v>
      </c>
      <c r="CN171" s="298">
        <v>9183.43</v>
      </c>
      <c r="CO171" s="298">
        <v>16308.62999999999</v>
      </c>
      <c r="CP171" s="298">
        <v>888.24999999999977</v>
      </c>
      <c r="CQ171" s="298">
        <v>802.29000000000053</v>
      </c>
      <c r="CR171" s="298">
        <v>888.24999999999977</v>
      </c>
      <c r="CS171" s="298">
        <v>859.58999999999946</v>
      </c>
      <c r="CT171" s="298">
        <v>888.24999999999977</v>
      </c>
      <c r="CU171" s="298">
        <v>923.29999999999927</v>
      </c>
      <c r="CV171" s="298">
        <v>1188.0700000000004</v>
      </c>
      <c r="CW171" s="298">
        <v>1406.2100000000025</v>
      </c>
      <c r="CX171" s="298">
        <v>1516.129999999999</v>
      </c>
      <c r="CY171" s="298">
        <v>1705.2400000000025</v>
      </c>
      <c r="CZ171" s="298">
        <v>1650.119999999999</v>
      </c>
      <c r="DA171" s="298">
        <v>1709.1600000000026</v>
      </c>
      <c r="DB171" s="298">
        <v>14424.860000000017</v>
      </c>
      <c r="DC171" s="298">
        <v>30733.490000000031</v>
      </c>
      <c r="DD171" s="298">
        <v>1717.3900000000026</v>
      </c>
      <c r="DE171" s="298">
        <v>1551.099999999999</v>
      </c>
      <c r="DF171" s="298">
        <v>1717.3900000000026</v>
      </c>
      <c r="DG171" s="298">
        <v>1661.879999999999</v>
      </c>
      <c r="DH171" s="298">
        <v>1717.3900000000026</v>
      </c>
      <c r="DI171" s="298">
        <v>1661.879999999999</v>
      </c>
      <c r="DJ171" s="298">
        <v>1819.6900000000028</v>
      </c>
      <c r="DK171" s="298">
        <v>1884.6300000000015</v>
      </c>
      <c r="DL171" s="298">
        <v>1849.2599999999977</v>
      </c>
      <c r="DM171" s="298">
        <v>1993.6700000000014</v>
      </c>
      <c r="DN171" s="298">
        <v>1929.3399999999976</v>
      </c>
      <c r="DO171" s="298">
        <v>1993.6700000000014</v>
      </c>
      <c r="DP171" s="298">
        <v>21497.290000000019</v>
      </c>
      <c r="DQ171" s="298">
        <v>52230.780000000021</v>
      </c>
      <c r="DR171" s="298">
        <v>1993.6700000000014</v>
      </c>
      <c r="DS171" s="298">
        <v>1800.6599999999999</v>
      </c>
      <c r="DT171" s="298">
        <v>1993.6700000000014</v>
      </c>
      <c r="DU171" s="298">
        <v>1997.499999999997</v>
      </c>
      <c r="DV171" s="298">
        <v>2089.6700000000014</v>
      </c>
      <c r="DW171" s="298">
        <v>2022.2799999999977</v>
      </c>
      <c r="DX171" s="299">
        <v>2089.6700000000014</v>
      </c>
      <c r="DY171" s="298">
        <v>0</v>
      </c>
      <c r="DZ171" s="298">
        <v>0</v>
      </c>
      <c r="EA171" s="298">
        <v>0</v>
      </c>
      <c r="EB171" s="298">
        <v>0</v>
      </c>
      <c r="EC171" s="298">
        <v>0</v>
      </c>
      <c r="ED171" s="298">
        <v>13987.120000000023</v>
      </c>
      <c r="EE171" s="298">
        <v>66217.900000000023</v>
      </c>
      <c r="EF171" s="298">
        <v>70472.319999999934</v>
      </c>
      <c r="EG171" s="26"/>
      <c r="EH171" s="26"/>
    </row>
    <row r="172" spans="2:138" ht="32.25" customHeight="1" thickBot="1" x14ac:dyDescent="0.25">
      <c r="B172" s="552" t="s">
        <v>9</v>
      </c>
      <c r="C172" s="553"/>
      <c r="D172" s="553"/>
      <c r="E172" s="553"/>
      <c r="F172" s="553"/>
      <c r="G172" s="300">
        <v>2051538.2571428572</v>
      </c>
      <c r="H172" s="300">
        <v>205153.85</v>
      </c>
      <c r="I172" s="300">
        <v>1846384.4314285712</v>
      </c>
      <c r="J172" s="300"/>
      <c r="K172" s="300"/>
      <c r="L172" s="300"/>
      <c r="M172" s="300"/>
      <c r="N172" s="300"/>
      <c r="O172" s="300"/>
      <c r="P172" s="300"/>
      <c r="Q172" s="300"/>
      <c r="R172" s="300"/>
      <c r="S172" s="300"/>
      <c r="T172" s="300"/>
      <c r="U172" s="300"/>
      <c r="V172" s="300"/>
      <c r="W172" s="300"/>
      <c r="X172" s="300"/>
      <c r="Y172" s="300"/>
      <c r="Z172" s="300"/>
      <c r="AA172" s="300"/>
      <c r="AB172" s="300"/>
      <c r="AC172" s="300"/>
      <c r="AD172" s="300"/>
      <c r="AE172" s="300"/>
      <c r="AF172" s="300"/>
      <c r="AG172" s="300"/>
      <c r="AH172" s="300"/>
      <c r="AI172" s="300"/>
      <c r="AJ172" s="300"/>
      <c r="AK172" s="300"/>
      <c r="AL172" s="300"/>
      <c r="AM172" s="300"/>
      <c r="AN172" s="300"/>
      <c r="AO172" s="300"/>
      <c r="AP172" s="300"/>
      <c r="AQ172" s="300"/>
      <c r="AR172" s="300"/>
      <c r="AS172" s="300"/>
      <c r="AT172" s="300"/>
      <c r="AU172" s="300"/>
      <c r="AV172" s="300"/>
      <c r="AW172" s="300"/>
      <c r="AX172" s="300"/>
      <c r="AY172" s="300"/>
      <c r="AZ172" s="300"/>
      <c r="BA172" s="300"/>
      <c r="BB172" s="300"/>
      <c r="BC172" s="300"/>
      <c r="BD172" s="300"/>
      <c r="BE172" s="300"/>
      <c r="BF172" s="300"/>
      <c r="BG172" s="300"/>
      <c r="BH172" s="300"/>
      <c r="BI172" s="300"/>
      <c r="BJ172" s="300"/>
      <c r="BK172" s="300"/>
      <c r="BL172" s="300"/>
      <c r="BM172" s="300"/>
      <c r="BN172" s="300"/>
      <c r="BO172" s="300"/>
      <c r="BP172" s="300"/>
      <c r="BQ172" s="300"/>
      <c r="BR172" s="300"/>
      <c r="BS172" s="300"/>
      <c r="BT172" s="300"/>
      <c r="BU172" s="300"/>
      <c r="BV172" s="300"/>
      <c r="BW172" s="300"/>
      <c r="BX172" s="300"/>
      <c r="BY172" s="300"/>
      <c r="BZ172" s="300"/>
      <c r="CA172" s="300"/>
      <c r="CB172" s="300"/>
      <c r="CC172" s="300"/>
      <c r="CD172" s="300"/>
      <c r="CE172" s="300"/>
      <c r="CF172" s="300"/>
      <c r="CG172" s="300"/>
      <c r="CH172" s="300"/>
      <c r="CI172" s="300"/>
      <c r="CJ172" s="300"/>
      <c r="CK172" s="300"/>
      <c r="CL172" s="300"/>
      <c r="CM172" s="300"/>
      <c r="CN172" s="300"/>
      <c r="CO172" s="300"/>
      <c r="CP172" s="300"/>
      <c r="CQ172" s="300"/>
      <c r="CR172" s="300"/>
      <c r="CS172" s="300"/>
      <c r="CT172" s="300"/>
      <c r="CU172" s="300"/>
      <c r="CV172" s="300">
        <v>9125.9299999999985</v>
      </c>
      <c r="CW172" s="300">
        <v>9349.5400000000009</v>
      </c>
      <c r="CX172" s="300">
        <v>9225.279999999997</v>
      </c>
      <c r="CY172" s="300">
        <v>9686.57</v>
      </c>
      <c r="CZ172" s="300">
        <v>9390.4699999999975</v>
      </c>
      <c r="DA172" s="300">
        <v>9715.82</v>
      </c>
      <c r="DB172" s="300">
        <v>107945.64000000003</v>
      </c>
      <c r="DC172" s="300">
        <v>965684.02</v>
      </c>
      <c r="DD172" s="300">
        <v>9724.0500000000011</v>
      </c>
      <c r="DE172" s="300"/>
      <c r="DF172" s="300">
        <v>9943.5800000000017</v>
      </c>
      <c r="DG172" s="300">
        <v>9713.3299999999981</v>
      </c>
      <c r="DH172" s="300">
        <v>10037.240000000002</v>
      </c>
      <c r="DI172" s="300">
        <v>9731.5899999999983</v>
      </c>
      <c r="DJ172" s="300">
        <v>10177.300000000001</v>
      </c>
      <c r="DK172" s="300">
        <v>10242.24</v>
      </c>
      <c r="DL172" s="300">
        <v>9937.2599999999966</v>
      </c>
      <c r="DM172" s="300">
        <v>10391.450000000001</v>
      </c>
      <c r="DN172" s="300">
        <v>10189.489999999998</v>
      </c>
      <c r="DO172" s="300">
        <v>10529.17</v>
      </c>
      <c r="DP172" s="300">
        <v>119399.59000000003</v>
      </c>
      <c r="DQ172" s="300">
        <v>1085083.6099999999</v>
      </c>
      <c r="DR172" s="300">
        <v>3987.3400000000029</v>
      </c>
      <c r="DS172" s="300">
        <v>9680.7999999999993</v>
      </c>
      <c r="DT172" s="300">
        <v>10660.460000000001</v>
      </c>
      <c r="DU172" s="300">
        <v>10386.209999999995</v>
      </c>
      <c r="DV172" s="301">
        <v>10758.02</v>
      </c>
      <c r="DW172" s="301">
        <v>10410.989999999996</v>
      </c>
      <c r="DX172" s="302">
        <v>10758.02</v>
      </c>
      <c r="DY172" s="301"/>
      <c r="DZ172" s="301"/>
      <c r="EA172" s="301"/>
      <c r="EB172" s="301"/>
      <c r="EC172" s="301"/>
      <c r="ED172" s="300">
        <v>73183.670000000042</v>
      </c>
      <c r="EE172" s="300">
        <v>1158267.2799999998</v>
      </c>
      <c r="EF172" s="303">
        <v>893270.97714285715</v>
      </c>
      <c r="EG172" s="26"/>
      <c r="EH172" s="64"/>
    </row>
    <row r="173" spans="2:138" ht="32.25" customHeight="1" x14ac:dyDescent="0.2">
      <c r="B173" s="304" t="s">
        <v>22</v>
      </c>
      <c r="C173" s="305"/>
      <c r="D173" s="306"/>
      <c r="E173" s="307"/>
      <c r="F173" s="308"/>
      <c r="G173" s="309"/>
      <c r="H173" s="242"/>
      <c r="I173" s="242"/>
      <c r="J173" s="310"/>
      <c r="K173" s="310"/>
      <c r="L173" s="310"/>
      <c r="M173" s="310"/>
      <c r="N173" s="310"/>
      <c r="O173" s="310"/>
      <c r="P173" s="310"/>
      <c r="Q173" s="310"/>
      <c r="R173" s="310"/>
      <c r="S173" s="310"/>
      <c r="T173" s="310"/>
      <c r="U173" s="310"/>
      <c r="V173" s="310"/>
      <c r="W173" s="310"/>
      <c r="X173" s="310"/>
      <c r="Y173" s="310"/>
      <c r="Z173" s="310"/>
      <c r="AA173" s="310"/>
      <c r="AB173" s="310"/>
      <c r="AC173" s="310"/>
      <c r="AD173" s="310"/>
      <c r="AE173" s="310"/>
      <c r="AF173" s="310"/>
      <c r="AG173" s="310"/>
      <c r="AH173" s="310"/>
      <c r="AI173" s="310"/>
      <c r="AJ173" s="310"/>
      <c r="AK173" s="310"/>
      <c r="AL173" s="310"/>
      <c r="AM173" s="310"/>
      <c r="AN173" s="310"/>
      <c r="AO173" s="310"/>
      <c r="AP173" s="310"/>
      <c r="AQ173" s="310"/>
      <c r="AR173" s="310"/>
      <c r="AS173" s="310"/>
      <c r="AT173" s="310"/>
      <c r="AU173" s="310"/>
      <c r="AV173" s="310"/>
      <c r="AW173" s="310"/>
      <c r="AX173" s="310"/>
      <c r="AY173" s="310"/>
      <c r="AZ173" s="310"/>
      <c r="BA173" s="310"/>
      <c r="BB173" s="310"/>
      <c r="BC173" s="310"/>
      <c r="BD173" s="310"/>
      <c r="BE173" s="310"/>
      <c r="BF173" s="310"/>
      <c r="BG173" s="310"/>
      <c r="BH173" s="310"/>
      <c r="BI173" s="310"/>
      <c r="BJ173" s="310"/>
      <c r="BK173" s="310"/>
      <c r="BL173" s="310"/>
      <c r="BM173" s="310"/>
      <c r="BN173" s="310"/>
      <c r="BO173" s="310"/>
      <c r="BP173" s="310"/>
      <c r="BQ173" s="310"/>
      <c r="BR173" s="310"/>
      <c r="BS173" s="310"/>
      <c r="BT173" s="310"/>
      <c r="BU173" s="310"/>
      <c r="BV173" s="310"/>
      <c r="BW173" s="310"/>
      <c r="BX173" s="310"/>
      <c r="BY173" s="310"/>
      <c r="BZ173" s="310"/>
      <c r="CA173" s="310"/>
      <c r="CB173" s="310"/>
      <c r="CC173" s="310"/>
      <c r="CD173" s="310"/>
      <c r="CE173" s="310"/>
      <c r="CF173" s="310"/>
      <c r="CG173" s="310"/>
      <c r="CH173" s="310"/>
      <c r="CI173" s="310"/>
      <c r="CJ173" s="310"/>
      <c r="CK173" s="310"/>
      <c r="CL173" s="242"/>
      <c r="CM173" s="242"/>
      <c r="CN173" s="242"/>
      <c r="CO173" s="242"/>
      <c r="CP173" s="242"/>
      <c r="CQ173" s="242"/>
      <c r="CR173" s="242"/>
      <c r="CS173" s="242"/>
      <c r="CT173" s="242"/>
      <c r="CU173" s="242"/>
      <c r="CV173" s="242"/>
      <c r="CW173" s="310"/>
      <c r="CX173" s="310"/>
      <c r="CY173" s="310"/>
      <c r="CZ173" s="310"/>
      <c r="DA173" s="310"/>
      <c r="DB173" s="242"/>
      <c r="DC173" s="242"/>
      <c r="DD173" s="242"/>
      <c r="DE173" s="242"/>
      <c r="DF173" s="242"/>
      <c r="DG173" s="242"/>
      <c r="DH173" s="242"/>
      <c r="DI173" s="242"/>
      <c r="DJ173" s="242"/>
      <c r="DK173" s="242"/>
      <c r="DL173" s="242"/>
      <c r="DM173" s="242"/>
      <c r="DN173" s="242"/>
      <c r="DO173" s="242"/>
      <c r="DP173" s="242"/>
      <c r="DQ173" s="242"/>
      <c r="DR173" s="242"/>
      <c r="DS173" s="242"/>
      <c r="DT173" s="242"/>
      <c r="DU173" s="242"/>
      <c r="DV173" s="264"/>
      <c r="DW173" s="264"/>
      <c r="DX173" s="265"/>
      <c r="DY173" s="264"/>
      <c r="DZ173" s="264"/>
      <c r="EA173" s="264"/>
      <c r="EB173" s="264"/>
      <c r="EC173" s="264"/>
      <c r="ED173" s="242"/>
      <c r="EE173" s="242"/>
      <c r="EF173" s="242"/>
      <c r="EG173" s="33"/>
      <c r="EH173" s="25"/>
    </row>
    <row r="174" spans="2:138" ht="32.25" customHeight="1" x14ac:dyDescent="0.2">
      <c r="B174" s="211" t="s">
        <v>970</v>
      </c>
      <c r="C174" s="311" t="s">
        <v>971</v>
      </c>
      <c r="D174" s="311" t="s">
        <v>971</v>
      </c>
      <c r="E174" s="211"/>
      <c r="F174" s="211"/>
      <c r="G174" s="250">
        <v>7684</v>
      </c>
      <c r="H174" s="215">
        <v>768.40000000000009</v>
      </c>
      <c r="I174" s="215">
        <v>6915.6</v>
      </c>
      <c r="J174" s="215"/>
      <c r="K174" s="215"/>
      <c r="L174" s="215"/>
      <c r="M174" s="215"/>
      <c r="N174" s="215"/>
      <c r="O174" s="215"/>
      <c r="P174" s="215"/>
      <c r="Q174" s="215"/>
      <c r="R174" s="215"/>
      <c r="S174" s="215"/>
      <c r="T174" s="215"/>
      <c r="U174" s="215"/>
      <c r="V174" s="215"/>
      <c r="W174" s="215"/>
      <c r="X174" s="215"/>
      <c r="Y174" s="215"/>
      <c r="Z174" s="215"/>
      <c r="AA174" s="215"/>
      <c r="AB174" s="215"/>
      <c r="AC174" s="215"/>
      <c r="AD174" s="215"/>
      <c r="AE174" s="215"/>
      <c r="AF174" s="215"/>
      <c r="AG174" s="215"/>
      <c r="AH174" s="215"/>
      <c r="AI174" s="215"/>
      <c r="AJ174" s="215"/>
      <c r="AK174" s="215"/>
      <c r="AL174" s="215"/>
      <c r="AM174" s="215"/>
      <c r="AN174" s="215"/>
      <c r="AO174" s="215"/>
      <c r="AP174" s="215"/>
      <c r="AQ174" s="215"/>
      <c r="AR174" s="215"/>
      <c r="AS174" s="215"/>
      <c r="AT174" s="215"/>
      <c r="AU174" s="215"/>
      <c r="AV174" s="215"/>
      <c r="AW174" s="215"/>
      <c r="AX174" s="215"/>
      <c r="AY174" s="215"/>
      <c r="AZ174" s="215"/>
      <c r="BA174" s="215"/>
      <c r="BB174" s="215"/>
      <c r="BC174" s="215"/>
      <c r="BD174" s="215"/>
      <c r="BE174" s="215"/>
      <c r="BF174" s="215"/>
      <c r="BG174" s="215"/>
      <c r="BH174" s="215"/>
      <c r="BI174" s="215"/>
      <c r="BJ174" s="215"/>
      <c r="BK174" s="215"/>
      <c r="BL174" s="215"/>
      <c r="BM174" s="215"/>
      <c r="BN174" s="215"/>
      <c r="BO174" s="215"/>
      <c r="BP174" s="215"/>
      <c r="BQ174" s="215"/>
      <c r="BR174" s="215"/>
      <c r="BS174" s="215"/>
      <c r="BT174" s="215"/>
      <c r="BU174" s="215"/>
      <c r="BV174" s="215"/>
      <c r="BW174" s="215"/>
      <c r="BX174" s="215"/>
      <c r="BY174" s="215"/>
      <c r="BZ174" s="215"/>
      <c r="CA174" s="215"/>
      <c r="CB174" s="215"/>
      <c r="CC174" s="215"/>
      <c r="CD174" s="215"/>
      <c r="CE174" s="215"/>
      <c r="CF174" s="215"/>
      <c r="CG174" s="215"/>
      <c r="CH174" s="215"/>
      <c r="CI174" s="215"/>
      <c r="CJ174" s="215"/>
      <c r="CK174" s="215"/>
      <c r="CL174" s="215"/>
      <c r="CM174" s="215"/>
      <c r="CN174" s="215"/>
      <c r="CO174" s="215"/>
      <c r="CP174" s="215"/>
      <c r="CQ174" s="215"/>
      <c r="CR174" s="215"/>
      <c r="CS174" s="215"/>
      <c r="CT174" s="215"/>
      <c r="CU174" s="215">
        <v>0</v>
      </c>
      <c r="CV174" s="215">
        <v>0</v>
      </c>
      <c r="CW174" s="215" t="s">
        <v>972</v>
      </c>
      <c r="CX174" s="215" t="s">
        <v>972</v>
      </c>
      <c r="CY174" s="215"/>
      <c r="CZ174" s="215"/>
      <c r="DA174" s="215"/>
      <c r="DB174" s="216">
        <v>0</v>
      </c>
      <c r="DC174" s="216">
        <v>0</v>
      </c>
      <c r="DD174" s="215">
        <v>117.47</v>
      </c>
      <c r="DE174" s="215">
        <v>106.1</v>
      </c>
      <c r="DF174" s="215">
        <v>117.47</v>
      </c>
      <c r="DG174" s="215">
        <v>113.68</v>
      </c>
      <c r="DH174" s="215">
        <v>117.47</v>
      </c>
      <c r="DI174" s="215">
        <v>113.68</v>
      </c>
      <c r="DJ174" s="215">
        <v>117.47</v>
      </c>
      <c r="DK174" s="215">
        <v>117.47</v>
      </c>
      <c r="DL174" s="215">
        <v>113.68</v>
      </c>
      <c r="DM174" s="215">
        <v>117.47</v>
      </c>
      <c r="DN174" s="215">
        <v>113.68</v>
      </c>
      <c r="DO174" s="215">
        <v>117.47</v>
      </c>
      <c r="DP174" s="216">
        <v>1383.1100000000001</v>
      </c>
      <c r="DQ174" s="216">
        <v>1383.11</v>
      </c>
      <c r="DR174" s="215">
        <v>117.47</v>
      </c>
      <c r="DS174" s="215">
        <v>106.1</v>
      </c>
      <c r="DT174" s="215">
        <v>117.47</v>
      </c>
      <c r="DU174" s="215">
        <v>113.68</v>
      </c>
      <c r="DV174" s="218">
        <v>117.47</v>
      </c>
      <c r="DW174" s="218">
        <v>113.68</v>
      </c>
      <c r="DX174" s="219">
        <v>117.47</v>
      </c>
      <c r="DY174" s="312"/>
      <c r="DZ174" s="312"/>
      <c r="EA174" s="312"/>
      <c r="EB174" s="312"/>
      <c r="EC174" s="312"/>
      <c r="ED174" s="216">
        <v>803.33999999999992</v>
      </c>
      <c r="EE174" s="215">
        <v>2186.4499999999998</v>
      </c>
      <c r="EF174" s="215">
        <v>5497.55</v>
      </c>
      <c r="EG174" s="25"/>
      <c r="EH174" s="25"/>
    </row>
    <row r="175" spans="2:138" ht="32.25" customHeight="1" thickBot="1" x14ac:dyDescent="0.25">
      <c r="B175" s="221" t="s">
        <v>973</v>
      </c>
      <c r="C175" s="313" t="s">
        <v>974</v>
      </c>
      <c r="D175" s="313" t="s">
        <v>974</v>
      </c>
      <c r="E175" s="221"/>
      <c r="F175" s="221"/>
      <c r="G175" s="257">
        <v>67800</v>
      </c>
      <c r="H175" s="224">
        <v>6780</v>
      </c>
      <c r="I175" s="224">
        <v>61020</v>
      </c>
      <c r="J175" s="224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4"/>
      <c r="W175" s="224"/>
      <c r="X175" s="224"/>
      <c r="Y175" s="224"/>
      <c r="Z175" s="224"/>
      <c r="AA175" s="224"/>
      <c r="AB175" s="224"/>
      <c r="AC175" s="224"/>
      <c r="AD175" s="224"/>
      <c r="AE175" s="224"/>
      <c r="AF175" s="224"/>
      <c r="AG175" s="224"/>
      <c r="AH175" s="224"/>
      <c r="AI175" s="224"/>
      <c r="AJ175" s="224"/>
      <c r="AK175" s="224"/>
      <c r="AL175" s="224"/>
      <c r="AM175" s="224"/>
      <c r="AN175" s="224"/>
      <c r="AO175" s="224"/>
      <c r="AP175" s="224"/>
      <c r="AQ175" s="224"/>
      <c r="AR175" s="224"/>
      <c r="AS175" s="224"/>
      <c r="AT175" s="224"/>
      <c r="AU175" s="224"/>
      <c r="AV175" s="224"/>
      <c r="AW175" s="224"/>
      <c r="AX175" s="224"/>
      <c r="AY175" s="224"/>
      <c r="AZ175" s="224"/>
      <c r="BA175" s="224"/>
      <c r="BB175" s="224"/>
      <c r="BC175" s="224"/>
      <c r="BD175" s="224"/>
      <c r="BE175" s="224"/>
      <c r="BF175" s="224"/>
      <c r="BG175" s="224"/>
      <c r="BH175" s="224"/>
      <c r="BI175" s="224"/>
      <c r="BJ175" s="224"/>
      <c r="BK175" s="224"/>
      <c r="BL175" s="224"/>
      <c r="BM175" s="224"/>
      <c r="BN175" s="224"/>
      <c r="BO175" s="224"/>
      <c r="BP175" s="224"/>
      <c r="BQ175" s="224"/>
      <c r="BR175" s="224"/>
      <c r="BS175" s="224"/>
      <c r="BT175" s="224"/>
      <c r="BU175" s="224"/>
      <c r="BV175" s="224"/>
      <c r="BW175" s="224"/>
      <c r="BX175" s="224"/>
      <c r="BY175" s="224"/>
      <c r="BZ175" s="224"/>
      <c r="CA175" s="224"/>
      <c r="CB175" s="224"/>
      <c r="CC175" s="224"/>
      <c r="CD175" s="224"/>
      <c r="CE175" s="224"/>
      <c r="CF175" s="224"/>
      <c r="CG175" s="224"/>
      <c r="CH175" s="224"/>
      <c r="CI175" s="224"/>
      <c r="CJ175" s="224"/>
      <c r="CK175" s="224"/>
      <c r="CL175" s="224"/>
      <c r="CM175" s="224"/>
      <c r="CN175" s="224"/>
      <c r="CO175" s="224"/>
      <c r="CP175" s="224"/>
      <c r="CQ175" s="224"/>
      <c r="CR175" s="224"/>
      <c r="CS175" s="224"/>
      <c r="CT175" s="224"/>
      <c r="CU175" s="224"/>
      <c r="CV175" s="224"/>
      <c r="CW175" s="224"/>
      <c r="CX175" s="224"/>
      <c r="CY175" s="224"/>
      <c r="CZ175" s="224"/>
      <c r="DA175" s="224"/>
      <c r="DB175" s="216">
        <v>0</v>
      </c>
      <c r="DC175" s="216">
        <v>0</v>
      </c>
      <c r="DD175" s="224">
        <v>1036.5</v>
      </c>
      <c r="DE175" s="224">
        <v>936.2</v>
      </c>
      <c r="DF175" s="224">
        <v>1036.5</v>
      </c>
      <c r="DG175" s="224">
        <v>1003.07</v>
      </c>
      <c r="DH175" s="224">
        <v>1036.5</v>
      </c>
      <c r="DI175" s="224">
        <v>1003.07</v>
      </c>
      <c r="DJ175" s="224">
        <v>1036.5</v>
      </c>
      <c r="DK175" s="224">
        <v>1036.5</v>
      </c>
      <c r="DL175" s="224">
        <v>1003.07</v>
      </c>
      <c r="DM175" s="224">
        <v>1036.5</v>
      </c>
      <c r="DN175" s="215">
        <v>1003.07</v>
      </c>
      <c r="DO175" s="215">
        <v>1036.5</v>
      </c>
      <c r="DP175" s="227">
        <v>12203.98</v>
      </c>
      <c r="DQ175" s="216">
        <v>12203.98</v>
      </c>
      <c r="DR175" s="215">
        <v>1036.5</v>
      </c>
      <c r="DS175" s="215">
        <v>936.2</v>
      </c>
      <c r="DT175" s="215">
        <v>1036.5</v>
      </c>
      <c r="DU175" s="215">
        <v>1003.07</v>
      </c>
      <c r="DV175" s="218">
        <v>1036.5</v>
      </c>
      <c r="DW175" s="218">
        <v>1003.07</v>
      </c>
      <c r="DX175" s="219">
        <v>1036.5</v>
      </c>
      <c r="DY175" s="314"/>
      <c r="DZ175" s="314"/>
      <c r="EA175" s="314"/>
      <c r="EB175" s="314"/>
      <c r="EC175" s="314"/>
      <c r="ED175" s="216">
        <v>7088.34</v>
      </c>
      <c r="EE175" s="215">
        <v>19292.32</v>
      </c>
      <c r="EF175" s="224">
        <v>48507.68</v>
      </c>
      <c r="EG175" s="25"/>
      <c r="EH175" s="25"/>
    </row>
    <row r="176" spans="2:138" ht="32.25" customHeight="1" thickBot="1" x14ac:dyDescent="0.25">
      <c r="B176" s="550" t="s">
        <v>975</v>
      </c>
      <c r="C176" s="315"/>
      <c r="D176" s="316"/>
      <c r="E176" s="315"/>
      <c r="F176" s="315"/>
      <c r="G176" s="317">
        <v>75484</v>
      </c>
      <c r="H176" s="317">
        <v>7548.4</v>
      </c>
      <c r="I176" s="317">
        <v>67935.600000000006</v>
      </c>
      <c r="J176" s="230"/>
      <c r="K176" s="230"/>
      <c r="L176" s="230"/>
      <c r="M176" s="230"/>
      <c r="N176" s="230"/>
      <c r="O176" s="230"/>
      <c r="P176" s="230"/>
      <c r="Q176" s="230"/>
      <c r="R176" s="230"/>
      <c r="S176" s="230"/>
      <c r="T176" s="230"/>
      <c r="U176" s="230"/>
      <c r="V176" s="230"/>
      <c r="W176" s="230"/>
      <c r="X176" s="230"/>
      <c r="Y176" s="230"/>
      <c r="Z176" s="230"/>
      <c r="AA176" s="230"/>
      <c r="AB176" s="230"/>
      <c r="AC176" s="230"/>
      <c r="AD176" s="230"/>
      <c r="AE176" s="230"/>
      <c r="AF176" s="230"/>
      <c r="AG176" s="230"/>
      <c r="AH176" s="230"/>
      <c r="AI176" s="230"/>
      <c r="AJ176" s="230"/>
      <c r="AK176" s="230"/>
      <c r="AL176" s="230"/>
      <c r="AM176" s="230"/>
      <c r="AN176" s="230"/>
      <c r="AO176" s="230"/>
      <c r="AP176" s="230"/>
      <c r="AQ176" s="230"/>
      <c r="AR176" s="230"/>
      <c r="AS176" s="230"/>
      <c r="AT176" s="230"/>
      <c r="AU176" s="230"/>
      <c r="AV176" s="230"/>
      <c r="AW176" s="230"/>
      <c r="AX176" s="230"/>
      <c r="AY176" s="230"/>
      <c r="AZ176" s="230"/>
      <c r="BA176" s="230"/>
      <c r="BB176" s="230"/>
      <c r="BC176" s="230"/>
      <c r="BD176" s="230"/>
      <c r="BE176" s="230"/>
      <c r="BF176" s="230"/>
      <c r="BG176" s="230"/>
      <c r="BH176" s="230"/>
      <c r="BI176" s="230"/>
      <c r="BJ176" s="230"/>
      <c r="BK176" s="230"/>
      <c r="BL176" s="230"/>
      <c r="BM176" s="230"/>
      <c r="BN176" s="230"/>
      <c r="BO176" s="230"/>
      <c r="BP176" s="230"/>
      <c r="BQ176" s="230"/>
      <c r="BR176" s="230"/>
      <c r="BS176" s="230"/>
      <c r="BT176" s="230"/>
      <c r="BU176" s="230"/>
      <c r="BV176" s="230"/>
      <c r="BW176" s="230"/>
      <c r="BX176" s="230"/>
      <c r="BY176" s="230"/>
      <c r="BZ176" s="230"/>
      <c r="CA176" s="230"/>
      <c r="CB176" s="230"/>
      <c r="CC176" s="230"/>
      <c r="CD176" s="230"/>
      <c r="CE176" s="230"/>
      <c r="CF176" s="230"/>
      <c r="CG176" s="230"/>
      <c r="CH176" s="230"/>
      <c r="CI176" s="230"/>
      <c r="CJ176" s="230"/>
      <c r="CK176" s="230"/>
      <c r="CL176" s="230"/>
      <c r="CM176" s="230"/>
      <c r="CN176" s="230"/>
      <c r="CO176" s="230"/>
      <c r="CP176" s="230"/>
      <c r="CQ176" s="230"/>
      <c r="CR176" s="230"/>
      <c r="CS176" s="230"/>
      <c r="CT176" s="230"/>
      <c r="CU176" s="230"/>
      <c r="CV176" s="230"/>
      <c r="CW176" s="230"/>
      <c r="CX176" s="230"/>
      <c r="CY176" s="230"/>
      <c r="CZ176" s="230"/>
      <c r="DA176" s="230"/>
      <c r="DB176" s="230"/>
      <c r="DC176" s="230"/>
      <c r="DD176" s="230"/>
      <c r="DE176" s="317">
        <v>1042.3</v>
      </c>
      <c r="DF176" s="317">
        <v>1153.97</v>
      </c>
      <c r="DG176" s="317">
        <v>1116.75</v>
      </c>
      <c r="DH176" s="317">
        <v>1153.97</v>
      </c>
      <c r="DI176" s="317">
        <v>1116.75</v>
      </c>
      <c r="DJ176" s="317">
        <v>1153.97</v>
      </c>
      <c r="DK176" s="317">
        <v>1153.97</v>
      </c>
      <c r="DL176" s="317">
        <v>1116.75</v>
      </c>
      <c r="DM176" s="317">
        <v>1153.97</v>
      </c>
      <c r="DN176" s="317">
        <v>1116.75</v>
      </c>
      <c r="DO176" s="317">
        <v>1153.97</v>
      </c>
      <c r="DP176" s="317">
        <v>13587.09</v>
      </c>
      <c r="DQ176" s="317">
        <v>13587.09</v>
      </c>
      <c r="DR176" s="317">
        <v>1153.97</v>
      </c>
      <c r="DS176" s="317">
        <v>1042.3</v>
      </c>
      <c r="DT176" s="317">
        <v>1153.97</v>
      </c>
      <c r="DU176" s="317">
        <v>1116.75</v>
      </c>
      <c r="DV176" s="318">
        <v>1153.97</v>
      </c>
      <c r="DW176" s="317">
        <v>1116.75</v>
      </c>
      <c r="DX176" s="319">
        <v>1153.97</v>
      </c>
      <c r="DY176" s="318"/>
      <c r="DZ176" s="318"/>
      <c r="EA176" s="318"/>
      <c r="EB176" s="318"/>
      <c r="EC176" s="318"/>
      <c r="ED176" s="317">
        <v>7891.68</v>
      </c>
      <c r="EE176" s="317">
        <v>21478.77</v>
      </c>
      <c r="EF176" s="261">
        <v>54005.23</v>
      </c>
      <c r="EG176" s="26"/>
      <c r="EH176" s="26"/>
    </row>
    <row r="177" spans="2:136" s="19" customFormat="1" ht="32.25" customHeight="1" x14ac:dyDescent="0.15">
      <c r="B177" s="320"/>
      <c r="C177" s="321"/>
      <c r="D177" s="321"/>
      <c r="E177" s="322"/>
      <c r="F177" s="322"/>
      <c r="G177" s="323"/>
      <c r="H177" s="323"/>
      <c r="I177" s="323"/>
      <c r="J177" s="323"/>
      <c r="K177" s="323"/>
      <c r="L177" s="323"/>
      <c r="M177" s="323"/>
      <c r="N177" s="323"/>
      <c r="O177" s="323"/>
      <c r="P177" s="323"/>
      <c r="Q177" s="323"/>
      <c r="R177" s="323"/>
      <c r="S177" s="323"/>
      <c r="T177" s="323"/>
      <c r="U177" s="323"/>
      <c r="V177" s="323"/>
      <c r="W177" s="323"/>
      <c r="X177" s="323"/>
      <c r="Y177" s="323"/>
      <c r="Z177" s="323"/>
      <c r="AA177" s="323"/>
      <c r="AB177" s="323"/>
      <c r="AC177" s="323"/>
      <c r="AD177" s="323"/>
      <c r="AE177" s="323"/>
      <c r="AF177" s="323"/>
      <c r="AG177" s="323"/>
      <c r="AH177" s="323"/>
      <c r="AI177" s="323"/>
      <c r="AJ177" s="323"/>
      <c r="AK177" s="323"/>
      <c r="AL177" s="323"/>
      <c r="AM177" s="323"/>
      <c r="AN177" s="323"/>
      <c r="AO177" s="323"/>
      <c r="AP177" s="323"/>
      <c r="AQ177" s="323"/>
      <c r="AR177" s="323"/>
      <c r="AS177" s="323"/>
      <c r="AT177" s="323"/>
      <c r="AU177" s="323"/>
      <c r="AV177" s="323"/>
      <c r="AW177" s="323"/>
      <c r="AX177" s="323"/>
      <c r="AY177" s="323"/>
      <c r="AZ177" s="323"/>
      <c r="BA177" s="323"/>
      <c r="BB177" s="323"/>
      <c r="BC177" s="323"/>
      <c r="BD177" s="323"/>
      <c r="BE177" s="323"/>
      <c r="BF177" s="323"/>
      <c r="BG177" s="323"/>
      <c r="BH177" s="323"/>
      <c r="BI177" s="323"/>
      <c r="BJ177" s="323"/>
      <c r="BK177" s="323"/>
      <c r="BL177" s="323"/>
      <c r="BM177" s="323"/>
      <c r="BN177" s="323"/>
      <c r="BO177" s="323"/>
      <c r="BP177" s="323"/>
      <c r="BQ177" s="323"/>
      <c r="BR177" s="323"/>
      <c r="BS177" s="323"/>
      <c r="BT177" s="323"/>
      <c r="BU177" s="323"/>
      <c r="BV177" s="323"/>
      <c r="BW177" s="323"/>
      <c r="BX177" s="323"/>
      <c r="BY177" s="323"/>
      <c r="BZ177" s="323"/>
      <c r="CA177" s="323"/>
      <c r="CB177" s="323"/>
      <c r="CC177" s="323"/>
      <c r="CD177" s="323"/>
      <c r="CE177" s="323"/>
      <c r="CF177" s="323"/>
      <c r="CG177" s="323"/>
      <c r="CH177" s="323"/>
      <c r="CI177" s="323"/>
      <c r="CJ177" s="323"/>
      <c r="CK177" s="323"/>
      <c r="CL177" s="323"/>
      <c r="CM177" s="323"/>
      <c r="CN177" s="323"/>
      <c r="CO177" s="323"/>
      <c r="CP177" s="323"/>
      <c r="CQ177" s="323"/>
      <c r="CR177" s="323"/>
      <c r="CS177" s="323"/>
      <c r="CT177" s="323"/>
      <c r="CU177" s="323"/>
      <c r="CV177" s="323"/>
      <c r="CW177" s="323"/>
      <c r="CX177" s="323"/>
      <c r="CY177" s="323"/>
      <c r="CZ177" s="323"/>
      <c r="DA177" s="323"/>
      <c r="DB177" s="323"/>
      <c r="DC177" s="323"/>
      <c r="DD177" s="323"/>
      <c r="DE177" s="323"/>
      <c r="DF177" s="323"/>
      <c r="DG177" s="323"/>
      <c r="DH177" s="323"/>
      <c r="DI177" s="323"/>
      <c r="DJ177" s="323"/>
      <c r="DK177" s="323"/>
      <c r="DL177" s="323"/>
      <c r="DM177" s="323"/>
      <c r="DN177" s="323"/>
      <c r="DO177" s="323"/>
      <c r="DP177" s="323"/>
      <c r="DQ177" s="323"/>
      <c r="DR177" s="323"/>
      <c r="DS177" s="323"/>
      <c r="DT177" s="323"/>
      <c r="DU177" s="323"/>
      <c r="DV177" s="324"/>
      <c r="DW177" s="324"/>
      <c r="DX177" s="324"/>
      <c r="DY177" s="324"/>
      <c r="DZ177" s="324"/>
      <c r="EA177" s="324"/>
      <c r="EB177" s="324"/>
      <c r="EC177" s="324"/>
      <c r="ED177" s="323"/>
      <c r="EE177" s="323"/>
      <c r="EF177" s="323"/>
    </row>
    <row r="178" spans="2:136" ht="32.25" customHeight="1" x14ac:dyDescent="0.15">
      <c r="B178" s="325" t="s">
        <v>976</v>
      </c>
      <c r="C178" s="326"/>
      <c r="D178" s="327"/>
      <c r="E178" s="322"/>
      <c r="F178" s="322"/>
      <c r="G178" s="323"/>
      <c r="H178" s="328"/>
      <c r="I178" s="323"/>
      <c r="J178" s="323"/>
      <c r="K178" s="323"/>
      <c r="L178" s="323"/>
      <c r="M178" s="323"/>
      <c r="N178" s="323"/>
      <c r="O178" s="323"/>
      <c r="P178" s="323"/>
      <c r="Q178" s="323"/>
      <c r="R178" s="323"/>
      <c r="S178" s="323"/>
      <c r="T178" s="323"/>
      <c r="U178" s="323"/>
      <c r="V178" s="323"/>
      <c r="W178" s="323"/>
      <c r="X178" s="323"/>
      <c r="Y178" s="323"/>
      <c r="Z178" s="323"/>
      <c r="AA178" s="323"/>
      <c r="AB178" s="323"/>
      <c r="AC178" s="323"/>
      <c r="AD178" s="323"/>
      <c r="AE178" s="323"/>
      <c r="AF178" s="323"/>
      <c r="AG178" s="323"/>
      <c r="AH178" s="323"/>
      <c r="AI178" s="323"/>
      <c r="AJ178" s="323"/>
      <c r="AK178" s="323"/>
      <c r="AL178" s="323"/>
      <c r="AM178" s="323"/>
      <c r="AN178" s="323"/>
      <c r="AO178" s="323"/>
      <c r="AP178" s="323"/>
      <c r="AQ178" s="323"/>
      <c r="AR178" s="323"/>
      <c r="AS178" s="323"/>
      <c r="AT178" s="323"/>
      <c r="AU178" s="323"/>
      <c r="AV178" s="323"/>
      <c r="AW178" s="323"/>
      <c r="AX178" s="323"/>
      <c r="AY178" s="323"/>
      <c r="AZ178" s="323"/>
      <c r="BA178" s="323"/>
      <c r="BB178" s="323"/>
      <c r="BC178" s="323"/>
      <c r="BD178" s="323"/>
      <c r="BE178" s="323"/>
      <c r="BF178" s="323"/>
      <c r="BG178" s="323"/>
      <c r="BH178" s="323"/>
      <c r="BI178" s="323"/>
      <c r="BJ178" s="323"/>
      <c r="BK178" s="323"/>
      <c r="BL178" s="323"/>
      <c r="BM178" s="323"/>
      <c r="BN178" s="323"/>
      <c r="BO178" s="323"/>
      <c r="BP178" s="323"/>
      <c r="BQ178" s="323"/>
      <c r="BR178" s="323"/>
      <c r="BS178" s="323"/>
      <c r="BT178" s="323"/>
      <c r="BU178" s="323"/>
      <c r="BV178" s="323"/>
      <c r="BW178" s="323"/>
      <c r="BX178" s="323"/>
      <c r="BY178" s="323"/>
      <c r="BZ178" s="323"/>
      <c r="CA178" s="323"/>
      <c r="CB178" s="323"/>
      <c r="CC178" s="323"/>
      <c r="CD178" s="323"/>
      <c r="CE178" s="323"/>
      <c r="CF178" s="323"/>
      <c r="CG178" s="323"/>
      <c r="CH178" s="323"/>
      <c r="CI178" s="323"/>
      <c r="CJ178" s="323"/>
      <c r="CK178" s="323"/>
      <c r="CL178" s="323"/>
      <c r="CM178" s="323"/>
      <c r="CN178" s="323"/>
      <c r="CO178" s="323"/>
      <c r="CP178" s="323"/>
      <c r="CQ178" s="323"/>
      <c r="CR178" s="323"/>
      <c r="CS178" s="323"/>
      <c r="CT178" s="329"/>
      <c r="CU178" s="323"/>
      <c r="CV178" s="323"/>
      <c r="CW178" s="323"/>
      <c r="CX178" s="323"/>
      <c r="CY178" s="323"/>
      <c r="CZ178" s="323"/>
      <c r="DA178" s="323"/>
      <c r="DB178" s="323"/>
      <c r="DC178" s="323"/>
      <c r="DD178" s="323"/>
      <c r="DE178" s="323"/>
      <c r="DF178" s="323"/>
      <c r="DG178" s="323"/>
      <c r="DH178" s="323"/>
      <c r="DI178" s="323"/>
      <c r="DJ178" s="323"/>
      <c r="DK178" s="323"/>
      <c r="DL178" s="323"/>
      <c r="DM178" s="323"/>
      <c r="DN178" s="323"/>
      <c r="DO178" s="323"/>
      <c r="DP178" s="323"/>
      <c r="DQ178" s="323"/>
      <c r="DR178" s="323"/>
      <c r="DS178" s="323"/>
      <c r="DT178" s="323"/>
      <c r="DU178" s="323"/>
      <c r="DV178" s="324"/>
      <c r="DW178" s="324"/>
      <c r="DX178" s="324"/>
      <c r="DY178" s="324"/>
      <c r="DZ178" s="324"/>
      <c r="EA178" s="324"/>
      <c r="EB178" s="324"/>
      <c r="EC178" s="324"/>
      <c r="ED178" s="323"/>
      <c r="EE178" s="323"/>
      <c r="EF178" s="323"/>
    </row>
    <row r="179" spans="2:136" ht="32.25" customHeight="1" x14ac:dyDescent="0.15">
      <c r="B179" s="330" t="s">
        <v>977</v>
      </c>
      <c r="C179" s="326"/>
      <c r="D179" s="327"/>
      <c r="E179" s="322"/>
      <c r="F179" s="322"/>
      <c r="G179" s="323"/>
      <c r="H179" s="323"/>
      <c r="I179" s="323"/>
      <c r="J179" s="323"/>
      <c r="K179" s="323"/>
      <c r="L179" s="323"/>
      <c r="M179" s="323"/>
      <c r="N179" s="323"/>
      <c r="O179" s="323"/>
      <c r="P179" s="323"/>
      <c r="Q179" s="323"/>
      <c r="R179" s="323"/>
      <c r="S179" s="323"/>
      <c r="T179" s="323"/>
      <c r="U179" s="323"/>
      <c r="V179" s="323"/>
      <c r="W179" s="323"/>
      <c r="X179" s="323"/>
      <c r="Y179" s="323"/>
      <c r="Z179" s="323"/>
      <c r="AA179" s="323"/>
      <c r="AB179" s="323"/>
      <c r="AC179" s="323"/>
      <c r="AD179" s="323"/>
      <c r="AE179" s="323"/>
      <c r="AF179" s="323"/>
      <c r="AG179" s="323"/>
      <c r="AH179" s="323"/>
      <c r="AI179" s="323"/>
      <c r="AJ179" s="323"/>
      <c r="AK179" s="323"/>
      <c r="AL179" s="323"/>
      <c r="AM179" s="323"/>
      <c r="AN179" s="323"/>
      <c r="AO179" s="323"/>
      <c r="AP179" s="323"/>
      <c r="AQ179" s="323">
        <v>10</v>
      </c>
      <c r="AR179" s="323"/>
      <c r="AS179" s="323"/>
      <c r="AT179" s="323"/>
      <c r="AU179" s="323"/>
      <c r="AV179" s="323"/>
      <c r="AW179" s="323"/>
      <c r="AX179" s="323"/>
      <c r="AY179" s="323"/>
      <c r="AZ179" s="323"/>
      <c r="BA179" s="323"/>
      <c r="BB179" s="323"/>
      <c r="BC179" s="323"/>
      <c r="BD179" s="323"/>
      <c r="BE179" s="323"/>
      <c r="BF179" s="323"/>
      <c r="BG179" s="323"/>
      <c r="BH179" s="323"/>
      <c r="BI179" s="323"/>
      <c r="BJ179" s="323"/>
      <c r="BK179" s="323"/>
      <c r="BL179" s="323"/>
      <c r="BM179" s="323"/>
      <c r="BN179" s="323"/>
      <c r="BO179" s="323"/>
      <c r="BP179" s="323"/>
      <c r="BQ179" s="323"/>
      <c r="BR179" s="323"/>
      <c r="BS179" s="323"/>
      <c r="BT179" s="323"/>
      <c r="BU179" s="323"/>
      <c r="BV179" s="323"/>
      <c r="BW179" s="323"/>
      <c r="BX179" s="323"/>
      <c r="BY179" s="323"/>
      <c r="BZ179" s="323"/>
      <c r="CA179" s="323"/>
      <c r="CB179" s="323"/>
      <c r="CC179" s="323"/>
      <c r="CD179" s="323"/>
      <c r="CE179" s="323"/>
      <c r="CF179" s="323"/>
      <c r="CG179" s="323"/>
      <c r="CH179" s="323"/>
      <c r="CI179" s="323"/>
      <c r="CJ179" s="323"/>
      <c r="CK179" s="323"/>
      <c r="CL179" s="323"/>
      <c r="CM179" s="323"/>
      <c r="CN179" s="323"/>
      <c r="CO179" s="323"/>
      <c r="CP179" s="323"/>
      <c r="CQ179" s="323"/>
      <c r="CR179" s="323"/>
      <c r="CS179" s="323"/>
      <c r="CT179" s="329"/>
      <c r="CU179" s="323"/>
      <c r="CV179" s="323"/>
      <c r="CW179" s="323"/>
      <c r="CX179" s="323"/>
      <c r="CY179" s="323"/>
      <c r="CZ179" s="323"/>
      <c r="DA179" s="323"/>
      <c r="DB179" s="323"/>
      <c r="DC179" s="323"/>
      <c r="DD179" s="323"/>
      <c r="DE179" s="323"/>
      <c r="DF179" s="323"/>
      <c r="DG179" s="323"/>
      <c r="DH179" s="323"/>
      <c r="DI179" s="323"/>
      <c r="DJ179" s="323"/>
      <c r="DK179" s="323"/>
      <c r="DL179" s="323"/>
      <c r="DM179" s="323"/>
      <c r="DN179" s="323"/>
      <c r="DO179" s="323"/>
      <c r="DP179" s="323"/>
      <c r="DQ179" s="323"/>
      <c r="DR179" s="323"/>
      <c r="DS179" s="323"/>
      <c r="DT179" s="323"/>
      <c r="DU179" s="323"/>
      <c r="DV179" s="324"/>
      <c r="DW179" s="324"/>
      <c r="DX179" s="324"/>
      <c r="DY179" s="324"/>
      <c r="DZ179" s="324"/>
      <c r="EA179" s="324"/>
      <c r="EB179" s="324"/>
      <c r="EC179" s="324"/>
      <c r="ED179" s="323"/>
      <c r="EE179" s="323"/>
      <c r="EF179" s="323"/>
    </row>
    <row r="180" spans="2:136" ht="32.25" customHeight="1" x14ac:dyDescent="0.15">
      <c r="B180" s="53"/>
      <c r="C180" s="54"/>
      <c r="D180" s="55"/>
      <c r="E180" s="49"/>
      <c r="F180" s="49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  <c r="AJ180" s="50"/>
      <c r="AK180" s="50"/>
      <c r="AL180" s="50"/>
      <c r="AM180" s="50"/>
      <c r="AN180" s="50"/>
      <c r="AO180" s="50"/>
      <c r="AP180" s="50"/>
      <c r="AQ180" s="50"/>
      <c r="AR180" s="50"/>
      <c r="AS180" s="50"/>
      <c r="AT180" s="50"/>
      <c r="AU180" s="50"/>
      <c r="AV180" s="50"/>
      <c r="AW180" s="50"/>
      <c r="AX180" s="50"/>
      <c r="AY180" s="50"/>
      <c r="AZ180" s="50"/>
      <c r="BA180" s="50"/>
      <c r="BB180" s="50"/>
      <c r="BC180" s="50"/>
      <c r="BD180" s="50"/>
      <c r="BE180" s="50"/>
      <c r="BF180" s="50"/>
      <c r="BG180" s="50"/>
      <c r="BH180" s="50"/>
      <c r="BI180" s="50"/>
      <c r="BJ180" s="50"/>
      <c r="BK180" s="50"/>
      <c r="BL180" s="50"/>
      <c r="BM180" s="50"/>
      <c r="BN180" s="50"/>
      <c r="BO180" s="50"/>
      <c r="BP180" s="50"/>
      <c r="BQ180" s="50"/>
      <c r="BR180" s="50"/>
      <c r="BS180" s="50"/>
      <c r="BT180" s="50"/>
      <c r="BU180" s="50"/>
      <c r="BV180" s="50"/>
      <c r="BW180" s="50"/>
      <c r="BX180" s="50"/>
      <c r="BY180" s="50"/>
      <c r="BZ180" s="50"/>
      <c r="CA180" s="50"/>
      <c r="CB180" s="50"/>
      <c r="CC180" s="50"/>
      <c r="CD180" s="50"/>
      <c r="CE180" s="50"/>
      <c r="CF180" s="50"/>
      <c r="CG180" s="50"/>
      <c r="CH180" s="50"/>
      <c r="CI180" s="50"/>
      <c r="CJ180" s="50"/>
      <c r="CK180" s="50"/>
      <c r="CL180" s="50"/>
      <c r="CM180" s="50"/>
      <c r="CN180" s="50"/>
      <c r="CO180" s="50"/>
      <c r="CP180" s="50"/>
      <c r="CQ180" s="50"/>
      <c r="CR180" s="50"/>
      <c r="CS180" s="50"/>
      <c r="CT180" s="52"/>
      <c r="CU180" s="50"/>
      <c r="CV180" s="50"/>
      <c r="CW180" s="50"/>
      <c r="CX180" s="50"/>
      <c r="CY180" s="50"/>
      <c r="CZ180" s="50"/>
      <c r="DA180" s="50"/>
      <c r="DB180" s="50"/>
      <c r="DC180" s="50"/>
      <c r="DD180" s="50"/>
      <c r="DE180" s="50"/>
      <c r="DF180" s="50"/>
      <c r="DG180" s="50"/>
      <c r="DH180" s="50"/>
      <c r="DI180" s="50"/>
      <c r="DJ180" s="50"/>
      <c r="DK180" s="50"/>
      <c r="DL180" s="50"/>
      <c r="DM180" s="50"/>
      <c r="DN180" s="50"/>
      <c r="DO180" s="50"/>
      <c r="DP180" s="50"/>
      <c r="DQ180" s="50"/>
      <c r="DR180" s="50"/>
      <c r="DS180" s="50"/>
      <c r="DT180" s="50"/>
      <c r="DU180" s="50"/>
      <c r="DV180" s="51"/>
      <c r="DW180" s="51"/>
      <c r="DX180" s="51"/>
      <c r="DY180" s="51"/>
      <c r="DZ180" s="51"/>
      <c r="EA180" s="51"/>
      <c r="EB180" s="51"/>
      <c r="EC180" s="51"/>
      <c r="ED180" s="50"/>
      <c r="EE180" s="50"/>
      <c r="EF180" s="50"/>
    </row>
    <row r="181" spans="2:136" ht="32.25" customHeight="1" x14ac:dyDescent="0.15">
      <c r="B181" s="53"/>
      <c r="C181" s="54"/>
      <c r="D181" s="55"/>
      <c r="E181" s="49"/>
      <c r="F181" s="49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0"/>
      <c r="AK181" s="50"/>
      <c r="AL181" s="50"/>
      <c r="AM181" s="50"/>
      <c r="AN181" s="50"/>
      <c r="AO181" s="50"/>
      <c r="AP181" s="50"/>
      <c r="AQ181" s="50"/>
      <c r="AR181" s="50"/>
      <c r="AS181" s="50"/>
      <c r="AT181" s="50"/>
      <c r="AU181" s="50"/>
      <c r="AV181" s="50"/>
      <c r="AW181" s="50"/>
      <c r="AX181" s="50"/>
      <c r="AY181" s="50"/>
      <c r="AZ181" s="50"/>
      <c r="BA181" s="50"/>
      <c r="BB181" s="50"/>
      <c r="BC181" s="50"/>
      <c r="BD181" s="50"/>
      <c r="BE181" s="50"/>
      <c r="BF181" s="50"/>
      <c r="BG181" s="50"/>
      <c r="BH181" s="50"/>
      <c r="BI181" s="50"/>
      <c r="BJ181" s="50"/>
      <c r="BK181" s="50"/>
      <c r="BL181" s="50"/>
      <c r="BM181" s="50"/>
      <c r="BN181" s="50"/>
      <c r="BO181" s="50"/>
      <c r="BP181" s="50"/>
      <c r="BQ181" s="50"/>
      <c r="BR181" s="50"/>
      <c r="BS181" s="50"/>
      <c r="BT181" s="50"/>
      <c r="BU181" s="50"/>
      <c r="BV181" s="50"/>
      <c r="BW181" s="50"/>
      <c r="BX181" s="50"/>
      <c r="BY181" s="50"/>
      <c r="BZ181" s="50"/>
      <c r="CA181" s="50"/>
      <c r="CB181" s="50"/>
      <c r="CC181" s="50"/>
      <c r="CD181" s="50"/>
      <c r="CE181" s="50"/>
      <c r="CF181" s="50"/>
      <c r="CG181" s="50"/>
      <c r="CH181" s="50"/>
      <c r="CI181" s="50"/>
      <c r="CJ181" s="50"/>
      <c r="CK181" s="50"/>
      <c r="CL181" s="50"/>
      <c r="CM181" s="50"/>
      <c r="CN181" s="50"/>
      <c r="CO181" s="50"/>
      <c r="CP181" s="50"/>
      <c r="CQ181" s="50"/>
      <c r="CR181" s="50"/>
      <c r="CS181" s="50"/>
      <c r="CT181" s="52"/>
      <c r="CU181" s="50"/>
      <c r="CV181" s="50"/>
      <c r="CW181" s="50"/>
      <c r="CX181" s="50"/>
      <c r="CY181" s="50"/>
      <c r="CZ181" s="50"/>
      <c r="DA181" s="50"/>
      <c r="DB181" s="50"/>
      <c r="DC181" s="50"/>
      <c r="DD181" s="50"/>
      <c r="DE181" s="50"/>
      <c r="DF181" s="50"/>
      <c r="DG181" s="50"/>
      <c r="DH181" s="50"/>
      <c r="DI181" s="50"/>
      <c r="DJ181" s="50"/>
      <c r="DK181" s="50"/>
      <c r="DL181" s="50"/>
      <c r="DM181" s="50"/>
      <c r="DN181" s="50"/>
      <c r="DO181" s="50"/>
      <c r="DP181" s="50"/>
      <c r="DQ181" s="50"/>
      <c r="DR181" s="50"/>
      <c r="DS181" s="50"/>
      <c r="DT181" s="50"/>
      <c r="DU181" s="50"/>
      <c r="DV181" s="51"/>
      <c r="DW181" s="51"/>
      <c r="DX181" s="51"/>
      <c r="DY181" s="51"/>
      <c r="DZ181" s="51"/>
      <c r="EA181" s="51"/>
      <c r="EB181" s="51"/>
      <c r="EC181" s="51"/>
      <c r="ED181" s="50"/>
      <c r="EE181" s="50"/>
      <c r="EF181" s="50"/>
    </row>
    <row r="182" spans="2:136" ht="32.25" customHeight="1" x14ac:dyDescent="0.15">
      <c r="B182" s="53"/>
      <c r="C182" s="54"/>
      <c r="D182" s="55"/>
      <c r="E182" s="49"/>
      <c r="F182" s="49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  <c r="AK182" s="50"/>
      <c r="AL182" s="50"/>
      <c r="AM182" s="50"/>
      <c r="AN182" s="50"/>
      <c r="AO182" s="50"/>
      <c r="AP182" s="50"/>
      <c r="AQ182" s="50"/>
      <c r="AR182" s="50"/>
      <c r="AS182" s="50"/>
      <c r="AT182" s="50"/>
      <c r="AU182" s="50"/>
      <c r="AV182" s="50"/>
      <c r="AW182" s="50"/>
      <c r="AX182" s="50"/>
      <c r="AY182" s="50"/>
      <c r="AZ182" s="50"/>
      <c r="BA182" s="50"/>
      <c r="BB182" s="50"/>
      <c r="BC182" s="50"/>
      <c r="BD182" s="50"/>
      <c r="BE182" s="50"/>
      <c r="BF182" s="50"/>
      <c r="BG182" s="50"/>
      <c r="BH182" s="50"/>
      <c r="BI182" s="50"/>
      <c r="BJ182" s="50"/>
      <c r="BK182" s="50"/>
      <c r="BL182" s="50"/>
      <c r="BM182" s="50"/>
      <c r="BN182" s="50"/>
      <c r="BO182" s="50"/>
      <c r="BP182" s="50"/>
      <c r="BQ182" s="50"/>
      <c r="BR182" s="50"/>
      <c r="BS182" s="50"/>
      <c r="BT182" s="50"/>
      <c r="BU182" s="50"/>
      <c r="BV182" s="50"/>
      <c r="BW182" s="50"/>
      <c r="BX182" s="50"/>
      <c r="BY182" s="50"/>
      <c r="BZ182" s="50"/>
      <c r="CA182" s="50"/>
      <c r="CB182" s="50"/>
      <c r="CC182" s="50"/>
      <c r="CD182" s="50"/>
      <c r="CE182" s="50"/>
      <c r="CF182" s="50"/>
      <c r="CG182" s="50"/>
      <c r="CH182" s="50"/>
      <c r="CI182" s="50"/>
      <c r="CJ182" s="50"/>
      <c r="CK182" s="50"/>
      <c r="CL182" s="50"/>
      <c r="CM182" s="50"/>
      <c r="CN182" s="50"/>
      <c r="CO182" s="50"/>
      <c r="CP182" s="50"/>
      <c r="CQ182" s="50"/>
      <c r="CR182" s="50"/>
      <c r="CS182" s="50"/>
      <c r="CT182" s="52"/>
      <c r="CU182" s="50"/>
      <c r="CV182" s="50"/>
      <c r="CW182" s="50"/>
      <c r="CX182" s="50"/>
      <c r="CY182" s="50"/>
      <c r="CZ182" s="50"/>
      <c r="DA182" s="50"/>
      <c r="DB182" s="50"/>
      <c r="DC182" s="50"/>
      <c r="DD182" s="50"/>
      <c r="DE182" s="50"/>
      <c r="DF182" s="50"/>
      <c r="DG182" s="50"/>
      <c r="DH182" s="50"/>
      <c r="DI182" s="50"/>
      <c r="DJ182" s="50"/>
      <c r="DK182" s="50"/>
      <c r="DL182" s="50"/>
      <c r="DM182" s="50"/>
      <c r="DN182" s="50"/>
      <c r="DO182" s="50"/>
      <c r="DP182" s="50"/>
      <c r="DQ182" s="50"/>
      <c r="DR182" s="50"/>
      <c r="DS182" s="50"/>
      <c r="DT182" s="50"/>
      <c r="DU182" s="50"/>
      <c r="DV182" s="51"/>
      <c r="DW182" s="51"/>
      <c r="DX182" s="51"/>
      <c r="DY182" s="51"/>
      <c r="DZ182" s="51"/>
      <c r="EA182" s="51"/>
      <c r="EB182" s="51"/>
      <c r="EC182" s="51"/>
      <c r="ED182" s="50"/>
      <c r="EE182" s="50"/>
      <c r="EF182" s="50"/>
    </row>
    <row r="183" spans="2:136" ht="32.25" customHeight="1" x14ac:dyDescent="0.15">
      <c r="B183" s="53"/>
      <c r="C183" s="54"/>
      <c r="D183" s="55"/>
      <c r="E183" s="49"/>
      <c r="F183" s="49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0"/>
      <c r="AK183" s="50"/>
      <c r="AL183" s="50"/>
      <c r="AM183" s="50"/>
      <c r="AN183" s="50"/>
      <c r="AO183" s="50"/>
      <c r="AP183" s="50"/>
      <c r="AQ183" s="50"/>
      <c r="AR183" s="50"/>
      <c r="AS183" s="50"/>
      <c r="AT183" s="50"/>
      <c r="AU183" s="50"/>
      <c r="AV183" s="50"/>
      <c r="AW183" s="50"/>
      <c r="AX183" s="50"/>
      <c r="AY183" s="50"/>
      <c r="AZ183" s="50"/>
      <c r="BA183" s="50"/>
      <c r="BB183" s="50"/>
      <c r="BC183" s="50"/>
      <c r="BD183" s="50"/>
      <c r="BE183" s="50"/>
      <c r="BF183" s="50"/>
      <c r="BG183" s="50"/>
      <c r="BH183" s="50"/>
      <c r="BI183" s="50"/>
      <c r="BJ183" s="50"/>
      <c r="BK183" s="50"/>
      <c r="BL183" s="50"/>
      <c r="BM183" s="50"/>
      <c r="BN183" s="50"/>
      <c r="BO183" s="50"/>
      <c r="BP183" s="50"/>
      <c r="BQ183" s="50"/>
      <c r="BR183" s="50"/>
      <c r="BS183" s="50"/>
      <c r="BT183" s="50"/>
      <c r="BU183" s="50"/>
      <c r="BV183" s="50"/>
      <c r="BW183" s="50"/>
      <c r="BX183" s="50"/>
      <c r="BY183" s="50"/>
      <c r="BZ183" s="50"/>
      <c r="CA183" s="50"/>
      <c r="CB183" s="50"/>
      <c r="CC183" s="50"/>
      <c r="CD183" s="50"/>
      <c r="CE183" s="50"/>
      <c r="CF183" s="50"/>
      <c r="CG183" s="50"/>
      <c r="CH183" s="50"/>
      <c r="CI183" s="50"/>
      <c r="CJ183" s="50"/>
      <c r="CK183" s="50"/>
      <c r="CL183" s="50"/>
      <c r="CM183" s="50"/>
      <c r="CN183" s="50"/>
      <c r="CO183" s="50"/>
      <c r="CP183" s="50"/>
      <c r="CQ183" s="50"/>
      <c r="CR183" s="50"/>
      <c r="CS183" s="50"/>
      <c r="CT183" s="52"/>
      <c r="CU183" s="50"/>
      <c r="CV183" s="50"/>
      <c r="CW183" s="50"/>
      <c r="CX183" s="50"/>
      <c r="CY183" s="50"/>
      <c r="CZ183" s="50"/>
      <c r="DA183" s="50"/>
      <c r="DB183" s="50"/>
      <c r="DC183" s="50"/>
      <c r="DD183" s="50"/>
      <c r="DE183" s="50"/>
      <c r="DF183" s="50"/>
      <c r="DG183" s="50"/>
      <c r="DH183" s="50"/>
      <c r="DI183" s="50"/>
      <c r="DJ183" s="50"/>
      <c r="DK183" s="50"/>
      <c r="DL183" s="50"/>
      <c r="DM183" s="50"/>
      <c r="DN183" s="50"/>
      <c r="DO183" s="50"/>
      <c r="DP183" s="50"/>
      <c r="DQ183" s="50"/>
      <c r="DR183" s="50"/>
      <c r="DS183" s="50"/>
      <c r="DT183" s="50"/>
      <c r="DU183" s="50"/>
      <c r="DV183" s="51"/>
      <c r="DW183" s="51"/>
      <c r="DX183" s="51"/>
      <c r="DY183" s="51"/>
      <c r="DZ183" s="51"/>
      <c r="EA183" s="51"/>
      <c r="EB183" s="51"/>
      <c r="EC183" s="51"/>
      <c r="ED183" s="50"/>
      <c r="EE183" s="50"/>
      <c r="EF183" s="50"/>
    </row>
    <row r="184" spans="2:136" ht="32.25" customHeight="1" x14ac:dyDescent="0.15">
      <c r="B184" s="56"/>
      <c r="C184" s="54"/>
      <c r="D184" s="55"/>
      <c r="E184" s="46"/>
      <c r="F184" s="46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7"/>
      <c r="AK184" s="57"/>
      <c r="AL184" s="57"/>
      <c r="AM184" s="57"/>
      <c r="AN184" s="57"/>
      <c r="AO184" s="57"/>
      <c r="AP184" s="57"/>
      <c r="AQ184" s="57"/>
      <c r="AR184" s="57"/>
      <c r="AS184" s="57"/>
      <c r="AT184" s="57"/>
      <c r="AU184" s="57"/>
      <c r="AV184" s="57"/>
      <c r="AW184" s="57"/>
      <c r="AX184" s="57"/>
      <c r="AY184" s="57"/>
      <c r="AZ184" s="57"/>
      <c r="BA184" s="57"/>
      <c r="BB184" s="57"/>
      <c r="BC184" s="57"/>
      <c r="BD184" s="57"/>
      <c r="BE184" s="57"/>
      <c r="BF184" s="57"/>
      <c r="BG184" s="57"/>
      <c r="BH184" s="57"/>
      <c r="BI184" s="57"/>
      <c r="BJ184" s="57"/>
      <c r="BK184" s="57"/>
      <c r="BL184" s="57"/>
      <c r="BM184" s="57"/>
      <c r="BN184" s="57"/>
      <c r="BO184" s="57"/>
      <c r="BP184" s="57"/>
      <c r="BQ184" s="57"/>
      <c r="BR184" s="57"/>
      <c r="BS184" s="57"/>
      <c r="BT184" s="57"/>
      <c r="BU184" s="57"/>
      <c r="BV184" s="57"/>
      <c r="BW184" s="57"/>
      <c r="BX184" s="57"/>
      <c r="BY184" s="57"/>
      <c r="BZ184" s="57"/>
      <c r="CA184" s="57"/>
      <c r="CB184" s="57"/>
      <c r="CC184" s="57"/>
      <c r="CD184" s="57"/>
      <c r="CE184" s="57"/>
      <c r="CF184" s="57"/>
      <c r="CG184" s="57"/>
      <c r="CH184" s="57"/>
      <c r="CI184" s="57"/>
      <c r="CJ184" s="57"/>
      <c r="CK184" s="57"/>
      <c r="CL184" s="57"/>
      <c r="CM184" s="57"/>
      <c r="CN184" s="57"/>
      <c r="CO184" s="57"/>
      <c r="CP184" s="57"/>
      <c r="CQ184" s="57"/>
      <c r="CR184" s="57"/>
      <c r="CS184" s="57"/>
      <c r="CT184" s="58"/>
      <c r="CU184" s="57"/>
      <c r="CV184" s="57"/>
      <c r="CW184" s="57"/>
      <c r="CX184" s="57"/>
      <c r="CY184" s="57"/>
      <c r="CZ184" s="57"/>
      <c r="DA184" s="57"/>
      <c r="DB184" s="57"/>
      <c r="DC184" s="57"/>
      <c r="DD184" s="57"/>
      <c r="DE184" s="57"/>
      <c r="DF184" s="57"/>
      <c r="DG184" s="57"/>
      <c r="DH184" s="57"/>
      <c r="DI184" s="57"/>
      <c r="DJ184" s="57"/>
      <c r="DK184" s="57"/>
      <c r="DL184" s="57"/>
      <c r="DM184" s="57"/>
      <c r="DN184" s="57"/>
      <c r="DO184" s="57"/>
      <c r="DP184" s="57"/>
      <c r="DQ184" s="57"/>
      <c r="DR184" s="57"/>
      <c r="DS184" s="57"/>
      <c r="DT184" s="57"/>
      <c r="DU184" s="57"/>
      <c r="DV184" s="47"/>
      <c r="DW184" s="47"/>
      <c r="DX184" s="47"/>
      <c r="DY184" s="47"/>
      <c r="DZ184" s="47"/>
      <c r="EA184" s="47"/>
      <c r="EB184" s="47"/>
      <c r="EC184" s="47"/>
      <c r="ED184" s="57"/>
      <c r="EE184" s="57"/>
      <c r="EF184" s="57"/>
    </row>
    <row r="185" spans="2:136" ht="32.25" customHeight="1" x14ac:dyDescent="0.15">
      <c r="B185" s="56"/>
      <c r="C185" s="54"/>
      <c r="D185" s="55"/>
      <c r="E185" s="46"/>
      <c r="F185" s="46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7"/>
      <c r="AK185" s="57"/>
      <c r="AL185" s="57"/>
      <c r="AM185" s="57"/>
      <c r="AN185" s="57"/>
      <c r="AO185" s="57"/>
      <c r="AP185" s="57"/>
      <c r="AQ185" s="57"/>
      <c r="AR185" s="57"/>
      <c r="AS185" s="57"/>
      <c r="AT185" s="57"/>
      <c r="AU185" s="57"/>
      <c r="AV185" s="57"/>
      <c r="AW185" s="57"/>
      <c r="AX185" s="57"/>
      <c r="AY185" s="57"/>
      <c r="AZ185" s="57"/>
      <c r="BA185" s="57"/>
      <c r="BB185" s="57"/>
      <c r="BC185" s="57"/>
      <c r="BD185" s="57"/>
      <c r="BE185" s="57"/>
      <c r="BF185" s="57"/>
      <c r="BG185" s="57"/>
      <c r="BH185" s="57"/>
      <c r="BI185" s="57"/>
      <c r="BJ185" s="57"/>
      <c r="BK185" s="57"/>
      <c r="BL185" s="57"/>
      <c r="BM185" s="57"/>
      <c r="BN185" s="57"/>
      <c r="BO185" s="57"/>
      <c r="BP185" s="57"/>
      <c r="BQ185" s="57"/>
      <c r="BR185" s="57"/>
      <c r="BS185" s="57"/>
      <c r="BT185" s="57"/>
      <c r="BU185" s="57"/>
      <c r="BV185" s="57"/>
      <c r="BW185" s="57"/>
      <c r="BX185" s="57"/>
      <c r="BY185" s="57"/>
      <c r="BZ185" s="57"/>
      <c r="CA185" s="57"/>
      <c r="CB185" s="57"/>
      <c r="CC185" s="57"/>
      <c r="CD185" s="57"/>
      <c r="CE185" s="57"/>
      <c r="CF185" s="57"/>
      <c r="CG185" s="57"/>
      <c r="CH185" s="57"/>
      <c r="CI185" s="57"/>
      <c r="CJ185" s="57"/>
      <c r="CK185" s="57"/>
      <c r="CL185" s="57"/>
      <c r="CM185" s="57"/>
      <c r="CN185" s="57"/>
      <c r="CO185" s="57"/>
      <c r="CP185" s="57"/>
      <c r="CQ185" s="57"/>
      <c r="CR185" s="57"/>
      <c r="CS185" s="57"/>
      <c r="CT185" s="58"/>
      <c r="CU185" s="57"/>
      <c r="CV185" s="57"/>
      <c r="CW185" s="57"/>
      <c r="CX185" s="57"/>
      <c r="CY185" s="57"/>
      <c r="CZ185" s="57"/>
      <c r="DA185" s="57"/>
      <c r="DB185" s="57"/>
      <c r="DC185" s="57"/>
      <c r="DD185" s="57"/>
      <c r="DE185" s="57"/>
      <c r="DF185" s="57"/>
      <c r="DG185" s="57"/>
      <c r="DH185" s="57"/>
      <c r="DI185" s="57"/>
      <c r="DJ185" s="57"/>
      <c r="DK185" s="57"/>
      <c r="DL185" s="57"/>
      <c r="DM185" s="57"/>
      <c r="DN185" s="57"/>
      <c r="DO185" s="57"/>
      <c r="DP185" s="57"/>
      <c r="DQ185" s="57"/>
      <c r="DR185" s="57"/>
      <c r="DS185" s="57"/>
      <c r="DT185" s="57"/>
      <c r="DU185" s="57"/>
      <c r="DV185" s="47"/>
      <c r="DW185" s="47"/>
      <c r="DX185" s="47"/>
      <c r="DY185" s="47"/>
      <c r="DZ185" s="47"/>
      <c r="EA185" s="47"/>
      <c r="EB185" s="47"/>
      <c r="EC185" s="47"/>
      <c r="ED185" s="57"/>
      <c r="EE185" s="57"/>
      <c r="EF185" s="57"/>
    </row>
    <row r="186" spans="2:136" ht="32.25" customHeight="1" x14ac:dyDescent="0.15">
      <c r="B186" s="133" t="s">
        <v>1033</v>
      </c>
      <c r="C186" s="138"/>
      <c r="D186" s="45"/>
      <c r="E186" s="139" t="s">
        <v>1034</v>
      </c>
      <c r="F186" s="140"/>
      <c r="G186" s="140"/>
      <c r="H186" s="57"/>
      <c r="I186" s="141" t="s">
        <v>1035</v>
      </c>
      <c r="J186" s="142"/>
      <c r="K186" s="142"/>
      <c r="L186" s="142"/>
      <c r="M186" s="142"/>
      <c r="N186" s="142"/>
      <c r="O186" s="142"/>
      <c r="P186" s="142"/>
      <c r="Q186" s="142"/>
      <c r="R186" s="142"/>
      <c r="S186" s="142"/>
      <c r="T186" s="142"/>
      <c r="U186" s="142"/>
      <c r="V186" s="142"/>
      <c r="W186" s="142"/>
      <c r="X186" s="142"/>
      <c r="Y186" s="142"/>
      <c r="Z186" s="142"/>
      <c r="AA186" s="142"/>
      <c r="AB186" s="142"/>
      <c r="AC186" s="142"/>
      <c r="AD186" s="142"/>
      <c r="AE186" s="142"/>
      <c r="AF186" s="142"/>
      <c r="AG186" s="142"/>
      <c r="AH186" s="142"/>
      <c r="AI186" s="142"/>
      <c r="AJ186" s="142"/>
      <c r="AK186" s="142"/>
      <c r="AL186" s="142"/>
      <c r="AM186" s="142"/>
      <c r="AN186" s="142"/>
      <c r="AO186" s="142"/>
      <c r="AP186" s="142"/>
      <c r="AQ186" s="142"/>
      <c r="AR186" s="142"/>
      <c r="AS186" s="142"/>
      <c r="AT186" s="142"/>
      <c r="AU186" s="142"/>
      <c r="AV186" s="142"/>
      <c r="AW186" s="142"/>
      <c r="AX186" s="142"/>
      <c r="AY186" s="142"/>
      <c r="AZ186" s="142"/>
      <c r="BA186" s="142"/>
      <c r="BB186" s="142"/>
      <c r="BC186" s="142"/>
      <c r="BD186" s="142"/>
      <c r="BE186" s="142"/>
      <c r="BF186" s="142"/>
      <c r="BG186" s="142"/>
      <c r="BH186" s="142"/>
      <c r="BI186" s="142"/>
      <c r="BJ186" s="142"/>
      <c r="BK186" s="142"/>
      <c r="BL186" s="142"/>
      <c r="BM186" s="142"/>
      <c r="BN186" s="142"/>
      <c r="BO186" s="142"/>
      <c r="BP186" s="142"/>
      <c r="BQ186" s="142"/>
      <c r="BR186" s="142"/>
      <c r="BS186" s="142"/>
      <c r="BT186" s="142"/>
      <c r="BU186" s="142"/>
      <c r="BV186" s="142"/>
      <c r="BW186" s="142"/>
      <c r="BX186" s="142"/>
      <c r="BY186" s="142"/>
      <c r="BZ186" s="142"/>
      <c r="CA186" s="142"/>
      <c r="CB186" s="142"/>
      <c r="CC186" s="142"/>
      <c r="CD186" s="142"/>
      <c r="CE186" s="142"/>
      <c r="CF186" s="142"/>
      <c r="CG186" s="142"/>
      <c r="CH186" s="142"/>
      <c r="CI186" s="142"/>
      <c r="CJ186" s="142"/>
      <c r="CK186" s="142"/>
      <c r="CL186" s="142"/>
      <c r="CM186" s="142"/>
      <c r="CN186" s="142"/>
      <c r="CO186" s="142"/>
      <c r="CP186" s="142"/>
      <c r="CQ186" s="142"/>
      <c r="CR186" s="142"/>
      <c r="CS186" s="142"/>
      <c r="CT186" s="142"/>
      <c r="CU186" s="142"/>
      <c r="CV186" s="142"/>
      <c r="CW186" s="142"/>
      <c r="CX186" s="142"/>
      <c r="CY186" s="142"/>
      <c r="CZ186" s="142"/>
      <c r="DA186" s="142"/>
      <c r="DB186" s="142"/>
      <c r="DC186" s="142"/>
      <c r="DD186" s="142"/>
      <c r="DE186" s="142"/>
      <c r="DF186" s="142"/>
      <c r="DG186" s="142"/>
      <c r="DH186" s="142"/>
      <c r="DI186" s="142"/>
      <c r="DJ186" s="142"/>
      <c r="DK186" s="142"/>
      <c r="DL186" s="142"/>
      <c r="DM186" s="142"/>
      <c r="DN186" s="142"/>
      <c r="DO186" s="142"/>
      <c r="DP186" s="142"/>
      <c r="DQ186" s="142"/>
      <c r="DR186" s="142"/>
      <c r="DS186" s="142"/>
      <c r="DT186" s="142"/>
      <c r="DU186" s="142"/>
      <c r="DV186" s="142"/>
      <c r="DW186" s="142"/>
      <c r="DX186" s="142"/>
      <c r="DY186" s="142"/>
      <c r="DZ186" s="142"/>
      <c r="EA186" s="142"/>
      <c r="EB186" s="142"/>
      <c r="EC186" s="142"/>
      <c r="ED186" s="142"/>
      <c r="EE186" s="142"/>
      <c r="EF186" s="142"/>
    </row>
    <row r="187" spans="2:136" ht="32.25" customHeight="1" x14ac:dyDescent="0.15">
      <c r="B187" s="133" t="s">
        <v>978</v>
      </c>
      <c r="C187" s="133"/>
      <c r="D187" s="133"/>
      <c r="E187" s="134" t="s">
        <v>569</v>
      </c>
      <c r="F187" s="135"/>
      <c r="G187" s="135"/>
      <c r="H187" s="57"/>
      <c r="I187" s="57"/>
      <c r="J187" s="59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  <c r="AK187" s="57"/>
      <c r="AL187" s="57"/>
      <c r="AM187" s="57"/>
      <c r="AN187" s="57"/>
      <c r="AO187" s="57"/>
      <c r="AP187" s="57"/>
      <c r="AQ187" s="57"/>
      <c r="AR187" s="57"/>
      <c r="AS187" s="57"/>
      <c r="AT187" s="57"/>
      <c r="AU187" s="57"/>
      <c r="AV187" s="57"/>
      <c r="AW187" s="57"/>
      <c r="AX187" s="57"/>
      <c r="AY187" s="57"/>
      <c r="AZ187" s="57"/>
      <c r="BA187" s="57"/>
      <c r="BB187" s="57"/>
      <c r="BC187" s="57"/>
      <c r="BD187" s="57"/>
      <c r="BE187" s="57"/>
      <c r="BF187" s="57"/>
      <c r="BG187" s="57"/>
      <c r="BH187" s="57"/>
      <c r="BI187" s="57"/>
      <c r="BJ187" s="57"/>
      <c r="BK187" s="57"/>
      <c r="BL187" s="57"/>
      <c r="BM187" s="57"/>
      <c r="BN187" s="57"/>
      <c r="BO187" s="57"/>
      <c r="BP187" s="57"/>
      <c r="BQ187" s="57"/>
      <c r="BR187" s="57"/>
      <c r="BS187" s="57"/>
      <c r="BT187" s="57"/>
      <c r="BU187" s="57"/>
      <c r="BV187" s="57"/>
      <c r="BW187" s="57"/>
      <c r="BX187" s="57"/>
      <c r="BY187" s="57"/>
      <c r="BZ187" s="57"/>
      <c r="CA187" s="57"/>
      <c r="CB187" s="57"/>
      <c r="CC187" s="57"/>
      <c r="CD187" s="57"/>
      <c r="CE187" s="57"/>
      <c r="CF187" s="57"/>
      <c r="CG187" s="57"/>
      <c r="CH187" s="57"/>
      <c r="CI187" s="57"/>
      <c r="CJ187" s="57"/>
      <c r="CK187" s="57"/>
      <c r="CL187" s="57"/>
      <c r="CM187" s="57"/>
      <c r="CN187" s="57"/>
      <c r="CO187" s="57"/>
      <c r="CP187" s="57"/>
      <c r="CQ187" s="57"/>
      <c r="CR187" s="57"/>
      <c r="CS187" s="57"/>
      <c r="CT187" s="57"/>
      <c r="CU187" s="57"/>
      <c r="CV187" s="57"/>
      <c r="CW187" s="57"/>
      <c r="CX187" s="57"/>
      <c r="CY187" s="57"/>
      <c r="CZ187" s="57"/>
      <c r="DA187" s="57"/>
      <c r="DB187" s="57"/>
      <c r="DC187" s="57"/>
      <c r="DD187" s="57"/>
      <c r="DE187" s="57"/>
      <c r="DF187" s="57"/>
      <c r="DG187" s="57"/>
      <c r="DH187" s="57"/>
      <c r="DI187" s="57"/>
      <c r="DJ187" s="57"/>
      <c r="DK187" s="57"/>
      <c r="DL187" s="131" t="s">
        <v>1036</v>
      </c>
      <c r="DM187" s="132"/>
      <c r="DN187" s="132"/>
      <c r="DO187" s="132"/>
      <c r="DP187" s="132"/>
      <c r="DQ187" s="132"/>
      <c r="DR187" s="132"/>
      <c r="DS187" s="132"/>
      <c r="DT187" s="132"/>
      <c r="DU187" s="132"/>
      <c r="DV187" s="132"/>
      <c r="DW187" s="132"/>
      <c r="DX187" s="132"/>
      <c r="DY187" s="132"/>
      <c r="DZ187" s="132"/>
      <c r="EA187" s="132"/>
      <c r="EB187" s="132"/>
      <c r="EC187" s="132"/>
      <c r="ED187" s="132"/>
      <c r="EE187" s="132"/>
      <c r="EF187" s="132"/>
    </row>
    <row r="188" spans="2:136" ht="32.25" customHeight="1" x14ac:dyDescent="0.15">
      <c r="B188" s="130" t="s">
        <v>571</v>
      </c>
      <c r="C188" s="130"/>
      <c r="D188" s="130"/>
      <c r="E188" s="131" t="s">
        <v>572</v>
      </c>
      <c r="F188" s="131"/>
      <c r="G188" s="131"/>
      <c r="H188" s="59"/>
      <c r="I188" s="57"/>
      <c r="J188" s="59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  <c r="AA188" s="60"/>
      <c r="AB188" s="60"/>
      <c r="AC188" s="60"/>
      <c r="AD188" s="60"/>
      <c r="AE188" s="60"/>
      <c r="AF188" s="60"/>
      <c r="AG188" s="60"/>
      <c r="AH188" s="60"/>
      <c r="AI188" s="60"/>
      <c r="AJ188" s="60"/>
      <c r="AK188" s="60"/>
      <c r="AL188" s="60"/>
      <c r="AM188" s="60"/>
      <c r="AN188" s="60"/>
      <c r="AO188" s="60"/>
      <c r="AP188" s="60"/>
      <c r="AQ188" s="60"/>
      <c r="AR188" s="60"/>
      <c r="AS188" s="60"/>
      <c r="AT188" s="60"/>
      <c r="AU188" s="60"/>
      <c r="AV188" s="60"/>
      <c r="AW188" s="60"/>
      <c r="AX188" s="60"/>
      <c r="AY188" s="60"/>
      <c r="AZ188" s="60"/>
      <c r="BA188" s="60"/>
      <c r="BB188" s="60"/>
      <c r="BC188" s="60"/>
      <c r="BD188" s="60"/>
      <c r="BE188" s="60"/>
      <c r="BF188" s="60"/>
      <c r="BG188" s="60"/>
      <c r="BH188" s="60"/>
      <c r="BI188" s="60"/>
      <c r="BJ188" s="60"/>
      <c r="BK188" s="60"/>
      <c r="BL188" s="60"/>
      <c r="BM188" s="60"/>
      <c r="BN188" s="60"/>
      <c r="BO188" s="60"/>
      <c r="BP188" s="60"/>
      <c r="BQ188" s="60"/>
      <c r="BR188" s="60"/>
      <c r="BS188" s="60"/>
      <c r="BT188" s="60"/>
      <c r="BU188" s="60"/>
      <c r="BV188" s="60"/>
      <c r="BW188" s="60"/>
      <c r="BX188" s="60"/>
      <c r="BY188" s="60"/>
      <c r="BZ188" s="60"/>
      <c r="CA188" s="60"/>
      <c r="CB188" s="60"/>
      <c r="CC188" s="60"/>
      <c r="CD188" s="60"/>
      <c r="CE188" s="60"/>
      <c r="CF188" s="60"/>
      <c r="CG188" s="60"/>
      <c r="CH188" s="60"/>
      <c r="CI188" s="60"/>
      <c r="CJ188" s="60"/>
      <c r="CK188" s="60"/>
      <c r="CL188" s="60"/>
      <c r="CM188" s="60"/>
      <c r="CN188" s="60"/>
      <c r="CO188" s="60"/>
      <c r="CP188" s="60"/>
      <c r="CQ188" s="60"/>
      <c r="CR188" s="60"/>
      <c r="CS188" s="60"/>
      <c r="CT188" s="60"/>
      <c r="CU188" s="60"/>
      <c r="CV188" s="60"/>
      <c r="CW188" s="60"/>
      <c r="CX188" s="60"/>
      <c r="CY188" s="60"/>
      <c r="CZ188" s="60"/>
      <c r="DA188" s="60"/>
      <c r="DB188" s="60"/>
      <c r="DC188" s="60"/>
      <c r="DD188" s="60"/>
      <c r="DE188" s="60"/>
      <c r="DF188" s="60"/>
      <c r="DG188" s="60"/>
      <c r="DH188" s="60"/>
      <c r="DI188" s="60"/>
      <c r="DJ188" s="60"/>
      <c r="DK188" s="60"/>
      <c r="DL188" s="131" t="s">
        <v>1037</v>
      </c>
      <c r="DM188" s="132"/>
      <c r="DN188" s="132"/>
      <c r="DO188" s="132"/>
      <c r="DP188" s="132"/>
      <c r="DQ188" s="132"/>
      <c r="DR188" s="132"/>
      <c r="DS188" s="132"/>
      <c r="DT188" s="132"/>
      <c r="DU188" s="132"/>
      <c r="DV188" s="132"/>
      <c r="DW188" s="132"/>
      <c r="DX188" s="132"/>
      <c r="DY188" s="132"/>
      <c r="DZ188" s="132"/>
      <c r="EA188" s="132"/>
      <c r="EB188" s="132"/>
      <c r="EC188" s="132"/>
      <c r="ED188" s="132"/>
      <c r="EE188" s="132"/>
      <c r="EF188" s="132"/>
    </row>
    <row r="189" spans="2:136" ht="32.25" customHeight="1" x14ac:dyDescent="0.15">
      <c r="B189" s="48"/>
      <c r="C189" s="48"/>
      <c r="D189" s="48"/>
      <c r="E189" s="46"/>
      <c r="F189" s="46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  <c r="AK189" s="57"/>
      <c r="AL189" s="57"/>
      <c r="AM189" s="57"/>
      <c r="AN189" s="57"/>
      <c r="AO189" s="57"/>
      <c r="AP189" s="57"/>
      <c r="AQ189" s="57"/>
      <c r="AR189" s="57"/>
      <c r="AS189" s="57"/>
      <c r="AT189" s="57"/>
      <c r="AU189" s="57"/>
      <c r="AV189" s="57"/>
      <c r="AW189" s="57"/>
      <c r="AX189" s="57"/>
      <c r="AY189" s="57"/>
      <c r="AZ189" s="57"/>
      <c r="BA189" s="57"/>
      <c r="BB189" s="57"/>
      <c r="BC189" s="57"/>
      <c r="BD189" s="57"/>
      <c r="BE189" s="57"/>
      <c r="BF189" s="57"/>
      <c r="BG189" s="57"/>
      <c r="BH189" s="57"/>
      <c r="BI189" s="57"/>
      <c r="BJ189" s="57"/>
      <c r="BK189" s="57"/>
      <c r="BL189" s="57"/>
      <c r="BM189" s="57"/>
      <c r="BN189" s="57"/>
      <c r="BO189" s="57"/>
      <c r="BP189" s="57"/>
      <c r="BQ189" s="57"/>
      <c r="BR189" s="57"/>
      <c r="BS189" s="57"/>
      <c r="BT189" s="57"/>
      <c r="BU189" s="57"/>
      <c r="BV189" s="57"/>
      <c r="BW189" s="57"/>
      <c r="BX189" s="57"/>
      <c r="BY189" s="57"/>
      <c r="BZ189" s="57"/>
      <c r="CA189" s="57"/>
      <c r="CB189" s="57"/>
      <c r="CC189" s="57"/>
      <c r="CD189" s="57"/>
      <c r="CE189" s="57"/>
      <c r="CF189" s="57"/>
      <c r="CG189" s="57"/>
      <c r="CH189" s="57"/>
      <c r="CI189" s="57"/>
      <c r="CJ189" s="57"/>
      <c r="CK189" s="57"/>
      <c r="CL189" s="57"/>
      <c r="CM189" s="57"/>
      <c r="CN189" s="57"/>
      <c r="CO189" s="57"/>
      <c r="CP189" s="57"/>
      <c r="CQ189" s="57"/>
      <c r="CR189" s="57"/>
      <c r="CS189" s="57"/>
      <c r="CT189" s="57"/>
      <c r="CU189" s="57"/>
      <c r="CV189" s="57"/>
      <c r="CW189" s="57"/>
      <c r="CX189" s="57"/>
      <c r="CY189" s="57"/>
      <c r="CZ189" s="57"/>
      <c r="DA189" s="57"/>
      <c r="DB189" s="57"/>
      <c r="DC189" s="57"/>
      <c r="DD189" s="57"/>
      <c r="DE189" s="57"/>
      <c r="DF189" s="57"/>
      <c r="DG189" s="57"/>
      <c r="DH189" s="57"/>
      <c r="DI189" s="57"/>
      <c r="DJ189" s="57"/>
      <c r="DK189" s="57"/>
      <c r="DL189" s="57"/>
      <c r="DM189" s="57"/>
      <c r="DN189" s="57"/>
      <c r="DO189" s="57"/>
      <c r="DP189" s="57"/>
      <c r="DQ189" s="57"/>
      <c r="DR189" s="57"/>
      <c r="DS189" s="57"/>
      <c r="DT189" s="57"/>
      <c r="DU189" s="57"/>
      <c r="DV189" s="47"/>
      <c r="DW189" s="47"/>
      <c r="DX189" s="47"/>
      <c r="DY189" s="47"/>
      <c r="DZ189" s="47"/>
      <c r="EA189" s="47"/>
      <c r="EB189" s="47"/>
      <c r="EC189" s="47"/>
      <c r="ED189" s="57"/>
      <c r="EE189" s="57"/>
      <c r="EF189" s="57"/>
    </row>
    <row r="190" spans="2:136" ht="32.25" customHeight="1" x14ac:dyDescent="0.15">
      <c r="B190" s="48"/>
      <c r="C190" s="48"/>
      <c r="D190" s="48"/>
      <c r="E190" s="48"/>
      <c r="F190" s="48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  <c r="AA190" s="61"/>
      <c r="AB190" s="61"/>
      <c r="AC190" s="61"/>
      <c r="AD190" s="61"/>
      <c r="AE190" s="61"/>
      <c r="AF190" s="61"/>
      <c r="AG190" s="61"/>
      <c r="AH190" s="61"/>
      <c r="AI190" s="61"/>
      <c r="AJ190" s="61"/>
      <c r="AK190" s="61"/>
      <c r="AL190" s="61"/>
      <c r="AM190" s="61"/>
      <c r="AN190" s="61"/>
      <c r="AO190" s="61"/>
      <c r="AP190" s="61"/>
      <c r="AQ190" s="61"/>
      <c r="AR190" s="61"/>
      <c r="AS190" s="61"/>
      <c r="AT190" s="61"/>
      <c r="AU190" s="61"/>
      <c r="AV190" s="61"/>
      <c r="AW190" s="61"/>
      <c r="AX190" s="61"/>
      <c r="AY190" s="61"/>
      <c r="AZ190" s="61"/>
      <c r="BA190" s="61"/>
      <c r="BB190" s="61"/>
      <c r="BC190" s="61"/>
      <c r="BD190" s="61"/>
      <c r="BE190" s="61"/>
      <c r="BF190" s="61"/>
      <c r="BG190" s="61"/>
      <c r="BH190" s="61"/>
      <c r="BI190" s="61"/>
      <c r="BJ190" s="61"/>
      <c r="BK190" s="61"/>
      <c r="BL190" s="61"/>
      <c r="BM190" s="61"/>
      <c r="BN190" s="61"/>
      <c r="BO190" s="61"/>
      <c r="BP190" s="61"/>
      <c r="BQ190" s="61"/>
      <c r="BR190" s="61"/>
      <c r="BS190" s="61"/>
      <c r="BT190" s="61"/>
      <c r="BU190" s="61"/>
      <c r="BV190" s="61"/>
      <c r="BW190" s="61"/>
      <c r="BX190" s="61"/>
      <c r="BY190" s="61"/>
      <c r="BZ190" s="61"/>
      <c r="CA190" s="61"/>
      <c r="CB190" s="61"/>
      <c r="CC190" s="61"/>
      <c r="CD190" s="61"/>
      <c r="CE190" s="61"/>
      <c r="CF190" s="61"/>
      <c r="CG190" s="61"/>
      <c r="CH190" s="61"/>
      <c r="CI190" s="61"/>
      <c r="CJ190" s="61"/>
      <c r="CK190" s="61"/>
      <c r="CL190" s="61"/>
      <c r="CM190" s="61"/>
      <c r="CN190" s="61"/>
      <c r="CO190" s="61"/>
      <c r="CP190" s="61"/>
      <c r="CQ190" s="61"/>
      <c r="CR190" s="61"/>
      <c r="CS190" s="61"/>
      <c r="CT190" s="61"/>
      <c r="CU190" s="61"/>
      <c r="CV190" s="61"/>
      <c r="CW190" s="61"/>
      <c r="CX190" s="61"/>
      <c r="CY190" s="61"/>
      <c r="CZ190" s="61"/>
      <c r="DA190" s="61"/>
      <c r="DB190" s="61"/>
      <c r="DC190" s="61"/>
      <c r="DD190" s="61"/>
      <c r="DE190" s="61"/>
      <c r="DF190" s="61"/>
      <c r="DG190" s="61"/>
      <c r="DH190" s="61"/>
      <c r="DI190" s="61"/>
      <c r="DJ190" s="61"/>
      <c r="DK190" s="61"/>
      <c r="DL190" s="61"/>
      <c r="DM190" s="61"/>
      <c r="DN190" s="61"/>
      <c r="DO190" s="61"/>
      <c r="DP190" s="61"/>
      <c r="DQ190" s="61"/>
      <c r="DR190" s="61"/>
      <c r="DS190" s="61"/>
      <c r="DT190" s="61"/>
      <c r="DU190" s="61"/>
      <c r="DV190" s="62"/>
      <c r="DW190" s="62"/>
      <c r="DX190" s="47"/>
      <c r="DY190" s="62"/>
      <c r="DZ190" s="62"/>
      <c r="EA190" s="62"/>
      <c r="EB190" s="62"/>
      <c r="EC190" s="62"/>
      <c r="ED190" s="61"/>
      <c r="EE190" s="61"/>
      <c r="EF190" s="61"/>
    </row>
    <row r="191" spans="2:136" ht="32.25" customHeight="1" x14ac:dyDescent="0.15">
      <c r="B191" s="29"/>
      <c r="C191" s="29"/>
      <c r="D191" s="29"/>
      <c r="E191" s="35"/>
      <c r="F191" s="35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  <c r="BA191" s="42"/>
      <c r="BB191" s="42"/>
      <c r="BC191" s="42"/>
      <c r="BD191" s="42"/>
      <c r="BE191" s="42"/>
      <c r="BF191" s="42"/>
      <c r="BG191" s="42"/>
      <c r="BH191" s="42"/>
      <c r="BI191" s="42"/>
      <c r="BJ191" s="42"/>
      <c r="BK191" s="42"/>
      <c r="BL191" s="42"/>
      <c r="BM191" s="42"/>
      <c r="BN191" s="42"/>
      <c r="BO191" s="42"/>
      <c r="BP191" s="42"/>
      <c r="BQ191" s="42"/>
      <c r="BR191" s="42"/>
      <c r="BS191" s="42"/>
      <c r="BT191" s="42"/>
      <c r="BU191" s="42"/>
      <c r="BV191" s="42"/>
      <c r="BW191" s="42"/>
      <c r="BX191" s="42"/>
      <c r="BY191" s="42"/>
      <c r="BZ191" s="42"/>
      <c r="CA191" s="42"/>
      <c r="CB191" s="42"/>
      <c r="CC191" s="42"/>
      <c r="CD191" s="42"/>
      <c r="CE191" s="42"/>
      <c r="CF191" s="42"/>
      <c r="CG191" s="42"/>
      <c r="CH191" s="42"/>
      <c r="CI191" s="42"/>
      <c r="CJ191" s="42"/>
      <c r="CK191" s="42"/>
      <c r="CL191" s="42"/>
      <c r="CM191" s="42"/>
      <c r="CN191" s="42"/>
      <c r="CO191" s="42"/>
      <c r="CP191" s="42"/>
      <c r="CQ191" s="42"/>
      <c r="CR191" s="42"/>
      <c r="CS191" s="42"/>
      <c r="CT191" s="42"/>
      <c r="CU191" s="44"/>
      <c r="CV191" s="44"/>
      <c r="CW191" s="44"/>
      <c r="CX191" s="44"/>
      <c r="CY191" s="44"/>
      <c r="CZ191" s="44"/>
      <c r="DA191" s="44"/>
      <c r="DB191" s="44"/>
      <c r="DC191" s="44"/>
      <c r="DD191" s="44"/>
      <c r="DE191" s="44"/>
      <c r="DF191" s="44"/>
      <c r="DG191" s="44"/>
      <c r="DH191" s="44"/>
      <c r="DI191" s="44"/>
      <c r="DJ191" s="44"/>
      <c r="DK191" s="44"/>
      <c r="DL191" s="44"/>
      <c r="DM191" s="44"/>
      <c r="DN191" s="44"/>
      <c r="DO191" s="44"/>
      <c r="DP191" s="44"/>
      <c r="DQ191" s="44"/>
      <c r="DR191" s="44"/>
      <c r="DS191" s="44"/>
      <c r="DT191" s="44"/>
      <c r="DU191" s="44"/>
      <c r="DV191" s="41"/>
      <c r="DW191" s="41"/>
      <c r="DX191" s="40"/>
      <c r="DY191" s="41"/>
      <c r="DZ191" s="41"/>
      <c r="EA191" s="41"/>
      <c r="EB191" s="41"/>
      <c r="EC191" s="41"/>
      <c r="ED191" s="44"/>
      <c r="EE191" s="44"/>
      <c r="EF191" s="44"/>
    </row>
    <row r="192" spans="2:136" ht="32.25" customHeight="1" x14ac:dyDescent="0.15">
      <c r="B192" s="29"/>
      <c r="C192" s="29"/>
      <c r="D192" s="29"/>
      <c r="E192" s="29"/>
      <c r="F192" s="29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 s="44"/>
      <c r="AL192" s="44"/>
      <c r="AM192" s="44"/>
      <c r="AN192" s="44"/>
      <c r="AO192" s="44"/>
      <c r="AP192" s="44"/>
      <c r="AQ192" s="44"/>
      <c r="AR192" s="44"/>
      <c r="AS192" s="44"/>
      <c r="AT192" s="44"/>
      <c r="AU192" s="44"/>
      <c r="AV192" s="44"/>
      <c r="AW192" s="44"/>
      <c r="AX192" s="44"/>
      <c r="AY192" s="44"/>
      <c r="AZ192" s="44"/>
      <c r="BA192" s="44"/>
      <c r="BB192" s="44"/>
      <c r="BC192" s="44"/>
      <c r="BD192" s="44"/>
      <c r="BE192" s="44"/>
      <c r="BF192" s="44"/>
      <c r="BG192" s="44"/>
      <c r="BH192" s="44"/>
      <c r="BI192" s="44"/>
      <c r="BJ192" s="44"/>
      <c r="BK192" s="44"/>
      <c r="BL192" s="44"/>
      <c r="BM192" s="44"/>
      <c r="BN192" s="44"/>
      <c r="BO192" s="44"/>
      <c r="BP192" s="44"/>
      <c r="BQ192" s="44"/>
      <c r="BR192" s="44"/>
      <c r="BS192" s="44"/>
      <c r="BT192" s="44"/>
      <c r="BU192" s="44"/>
      <c r="BV192" s="44"/>
      <c r="BW192" s="44"/>
      <c r="BX192" s="44"/>
      <c r="BY192" s="44"/>
      <c r="BZ192" s="44"/>
      <c r="CA192" s="44"/>
      <c r="CB192" s="44"/>
      <c r="CC192" s="44"/>
      <c r="CD192" s="44"/>
      <c r="CE192" s="44"/>
      <c r="CF192" s="44"/>
      <c r="CG192" s="44"/>
      <c r="CH192" s="44"/>
      <c r="CI192" s="44"/>
      <c r="CJ192" s="44"/>
      <c r="CK192" s="44"/>
      <c r="CL192" s="44"/>
      <c r="CM192" s="44"/>
      <c r="CN192" s="44"/>
      <c r="CO192" s="44"/>
      <c r="CP192" s="44"/>
      <c r="CQ192" s="44"/>
      <c r="CR192" s="44"/>
      <c r="CS192" s="44"/>
      <c r="CT192" s="44"/>
      <c r="CU192" s="44"/>
      <c r="CV192" s="44"/>
      <c r="CW192" s="44"/>
      <c r="CX192" s="44"/>
      <c r="CY192" s="44"/>
      <c r="CZ192" s="44"/>
      <c r="DA192" s="44"/>
      <c r="DB192" s="44"/>
      <c r="DC192" s="44"/>
      <c r="DD192" s="44"/>
      <c r="DE192" s="44"/>
      <c r="DF192" s="44"/>
      <c r="DG192" s="44"/>
      <c r="DH192" s="44"/>
      <c r="DI192" s="44"/>
      <c r="DJ192" s="44"/>
      <c r="DK192" s="44"/>
      <c r="DL192" s="44"/>
      <c r="DM192" s="44"/>
      <c r="DN192" s="44"/>
      <c r="DO192" s="44"/>
      <c r="DP192" s="44"/>
      <c r="DQ192" s="44"/>
      <c r="DR192" s="44"/>
      <c r="DS192" s="44"/>
      <c r="DT192" s="44"/>
      <c r="DU192" s="44"/>
      <c r="DV192" s="41"/>
      <c r="DW192" s="41"/>
      <c r="DX192" s="40"/>
      <c r="DY192" s="41"/>
      <c r="DZ192" s="41"/>
      <c r="EA192" s="41"/>
      <c r="EB192" s="41"/>
      <c r="EC192" s="41"/>
      <c r="ED192" s="44"/>
      <c r="EE192" s="44"/>
      <c r="EF192" s="44"/>
    </row>
    <row r="193" spans="2:136" ht="32.25" customHeight="1" x14ac:dyDescent="0.15">
      <c r="B193" s="29"/>
      <c r="C193" s="29"/>
      <c r="D193" s="29"/>
      <c r="E193" s="29"/>
      <c r="F193" s="29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 s="44"/>
      <c r="AL193" s="44"/>
      <c r="AM193" s="44"/>
      <c r="AN193" s="44"/>
      <c r="AO193" s="44"/>
      <c r="AP193" s="44"/>
      <c r="AQ193" s="44"/>
      <c r="AR193" s="44"/>
      <c r="AS193" s="44"/>
      <c r="AT193" s="44"/>
      <c r="AU193" s="44"/>
      <c r="AV193" s="44"/>
      <c r="AW193" s="44"/>
      <c r="AX193" s="44"/>
      <c r="AY193" s="44"/>
      <c r="AZ193" s="44"/>
      <c r="BA193" s="44"/>
      <c r="BB193" s="44"/>
      <c r="BC193" s="44"/>
      <c r="BD193" s="44"/>
      <c r="BE193" s="44"/>
      <c r="BF193" s="44"/>
      <c r="BG193" s="44"/>
      <c r="BH193" s="44"/>
      <c r="BI193" s="44"/>
      <c r="BJ193" s="44"/>
      <c r="BK193" s="44"/>
      <c r="BL193" s="44"/>
      <c r="BM193" s="44"/>
      <c r="BN193" s="44"/>
      <c r="BO193" s="44"/>
      <c r="BP193" s="44"/>
      <c r="BQ193" s="44"/>
      <c r="BR193" s="44"/>
      <c r="BS193" s="44"/>
      <c r="BT193" s="44"/>
      <c r="BU193" s="44"/>
      <c r="BV193" s="44"/>
      <c r="BW193" s="44"/>
      <c r="BX193" s="44"/>
      <c r="BY193" s="44"/>
      <c r="BZ193" s="44"/>
      <c r="CA193" s="44"/>
      <c r="CB193" s="44"/>
      <c r="CC193" s="44"/>
      <c r="CD193" s="44"/>
      <c r="CE193" s="44"/>
      <c r="CF193" s="44"/>
      <c r="CG193" s="44"/>
      <c r="CH193" s="44"/>
      <c r="CI193" s="44"/>
      <c r="CJ193" s="44"/>
      <c r="CK193" s="44"/>
      <c r="CL193" s="44"/>
      <c r="CM193" s="44"/>
      <c r="CN193" s="44"/>
      <c r="CO193" s="44"/>
      <c r="CP193" s="44"/>
      <c r="CQ193" s="44"/>
      <c r="CR193" s="44"/>
      <c r="CS193" s="44"/>
      <c r="CT193" s="44"/>
      <c r="CU193" s="44"/>
      <c r="CV193" s="44"/>
      <c r="CW193" s="44"/>
      <c r="CX193" s="44"/>
      <c r="CY193" s="44"/>
      <c r="CZ193" s="44"/>
      <c r="DA193" s="44"/>
      <c r="DB193" s="44"/>
      <c r="DC193" s="44"/>
      <c r="DD193" s="44"/>
      <c r="DE193" s="44"/>
      <c r="DF193" s="44"/>
      <c r="DG193" s="44"/>
      <c r="DH193" s="44"/>
      <c r="DI193" s="44"/>
      <c r="DJ193" s="44"/>
      <c r="DK193" s="44"/>
      <c r="DL193" s="44"/>
      <c r="DM193" s="44"/>
      <c r="DN193" s="44"/>
      <c r="DO193" s="44"/>
      <c r="DP193" s="44"/>
      <c r="DQ193" s="44"/>
      <c r="DR193" s="44"/>
      <c r="DS193" s="44"/>
      <c r="DT193" s="44"/>
      <c r="DU193" s="44"/>
      <c r="DV193" s="41"/>
      <c r="DW193" s="41"/>
      <c r="DX193" s="40"/>
      <c r="DY193" s="41"/>
      <c r="DZ193" s="41"/>
      <c r="EA193" s="41"/>
      <c r="EB193" s="41"/>
      <c r="EC193" s="41"/>
      <c r="ED193" s="44"/>
      <c r="EE193" s="44"/>
      <c r="EF193" s="44"/>
    </row>
    <row r="194" spans="2:136" ht="32.25" customHeight="1" x14ac:dyDescent="0.15">
      <c r="B194" s="29"/>
      <c r="C194" s="29"/>
      <c r="D194" s="29"/>
      <c r="E194" s="29"/>
      <c r="F194" s="29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 s="44"/>
      <c r="AL194" s="44"/>
      <c r="AM194" s="44"/>
      <c r="AN194" s="44"/>
      <c r="AO194" s="44"/>
      <c r="AP194" s="44"/>
      <c r="AQ194" s="44"/>
      <c r="AR194" s="44"/>
      <c r="AS194" s="44"/>
      <c r="AT194" s="44"/>
      <c r="AU194" s="44"/>
      <c r="AV194" s="44"/>
      <c r="AW194" s="44"/>
      <c r="AX194" s="44"/>
      <c r="AY194" s="44"/>
      <c r="AZ194" s="44"/>
      <c r="BA194" s="44"/>
      <c r="BB194" s="44"/>
      <c r="BC194" s="44"/>
      <c r="BD194" s="44"/>
      <c r="BE194" s="44"/>
      <c r="BF194" s="44"/>
      <c r="BG194" s="44"/>
      <c r="BH194" s="44"/>
      <c r="BI194" s="44"/>
      <c r="BJ194" s="44"/>
      <c r="BK194" s="44"/>
      <c r="BL194" s="44"/>
      <c r="BM194" s="44"/>
      <c r="BN194" s="44"/>
      <c r="BO194" s="44"/>
      <c r="BP194" s="44"/>
      <c r="BQ194" s="44"/>
      <c r="BR194" s="44"/>
      <c r="BS194" s="44"/>
      <c r="BT194" s="44"/>
      <c r="BU194" s="44"/>
      <c r="BV194" s="44"/>
      <c r="BW194" s="44"/>
      <c r="BX194" s="44"/>
      <c r="BY194" s="44"/>
      <c r="BZ194" s="44"/>
      <c r="CA194" s="44"/>
      <c r="CB194" s="44"/>
      <c r="CC194" s="44"/>
      <c r="CD194" s="44"/>
      <c r="CE194" s="44"/>
      <c r="CF194" s="44"/>
      <c r="CG194" s="44"/>
      <c r="CH194" s="44"/>
      <c r="CI194" s="44"/>
      <c r="CJ194" s="44"/>
      <c r="CK194" s="44"/>
      <c r="CL194" s="44"/>
      <c r="CM194" s="44"/>
      <c r="CN194" s="44"/>
      <c r="CO194" s="44"/>
      <c r="CP194" s="44"/>
      <c r="CQ194" s="44"/>
      <c r="CR194" s="44"/>
      <c r="CS194" s="44"/>
      <c r="CT194" s="44"/>
      <c r="CU194" s="44"/>
      <c r="CV194" s="44"/>
      <c r="CW194" s="44"/>
      <c r="CX194" s="44"/>
      <c r="CY194" s="44"/>
      <c r="CZ194" s="44"/>
      <c r="DA194" s="44"/>
      <c r="DB194" s="44"/>
      <c r="DC194" s="44"/>
      <c r="DD194" s="44"/>
      <c r="DE194" s="44"/>
      <c r="DF194" s="44"/>
      <c r="DG194" s="44"/>
      <c r="DH194" s="44"/>
      <c r="DI194" s="44"/>
      <c r="DJ194" s="44"/>
      <c r="DK194" s="44"/>
      <c r="DL194" s="44"/>
      <c r="DM194" s="44"/>
      <c r="DN194" s="44"/>
      <c r="DO194" s="44"/>
      <c r="DP194" s="44"/>
      <c r="DQ194" s="44"/>
      <c r="DR194" s="44"/>
      <c r="DS194" s="44"/>
      <c r="DT194" s="44"/>
      <c r="DU194" s="44"/>
      <c r="DV194" s="41"/>
      <c r="DW194" s="41"/>
      <c r="DX194" s="40"/>
      <c r="DY194" s="41"/>
      <c r="DZ194" s="41"/>
      <c r="EA194" s="41"/>
      <c r="EB194" s="41"/>
      <c r="EC194" s="41"/>
      <c r="ED194" s="44"/>
      <c r="EE194" s="44"/>
      <c r="EF194" s="44"/>
    </row>
    <row r="195" spans="2:136" ht="32.25" customHeight="1" x14ac:dyDescent="0.2">
      <c r="B195" s="29"/>
      <c r="C195" s="25"/>
      <c r="D195" s="25"/>
      <c r="E195" s="35"/>
      <c r="F195" s="35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  <c r="AV195" s="42"/>
      <c r="AW195" s="42"/>
      <c r="AX195" s="42"/>
      <c r="AY195" s="42"/>
      <c r="AZ195" s="42"/>
      <c r="BA195" s="42"/>
      <c r="BB195" s="42"/>
      <c r="BC195" s="42"/>
      <c r="BD195" s="42"/>
      <c r="BE195" s="42"/>
      <c r="BF195" s="42"/>
      <c r="BG195" s="42"/>
      <c r="BH195" s="42"/>
      <c r="BI195" s="42"/>
      <c r="BJ195" s="42"/>
      <c r="BK195" s="42"/>
      <c r="BL195" s="42"/>
      <c r="BM195" s="42"/>
      <c r="BN195" s="42"/>
      <c r="BO195" s="42"/>
      <c r="BP195" s="42"/>
      <c r="BQ195" s="42"/>
      <c r="BR195" s="42"/>
      <c r="BS195" s="42"/>
      <c r="BT195" s="42"/>
      <c r="BU195" s="42"/>
      <c r="BV195" s="42"/>
      <c r="BW195" s="42"/>
      <c r="BX195" s="42"/>
      <c r="BY195" s="42"/>
      <c r="BZ195" s="42"/>
      <c r="CA195" s="42"/>
      <c r="CB195" s="42"/>
      <c r="CC195" s="42"/>
      <c r="CD195" s="42"/>
      <c r="CE195" s="42"/>
      <c r="CF195" s="42"/>
      <c r="CG195" s="42"/>
      <c r="CH195" s="42"/>
      <c r="CI195" s="42"/>
      <c r="CJ195" s="42"/>
      <c r="CK195" s="42"/>
      <c r="CL195" s="42"/>
      <c r="CM195" s="42"/>
      <c r="CN195" s="42"/>
      <c r="CO195" s="42"/>
      <c r="CP195" s="42"/>
      <c r="CQ195" s="42"/>
      <c r="CR195" s="42"/>
      <c r="CS195" s="42"/>
      <c r="CT195" s="43"/>
      <c r="CU195" s="42"/>
      <c r="CV195" s="42"/>
      <c r="CW195" s="42"/>
      <c r="CX195" s="42"/>
      <c r="CY195" s="42"/>
      <c r="CZ195" s="42"/>
      <c r="DA195" s="42"/>
      <c r="DB195" s="42"/>
      <c r="DC195" s="42"/>
      <c r="DD195" s="42"/>
      <c r="DE195" s="42"/>
      <c r="DF195" s="42"/>
      <c r="DG195" s="42"/>
      <c r="DH195" s="42"/>
      <c r="DI195" s="42"/>
      <c r="DJ195" s="42"/>
      <c r="DK195" s="42"/>
      <c r="DL195" s="42"/>
      <c r="DM195" s="42"/>
      <c r="DN195" s="42"/>
      <c r="DO195" s="42"/>
      <c r="DP195" s="42"/>
      <c r="DQ195" s="42"/>
      <c r="DR195" s="42"/>
      <c r="DS195" s="42"/>
      <c r="DT195" s="42"/>
      <c r="DU195" s="42"/>
      <c r="DV195" s="40"/>
      <c r="DW195" s="40"/>
      <c r="DX195" s="40"/>
      <c r="DY195" s="40"/>
      <c r="DZ195" s="40"/>
      <c r="EA195" s="40"/>
      <c r="EB195" s="40"/>
      <c r="EC195" s="40"/>
      <c r="ED195" s="42"/>
      <c r="EE195" s="42"/>
      <c r="EF195" s="42"/>
    </row>
    <row r="196" spans="2:136" ht="32.25" customHeight="1" x14ac:dyDescent="0.2">
      <c r="B196" s="29"/>
      <c r="C196" s="25"/>
      <c r="D196" s="25"/>
      <c r="E196" s="35"/>
      <c r="F196" s="35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  <c r="AV196" s="42"/>
      <c r="AW196" s="42"/>
      <c r="AX196" s="42"/>
      <c r="AY196" s="42"/>
      <c r="AZ196" s="42"/>
      <c r="BA196" s="42"/>
      <c r="BB196" s="42"/>
      <c r="BC196" s="42"/>
      <c r="BD196" s="42"/>
      <c r="BE196" s="42"/>
      <c r="BF196" s="42"/>
      <c r="BG196" s="42"/>
      <c r="BH196" s="42"/>
      <c r="BI196" s="42"/>
      <c r="BJ196" s="42"/>
      <c r="BK196" s="42"/>
      <c r="BL196" s="42"/>
      <c r="BM196" s="42"/>
      <c r="BN196" s="42"/>
      <c r="BO196" s="42"/>
      <c r="BP196" s="42"/>
      <c r="BQ196" s="42"/>
      <c r="BR196" s="42"/>
      <c r="BS196" s="42"/>
      <c r="BT196" s="42"/>
      <c r="BU196" s="42"/>
      <c r="BV196" s="42"/>
      <c r="BW196" s="42"/>
      <c r="BX196" s="42"/>
      <c r="BY196" s="42"/>
      <c r="BZ196" s="42"/>
      <c r="CA196" s="42"/>
      <c r="CB196" s="42"/>
      <c r="CC196" s="42"/>
      <c r="CD196" s="42"/>
      <c r="CE196" s="42"/>
      <c r="CF196" s="42"/>
      <c r="CG196" s="42"/>
      <c r="CH196" s="42"/>
      <c r="CI196" s="42"/>
      <c r="CJ196" s="42"/>
      <c r="CK196" s="42"/>
      <c r="CL196" s="42"/>
      <c r="CM196" s="42"/>
      <c r="CN196" s="42"/>
      <c r="CO196" s="42"/>
      <c r="CP196" s="42"/>
      <c r="CQ196" s="42"/>
      <c r="CR196" s="42"/>
      <c r="CS196" s="42"/>
      <c r="CT196" s="43"/>
      <c r="CU196" s="42"/>
      <c r="CV196" s="42"/>
      <c r="CW196" s="42"/>
      <c r="CX196" s="42"/>
      <c r="CY196" s="42"/>
      <c r="CZ196" s="42"/>
      <c r="DA196" s="42"/>
      <c r="DB196" s="42"/>
      <c r="DC196" s="42"/>
      <c r="DD196" s="42"/>
      <c r="DE196" s="42"/>
      <c r="DF196" s="42"/>
      <c r="DG196" s="42"/>
      <c r="DH196" s="42"/>
      <c r="DI196" s="42"/>
      <c r="DJ196" s="42"/>
      <c r="DK196" s="42"/>
      <c r="DL196" s="42"/>
      <c r="DM196" s="42"/>
      <c r="DN196" s="42"/>
      <c r="DO196" s="42"/>
      <c r="DP196" s="42"/>
      <c r="DQ196" s="42"/>
      <c r="DR196" s="42"/>
      <c r="DS196" s="42"/>
      <c r="DT196" s="42"/>
      <c r="DU196" s="42"/>
      <c r="DV196" s="40"/>
      <c r="DW196" s="40"/>
      <c r="DX196" s="40"/>
      <c r="DY196" s="40"/>
      <c r="DZ196" s="40"/>
      <c r="EA196" s="40"/>
      <c r="EB196" s="40"/>
      <c r="EC196" s="40"/>
      <c r="ED196" s="42"/>
      <c r="EE196" s="42"/>
      <c r="EF196" s="42"/>
    </row>
    <row r="197" spans="2:136" ht="32.25" customHeight="1" x14ac:dyDescent="0.2">
      <c r="B197" s="29"/>
      <c r="C197" s="25"/>
      <c r="D197" s="25"/>
      <c r="E197" s="35"/>
      <c r="F197" s="35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  <c r="AZ197" s="42"/>
      <c r="BA197" s="42"/>
      <c r="BB197" s="42"/>
      <c r="BC197" s="42"/>
      <c r="BD197" s="42"/>
      <c r="BE197" s="42"/>
      <c r="BF197" s="42"/>
      <c r="BG197" s="42"/>
      <c r="BH197" s="42"/>
      <c r="BI197" s="42"/>
      <c r="BJ197" s="42"/>
      <c r="BK197" s="42"/>
      <c r="BL197" s="42"/>
      <c r="BM197" s="42"/>
      <c r="BN197" s="42"/>
      <c r="BO197" s="42"/>
      <c r="BP197" s="42"/>
      <c r="BQ197" s="42"/>
      <c r="BR197" s="42"/>
      <c r="BS197" s="42"/>
      <c r="BT197" s="42"/>
      <c r="BU197" s="42"/>
      <c r="BV197" s="42"/>
      <c r="BW197" s="42"/>
      <c r="BX197" s="42"/>
      <c r="BY197" s="42"/>
      <c r="BZ197" s="42"/>
      <c r="CA197" s="42"/>
      <c r="CB197" s="42"/>
      <c r="CC197" s="42"/>
      <c r="CD197" s="42"/>
      <c r="CE197" s="42"/>
      <c r="CF197" s="42"/>
      <c r="CG197" s="42"/>
      <c r="CH197" s="42"/>
      <c r="CI197" s="42"/>
      <c r="CJ197" s="42"/>
      <c r="CK197" s="42"/>
      <c r="CL197" s="42"/>
      <c r="CM197" s="42"/>
      <c r="CN197" s="42"/>
      <c r="CO197" s="42"/>
      <c r="CP197" s="42"/>
      <c r="CQ197" s="42"/>
      <c r="CR197" s="42"/>
      <c r="CS197" s="42"/>
      <c r="CT197" s="43"/>
      <c r="CU197" s="42"/>
      <c r="CV197" s="42"/>
      <c r="CW197" s="42"/>
      <c r="CX197" s="42"/>
      <c r="CY197" s="42"/>
      <c r="CZ197" s="42"/>
      <c r="DA197" s="42"/>
      <c r="DB197" s="42"/>
      <c r="DC197" s="42"/>
      <c r="DD197" s="42"/>
      <c r="DE197" s="42"/>
      <c r="DF197" s="42"/>
      <c r="DG197" s="42"/>
      <c r="DH197" s="42"/>
      <c r="DI197" s="42"/>
      <c r="DJ197" s="42"/>
      <c r="DK197" s="42"/>
      <c r="DL197" s="42"/>
      <c r="DM197" s="42"/>
      <c r="DN197" s="42"/>
      <c r="DO197" s="42"/>
      <c r="DP197" s="42"/>
      <c r="DQ197" s="42"/>
      <c r="DR197" s="42"/>
      <c r="DS197" s="42"/>
      <c r="DT197" s="42"/>
      <c r="DU197" s="42"/>
      <c r="DV197" s="40"/>
      <c r="DW197" s="40"/>
      <c r="DX197" s="40"/>
      <c r="DY197" s="40"/>
      <c r="DZ197" s="40"/>
      <c r="EA197" s="40"/>
      <c r="EB197" s="40"/>
      <c r="EC197" s="40"/>
      <c r="ED197" s="42"/>
      <c r="EE197" s="42"/>
      <c r="EF197" s="42"/>
    </row>
    <row r="198" spans="2:136" ht="32.25" customHeight="1" x14ac:dyDescent="0.15"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20"/>
      <c r="DQ198" s="20"/>
      <c r="DR198" s="20"/>
      <c r="DS198" s="20"/>
      <c r="DT198" s="20"/>
      <c r="DU198" s="20"/>
      <c r="DV198" s="20"/>
      <c r="DW198" s="20"/>
      <c r="DX198" s="20"/>
      <c r="DY198" s="20"/>
      <c r="DZ198" s="20"/>
      <c r="EA198" s="20"/>
      <c r="EB198" s="20"/>
      <c r="EC198" s="20"/>
      <c r="ED198" s="20"/>
      <c r="EE198" s="6"/>
      <c r="EF198" s="6"/>
    </row>
    <row r="199" spans="2:136" ht="32.25" customHeight="1" x14ac:dyDescent="0.15"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20"/>
      <c r="DQ199" s="20"/>
      <c r="DR199" s="20"/>
      <c r="DS199" s="20"/>
      <c r="DT199" s="20"/>
      <c r="DU199" s="20"/>
      <c r="DV199" s="20"/>
      <c r="DW199" s="20"/>
      <c r="DX199" s="20"/>
      <c r="DY199" s="20"/>
      <c r="DZ199" s="20"/>
      <c r="EA199" s="20"/>
      <c r="EB199" s="20"/>
      <c r="EC199" s="20"/>
      <c r="ED199" s="20"/>
      <c r="EE199" s="6"/>
      <c r="EF199" s="6"/>
    </row>
    <row r="200" spans="2:136" ht="32.25" customHeight="1" x14ac:dyDescent="0.15"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20"/>
      <c r="DQ200" s="20"/>
      <c r="DR200" s="20"/>
      <c r="DS200" s="20"/>
      <c r="DT200" s="20"/>
      <c r="DU200" s="20"/>
      <c r="DV200" s="20"/>
      <c r="DW200" s="20"/>
      <c r="DX200" s="20"/>
      <c r="DY200" s="20"/>
      <c r="DZ200" s="20"/>
      <c r="EA200" s="20"/>
      <c r="EB200" s="20"/>
      <c r="EC200" s="20"/>
      <c r="ED200" s="20"/>
      <c r="EE200" s="6"/>
      <c r="EF200" s="6"/>
    </row>
    <row r="201" spans="2:136" ht="32.25" customHeight="1" x14ac:dyDescent="0.15">
      <c r="C201" s="3" t="s">
        <v>771</v>
      </c>
      <c r="E201" s="5">
        <v>791</v>
      </c>
      <c r="F201" s="2" t="s">
        <v>155</v>
      </c>
      <c r="G201" s="4" t="s">
        <v>773</v>
      </c>
      <c r="H201" s="1"/>
      <c r="I201" s="2" t="s">
        <v>980</v>
      </c>
    </row>
    <row r="202" spans="2:136" ht="32.25" customHeight="1" x14ac:dyDescent="0.15"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20"/>
      <c r="DQ202" s="20"/>
      <c r="DR202" s="20"/>
      <c r="DS202" s="20"/>
      <c r="DT202" s="20"/>
      <c r="DU202" s="20"/>
      <c r="DV202" s="20"/>
      <c r="DW202" s="20"/>
      <c r="DX202" s="20"/>
      <c r="DY202" s="20"/>
      <c r="DZ202" s="20"/>
      <c r="EA202" s="20"/>
      <c r="EB202" s="20"/>
      <c r="EC202" s="20"/>
      <c r="ED202" s="20"/>
      <c r="EE202" s="6"/>
      <c r="EF202" s="6"/>
    </row>
  </sheetData>
  <mergeCells count="17">
    <mergeCell ref="B2:C2"/>
    <mergeCell ref="B179:D179"/>
    <mergeCell ref="B186:C186"/>
    <mergeCell ref="E186:G186"/>
    <mergeCell ref="I186:EF186"/>
    <mergeCell ref="B3:EF3"/>
    <mergeCell ref="B6:EF6"/>
    <mergeCell ref="B78:C78"/>
    <mergeCell ref="B172:F172"/>
    <mergeCell ref="B173:D173"/>
    <mergeCell ref="B178:D178"/>
    <mergeCell ref="B188:D188"/>
    <mergeCell ref="E188:G188"/>
    <mergeCell ref="DL188:EF188"/>
    <mergeCell ref="B187:D187"/>
    <mergeCell ref="E187:G187"/>
    <mergeCell ref="DL187:EF18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C22"/>
  <sheetViews>
    <sheetView topLeftCell="B1" zoomScale="120" zoomScaleNormal="120" workbookViewId="0">
      <selection activeCell="D2" sqref="D2"/>
    </sheetView>
  </sheetViews>
  <sheetFormatPr baseColWidth="10" defaultRowHeight="15" x14ac:dyDescent="0.25"/>
  <cols>
    <col min="1" max="1" width="2.5703125" customWidth="1"/>
    <col min="2" max="2" width="10.28515625" customWidth="1"/>
    <col min="3" max="3" width="10.42578125" customWidth="1"/>
    <col min="4" max="4" width="24.5703125" customWidth="1"/>
    <col min="5" max="5" width="9.140625" customWidth="1"/>
    <col min="6" max="6" width="8.5703125" customWidth="1"/>
    <col min="7" max="7" width="11" style="117" customWidth="1"/>
    <col min="8" max="8" width="8.85546875" style="117" customWidth="1"/>
    <col min="9" max="9" width="9.85546875" style="117" customWidth="1"/>
    <col min="10" max="120" width="11.42578125" hidden="1" customWidth="1"/>
    <col min="121" max="121" width="9.28515625" hidden="1" customWidth="1"/>
    <col min="122" max="122" width="8.7109375" hidden="1" customWidth="1"/>
    <col min="123" max="123" width="10.42578125" hidden="1" customWidth="1"/>
    <col min="124" max="127" width="11.42578125" hidden="1" customWidth="1"/>
    <col min="128" max="128" width="11.42578125" customWidth="1"/>
    <col min="129" max="133" width="11.42578125" hidden="1" customWidth="1"/>
    <col min="134" max="134" width="11.140625" customWidth="1"/>
    <col min="135" max="135" width="10.42578125" customWidth="1"/>
    <col min="136" max="136" width="9.42578125" customWidth="1"/>
  </cols>
  <sheetData>
    <row r="2" spans="2:263" s="21" customFormat="1" ht="58.5" customHeight="1" thickBot="1" x14ac:dyDescent="0.3">
      <c r="B2" s="150"/>
      <c r="C2" s="151"/>
      <c r="G2" s="118"/>
      <c r="H2" s="118"/>
      <c r="I2" s="118"/>
      <c r="DV2" s="146" t="s">
        <v>981</v>
      </c>
      <c r="DW2" s="146"/>
      <c r="DX2" s="146"/>
      <c r="DY2" s="146"/>
      <c r="DZ2" s="146"/>
      <c r="EA2" s="146"/>
      <c r="EB2" s="146"/>
      <c r="EC2" s="146"/>
      <c r="ED2" s="146"/>
      <c r="EE2" s="146"/>
      <c r="EF2" s="146"/>
      <c r="EG2" s="146"/>
      <c r="EH2" s="146"/>
      <c r="EI2" s="146"/>
      <c r="EJ2" s="146"/>
      <c r="EK2" s="146"/>
      <c r="EL2" s="146"/>
      <c r="EM2" s="146"/>
      <c r="EN2" s="146"/>
      <c r="EO2" s="146"/>
      <c r="EP2" s="146"/>
      <c r="EQ2" s="146"/>
      <c r="ER2" s="146"/>
      <c r="ES2" s="146"/>
      <c r="ET2" s="146"/>
      <c r="EU2" s="146"/>
      <c r="EV2" s="146"/>
      <c r="EW2" s="146"/>
      <c r="EX2" s="146"/>
      <c r="EY2" s="146"/>
      <c r="EZ2" s="146"/>
      <c r="FA2" s="146"/>
      <c r="FB2" s="146"/>
      <c r="FC2" s="146"/>
      <c r="FD2" s="146"/>
      <c r="FE2" s="146"/>
      <c r="FF2" s="146"/>
      <c r="FG2" s="146"/>
      <c r="FH2" s="146"/>
      <c r="FI2" s="146"/>
      <c r="FJ2" s="146"/>
      <c r="FK2" s="146"/>
      <c r="FL2" s="146"/>
      <c r="FM2" s="146"/>
      <c r="FN2" s="146"/>
      <c r="FO2" s="146"/>
      <c r="FP2" s="146"/>
      <c r="FQ2" s="146"/>
      <c r="FR2" s="146"/>
      <c r="FS2" s="146"/>
      <c r="FT2" s="146"/>
      <c r="FU2" s="146"/>
      <c r="FV2" s="146"/>
      <c r="FW2" s="146"/>
      <c r="FX2" s="146"/>
      <c r="FY2" s="146"/>
      <c r="FZ2" s="146"/>
      <c r="GA2" s="146"/>
      <c r="GB2" s="146"/>
      <c r="GC2" s="146"/>
      <c r="GD2" s="146"/>
      <c r="GE2" s="146"/>
      <c r="GF2" s="146"/>
      <c r="GG2" s="146"/>
      <c r="GH2" s="146"/>
      <c r="GI2" s="146"/>
      <c r="GJ2" s="146"/>
      <c r="GK2" s="146"/>
      <c r="GL2" s="146"/>
      <c r="GM2" s="146"/>
      <c r="GN2" s="146"/>
      <c r="GO2" s="146"/>
      <c r="GP2" s="146"/>
      <c r="GQ2" s="146"/>
      <c r="GR2" s="146"/>
      <c r="GS2" s="146"/>
      <c r="GT2" s="146"/>
      <c r="GU2" s="146"/>
      <c r="GV2" s="146"/>
      <c r="GW2" s="146"/>
      <c r="GX2" s="146"/>
      <c r="GY2" s="146"/>
      <c r="GZ2" s="146"/>
      <c r="HA2" s="146"/>
      <c r="HB2" s="146"/>
      <c r="HC2" s="146"/>
      <c r="HD2" s="146"/>
      <c r="HE2" s="146"/>
      <c r="HF2" s="146"/>
      <c r="HG2" s="146"/>
      <c r="HH2" s="146"/>
      <c r="HI2" s="146"/>
      <c r="HJ2" s="146"/>
      <c r="HK2" s="146"/>
      <c r="HL2" s="146"/>
      <c r="HM2" s="146"/>
      <c r="HN2" s="146"/>
      <c r="HO2" s="146"/>
      <c r="HP2" s="146"/>
      <c r="HQ2" s="146"/>
      <c r="HR2" s="146"/>
      <c r="HS2" s="146"/>
      <c r="HT2" s="146"/>
      <c r="HU2" s="146"/>
      <c r="HV2" s="146"/>
      <c r="HW2" s="146"/>
      <c r="HX2" s="146"/>
      <c r="HY2" s="146"/>
      <c r="HZ2" s="146"/>
      <c r="IA2" s="146"/>
      <c r="IB2" s="146"/>
      <c r="IC2" s="146"/>
      <c r="ID2" s="146"/>
      <c r="IE2" s="146"/>
      <c r="IF2" s="146"/>
      <c r="IG2" s="146"/>
      <c r="IH2" s="146"/>
      <c r="II2" s="146"/>
      <c r="IJ2" s="146"/>
      <c r="IK2" s="146"/>
      <c r="IL2" s="146"/>
      <c r="IM2" s="146"/>
      <c r="IN2" s="146"/>
      <c r="IO2" s="146"/>
      <c r="IP2" s="146"/>
      <c r="IQ2" s="146"/>
      <c r="IR2" s="146"/>
      <c r="IS2" s="146"/>
      <c r="IT2" s="146"/>
      <c r="IU2" s="146"/>
      <c r="IV2" s="146"/>
      <c r="IW2" s="146"/>
      <c r="IX2" s="146"/>
      <c r="IY2" s="146"/>
      <c r="IZ2" s="146"/>
      <c r="JA2" s="22"/>
      <c r="JB2" s="22"/>
      <c r="JC2" s="22"/>
    </row>
    <row r="3" spans="2:263" ht="15.75" customHeight="1" thickBot="1" x14ac:dyDescent="0.3">
      <c r="B3" s="147" t="s">
        <v>1045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  <c r="BB3" s="148"/>
      <c r="BC3" s="148"/>
      <c r="BD3" s="148"/>
      <c r="BE3" s="148"/>
      <c r="BF3" s="148"/>
      <c r="BG3" s="148"/>
      <c r="BH3" s="148"/>
      <c r="BI3" s="148"/>
      <c r="BJ3" s="148"/>
      <c r="BK3" s="148"/>
      <c r="BL3" s="148"/>
      <c r="BM3" s="148"/>
      <c r="BN3" s="148"/>
      <c r="BO3" s="148"/>
      <c r="BP3" s="148"/>
      <c r="BQ3" s="148"/>
      <c r="BR3" s="148"/>
      <c r="BS3" s="148"/>
      <c r="BT3" s="148"/>
      <c r="BU3" s="148"/>
      <c r="BV3" s="148"/>
      <c r="BW3" s="148"/>
      <c r="BX3" s="148"/>
      <c r="BY3" s="148"/>
      <c r="BZ3" s="148"/>
      <c r="CA3" s="148"/>
      <c r="CB3" s="148"/>
      <c r="CC3" s="148"/>
      <c r="CD3" s="148"/>
      <c r="CE3" s="148"/>
      <c r="CF3" s="148"/>
      <c r="CG3" s="148"/>
      <c r="CH3" s="148"/>
      <c r="CI3" s="148"/>
      <c r="CJ3" s="148"/>
      <c r="CK3" s="148"/>
      <c r="CL3" s="148"/>
      <c r="CM3" s="148"/>
      <c r="CN3" s="148"/>
      <c r="CO3" s="148"/>
      <c r="CP3" s="148"/>
      <c r="CQ3" s="148"/>
      <c r="CR3" s="148"/>
      <c r="CS3" s="148"/>
      <c r="CT3" s="148"/>
      <c r="CU3" s="148"/>
      <c r="CV3" s="148"/>
      <c r="CW3" s="148"/>
      <c r="CX3" s="148"/>
      <c r="CY3" s="148"/>
      <c r="CZ3" s="148"/>
      <c r="DA3" s="148"/>
      <c r="DB3" s="148"/>
      <c r="DC3" s="148"/>
      <c r="DD3" s="148"/>
      <c r="DE3" s="148"/>
      <c r="DF3" s="148"/>
      <c r="DG3" s="148"/>
      <c r="DH3" s="148"/>
      <c r="DI3" s="148"/>
      <c r="DJ3" s="148"/>
      <c r="DK3" s="148"/>
      <c r="DL3" s="148"/>
      <c r="DM3" s="148"/>
      <c r="DN3" s="148"/>
      <c r="DO3" s="148"/>
      <c r="DP3" s="148"/>
      <c r="DQ3" s="148"/>
      <c r="DR3" s="148"/>
      <c r="DS3" s="148"/>
      <c r="DT3" s="148"/>
      <c r="DU3" s="148"/>
      <c r="DV3" s="148"/>
      <c r="DW3" s="148"/>
      <c r="DX3" s="148"/>
      <c r="DY3" s="148"/>
      <c r="DZ3" s="148"/>
      <c r="EA3" s="148"/>
      <c r="EB3" s="148"/>
      <c r="EC3" s="148"/>
      <c r="ED3" s="148"/>
      <c r="EE3" s="148"/>
      <c r="EF3" s="149"/>
    </row>
    <row r="4" spans="2:263" ht="15.75" customHeight="1" thickBot="1" x14ac:dyDescent="0.3">
      <c r="B4" s="504" t="s">
        <v>982</v>
      </c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505"/>
      <c r="Q4" s="505"/>
      <c r="R4" s="505"/>
      <c r="S4" s="505"/>
      <c r="T4" s="505"/>
      <c r="U4" s="505"/>
      <c r="V4" s="505"/>
      <c r="W4" s="505"/>
      <c r="X4" s="505"/>
      <c r="Y4" s="505"/>
      <c r="Z4" s="505"/>
      <c r="AA4" s="505"/>
      <c r="AB4" s="505"/>
      <c r="AC4" s="505"/>
      <c r="AD4" s="505"/>
      <c r="AE4" s="505"/>
      <c r="AF4" s="505"/>
      <c r="AG4" s="505"/>
      <c r="AH4" s="505"/>
      <c r="AI4" s="505"/>
      <c r="AJ4" s="505"/>
      <c r="AK4" s="505"/>
      <c r="AL4" s="505"/>
      <c r="AM4" s="505"/>
      <c r="AN4" s="505"/>
      <c r="AO4" s="505"/>
      <c r="AP4" s="505"/>
      <c r="AQ4" s="505"/>
      <c r="AR4" s="505"/>
      <c r="AS4" s="505"/>
      <c r="AT4" s="505"/>
      <c r="AU4" s="505"/>
      <c r="AV4" s="505"/>
      <c r="AW4" s="505"/>
      <c r="AX4" s="505"/>
      <c r="AY4" s="505"/>
      <c r="AZ4" s="505"/>
      <c r="BA4" s="505"/>
      <c r="BB4" s="505"/>
      <c r="BC4" s="505"/>
      <c r="BD4" s="505"/>
      <c r="BE4" s="505"/>
      <c r="BF4" s="505"/>
      <c r="BG4" s="505"/>
      <c r="BH4" s="505"/>
      <c r="BI4" s="505"/>
      <c r="BJ4" s="505"/>
      <c r="BK4" s="505"/>
      <c r="BL4" s="505"/>
      <c r="BM4" s="505"/>
      <c r="BN4" s="505"/>
      <c r="BO4" s="505"/>
      <c r="BP4" s="505"/>
      <c r="BQ4" s="505"/>
      <c r="BR4" s="505"/>
      <c r="BS4" s="505"/>
      <c r="BT4" s="505"/>
      <c r="BU4" s="505"/>
      <c r="BV4" s="505"/>
      <c r="BW4" s="505"/>
      <c r="BX4" s="505"/>
      <c r="BY4" s="505"/>
      <c r="BZ4" s="505"/>
      <c r="CA4" s="505"/>
      <c r="CB4" s="505"/>
      <c r="CC4" s="505"/>
      <c r="CD4" s="505"/>
      <c r="CE4" s="505"/>
      <c r="CF4" s="505"/>
      <c r="CG4" s="505"/>
      <c r="CH4" s="505"/>
      <c r="CI4" s="505"/>
      <c r="CJ4" s="505"/>
      <c r="CK4" s="505"/>
      <c r="CL4" s="505"/>
      <c r="CM4" s="505"/>
      <c r="CN4" s="505"/>
      <c r="CO4" s="505"/>
      <c r="CP4" s="505"/>
      <c r="CQ4" s="505"/>
      <c r="CR4" s="505"/>
      <c r="CS4" s="505"/>
      <c r="CT4" s="505"/>
      <c r="CU4" s="505"/>
      <c r="CV4" s="505"/>
      <c r="CW4" s="505"/>
      <c r="CX4" s="505"/>
      <c r="CY4" s="505"/>
      <c r="CZ4" s="505"/>
      <c r="DA4" s="505"/>
      <c r="DB4" s="505"/>
      <c r="DC4" s="505"/>
      <c r="DD4" s="505"/>
      <c r="DE4" s="505"/>
      <c r="DF4" s="505"/>
      <c r="DG4" s="505"/>
      <c r="DH4" s="505"/>
      <c r="DI4" s="505"/>
      <c r="DJ4" s="505"/>
      <c r="DK4" s="505"/>
      <c r="DL4" s="505"/>
      <c r="DM4" s="505"/>
      <c r="DN4" s="505"/>
      <c r="DO4" s="505"/>
      <c r="DP4" s="505"/>
      <c r="DQ4" s="505"/>
      <c r="DR4" s="505"/>
      <c r="DS4" s="505"/>
      <c r="DT4" s="505"/>
      <c r="DU4" s="505"/>
      <c r="DV4" s="505"/>
      <c r="DW4" s="505"/>
      <c r="DX4" s="505"/>
      <c r="DY4" s="505"/>
      <c r="DZ4" s="505"/>
      <c r="EA4" s="505"/>
      <c r="EB4" s="505"/>
      <c r="EC4" s="505"/>
      <c r="ED4" s="505"/>
      <c r="EE4" s="505"/>
      <c r="EF4" s="506"/>
    </row>
    <row r="5" spans="2:263" x14ac:dyDescent="0.25">
      <c r="B5" s="481" t="s">
        <v>0</v>
      </c>
      <c r="C5" s="521" t="s">
        <v>1</v>
      </c>
      <c r="D5" s="521" t="s">
        <v>2</v>
      </c>
      <c r="E5" s="481" t="s">
        <v>3</v>
      </c>
      <c r="F5" s="481" t="s">
        <v>4</v>
      </c>
      <c r="G5" s="522" t="s">
        <v>5</v>
      </c>
      <c r="H5" s="522" t="s">
        <v>6</v>
      </c>
      <c r="I5" s="522" t="s">
        <v>7</v>
      </c>
      <c r="J5" s="523"/>
      <c r="K5" s="523"/>
      <c r="L5" s="523"/>
      <c r="M5" s="523"/>
      <c r="N5" s="523"/>
      <c r="O5" s="523"/>
      <c r="P5" s="523"/>
      <c r="Q5" s="523"/>
      <c r="R5" s="523"/>
      <c r="S5" s="523"/>
      <c r="T5" s="523"/>
      <c r="U5" s="523"/>
      <c r="V5" s="523"/>
      <c r="W5" s="523"/>
      <c r="X5" s="523"/>
      <c r="Y5" s="523"/>
      <c r="Z5" s="523"/>
      <c r="AA5" s="523"/>
      <c r="AB5" s="523"/>
      <c r="AC5" s="523"/>
      <c r="AD5" s="523"/>
      <c r="AE5" s="523"/>
      <c r="AF5" s="523"/>
      <c r="AG5" s="523"/>
      <c r="AH5" s="523"/>
      <c r="AI5" s="523"/>
      <c r="AJ5" s="523"/>
      <c r="AK5" s="523"/>
      <c r="AL5" s="523"/>
      <c r="AM5" s="523"/>
      <c r="AN5" s="523"/>
      <c r="AO5" s="523"/>
      <c r="AP5" s="523"/>
      <c r="AQ5" s="523"/>
      <c r="AR5" s="523"/>
      <c r="AS5" s="523"/>
      <c r="AT5" s="523"/>
      <c r="AU5" s="523"/>
      <c r="AV5" s="523"/>
      <c r="AW5" s="523"/>
      <c r="AX5" s="523"/>
      <c r="AY5" s="523"/>
      <c r="AZ5" s="523"/>
      <c r="BA5" s="523"/>
      <c r="BB5" s="523"/>
      <c r="BC5" s="523"/>
      <c r="BD5" s="523"/>
      <c r="BE5" s="523"/>
      <c r="BF5" s="523"/>
      <c r="BG5" s="523"/>
      <c r="BH5" s="523"/>
      <c r="BI5" s="523"/>
      <c r="BJ5" s="523"/>
      <c r="BK5" s="523"/>
      <c r="BL5" s="523"/>
      <c r="BM5" s="523"/>
      <c r="BN5" s="523"/>
      <c r="BO5" s="523"/>
      <c r="BP5" s="523"/>
      <c r="BQ5" s="523"/>
      <c r="BR5" s="523"/>
      <c r="BS5" s="523"/>
      <c r="BT5" s="523"/>
      <c r="BU5" s="523"/>
      <c r="BV5" s="523"/>
      <c r="BW5" s="523"/>
      <c r="BX5" s="523"/>
      <c r="BY5" s="523"/>
      <c r="BZ5" s="523"/>
      <c r="CA5" s="523"/>
      <c r="CB5" s="523"/>
      <c r="CC5" s="523"/>
      <c r="CD5" s="523"/>
      <c r="CE5" s="523"/>
      <c r="CF5" s="523"/>
      <c r="CG5" s="523"/>
      <c r="CH5" s="523"/>
      <c r="CI5" s="523"/>
      <c r="CJ5" s="523"/>
      <c r="CK5" s="523"/>
      <c r="CL5" s="523"/>
      <c r="CM5" s="523"/>
      <c r="CN5" s="523"/>
      <c r="CO5" s="523"/>
      <c r="CP5" s="523"/>
      <c r="CQ5" s="523"/>
      <c r="CR5" s="523"/>
      <c r="CS5" s="523"/>
      <c r="CT5" s="523"/>
      <c r="CU5" s="523"/>
      <c r="CV5" s="523"/>
      <c r="CW5" s="523"/>
      <c r="CX5" s="523"/>
      <c r="CY5" s="523"/>
      <c r="CZ5" s="523"/>
      <c r="DA5" s="523"/>
      <c r="DB5" s="523"/>
      <c r="DC5" s="523"/>
      <c r="DD5" s="523"/>
      <c r="DE5" s="523"/>
      <c r="DF5" s="523"/>
      <c r="DG5" s="523"/>
      <c r="DH5" s="523"/>
      <c r="DI5" s="523"/>
      <c r="DJ5" s="523"/>
      <c r="DK5" s="523"/>
      <c r="DL5" s="523"/>
      <c r="DM5" s="523"/>
      <c r="DN5" s="523"/>
      <c r="DO5" s="523"/>
      <c r="DP5" s="523"/>
      <c r="DQ5" s="523" t="s">
        <v>9</v>
      </c>
      <c r="DR5" s="523" t="s">
        <v>575</v>
      </c>
      <c r="DS5" s="523" t="s">
        <v>575</v>
      </c>
      <c r="DT5" s="523"/>
      <c r="DU5" s="523"/>
      <c r="DV5" s="523"/>
      <c r="DW5" s="523"/>
      <c r="DX5" s="523"/>
      <c r="DY5" s="523"/>
      <c r="DZ5" s="523"/>
      <c r="EA5" s="523"/>
      <c r="EB5" s="523"/>
      <c r="EC5" s="523"/>
      <c r="ED5" s="523" t="s">
        <v>9</v>
      </c>
      <c r="EE5" s="524" t="s">
        <v>983</v>
      </c>
      <c r="EF5" s="523" t="s">
        <v>6</v>
      </c>
    </row>
    <row r="6" spans="2:263" x14ac:dyDescent="0.25">
      <c r="B6" s="525"/>
      <c r="C6" s="526"/>
      <c r="D6" s="526"/>
      <c r="E6" s="525"/>
      <c r="F6" s="525"/>
      <c r="G6" s="527" t="s">
        <v>10</v>
      </c>
      <c r="H6" s="527" t="s">
        <v>11</v>
      </c>
      <c r="I6" s="527" t="s">
        <v>12</v>
      </c>
      <c r="J6" s="523"/>
      <c r="K6" s="523"/>
      <c r="L6" s="523"/>
      <c r="M6" s="523"/>
      <c r="N6" s="523"/>
      <c r="O6" s="523"/>
      <c r="P6" s="523"/>
      <c r="Q6" s="523"/>
      <c r="R6" s="523"/>
      <c r="S6" s="523"/>
      <c r="T6" s="523"/>
      <c r="U6" s="523"/>
      <c r="V6" s="523"/>
      <c r="W6" s="523"/>
      <c r="X6" s="523"/>
      <c r="Y6" s="523"/>
      <c r="Z6" s="523"/>
      <c r="AA6" s="523"/>
      <c r="AB6" s="523"/>
      <c r="AC6" s="523"/>
      <c r="AD6" s="523"/>
      <c r="AE6" s="523"/>
      <c r="AF6" s="523"/>
      <c r="AG6" s="523"/>
      <c r="AH6" s="523"/>
      <c r="AI6" s="523"/>
      <c r="AJ6" s="523"/>
      <c r="AK6" s="523"/>
      <c r="AL6" s="523"/>
      <c r="AM6" s="523"/>
      <c r="AN6" s="523"/>
      <c r="AO6" s="523"/>
      <c r="AP6" s="523"/>
      <c r="AQ6" s="523"/>
      <c r="AR6" s="523"/>
      <c r="AS6" s="523"/>
      <c r="AT6" s="523"/>
      <c r="AU6" s="523"/>
      <c r="AV6" s="523"/>
      <c r="AW6" s="523"/>
      <c r="AX6" s="523"/>
      <c r="AY6" s="523"/>
      <c r="AZ6" s="523"/>
      <c r="BA6" s="523"/>
      <c r="BB6" s="523"/>
      <c r="BC6" s="523"/>
      <c r="BD6" s="523"/>
      <c r="BE6" s="523"/>
      <c r="BF6" s="523"/>
      <c r="BG6" s="523"/>
      <c r="BH6" s="523"/>
      <c r="BI6" s="523"/>
      <c r="BJ6" s="523"/>
      <c r="BK6" s="523"/>
      <c r="BL6" s="523"/>
      <c r="BM6" s="523"/>
      <c r="BN6" s="523"/>
      <c r="BO6" s="523"/>
      <c r="BP6" s="523"/>
      <c r="BQ6" s="523"/>
      <c r="BR6" s="523"/>
      <c r="BS6" s="523"/>
      <c r="BT6" s="523"/>
      <c r="BU6" s="523"/>
      <c r="BV6" s="523"/>
      <c r="BW6" s="523"/>
      <c r="BX6" s="523"/>
      <c r="BY6" s="523"/>
      <c r="BZ6" s="523"/>
      <c r="CA6" s="523"/>
      <c r="CB6" s="523"/>
      <c r="CC6" s="523"/>
      <c r="CD6" s="523"/>
      <c r="CE6" s="523"/>
      <c r="CF6" s="523"/>
      <c r="CG6" s="523"/>
      <c r="CH6" s="523"/>
      <c r="CI6" s="523"/>
      <c r="CJ6" s="523"/>
      <c r="CK6" s="523"/>
      <c r="CL6" s="523"/>
      <c r="CM6" s="523"/>
      <c r="CN6" s="523"/>
      <c r="CO6" s="523"/>
      <c r="CP6" s="523"/>
      <c r="CQ6" s="523"/>
      <c r="CR6" s="523"/>
      <c r="CS6" s="523"/>
      <c r="CT6" s="523"/>
      <c r="CU6" s="523"/>
      <c r="CV6" s="523"/>
      <c r="CW6" s="523"/>
      <c r="CX6" s="523"/>
      <c r="CY6" s="523"/>
      <c r="CZ6" s="523"/>
      <c r="DA6" s="523"/>
      <c r="DB6" s="523"/>
      <c r="DC6" s="523"/>
      <c r="DD6" s="523"/>
      <c r="DE6" s="523"/>
      <c r="DF6" s="523"/>
      <c r="DG6" s="523"/>
      <c r="DH6" s="523"/>
      <c r="DI6" s="523"/>
      <c r="DJ6" s="523"/>
      <c r="DK6" s="523"/>
      <c r="DL6" s="523"/>
      <c r="DM6" s="523"/>
      <c r="DN6" s="523"/>
      <c r="DO6" s="523"/>
      <c r="DP6" s="523"/>
      <c r="DQ6" s="523" t="s">
        <v>984</v>
      </c>
      <c r="DR6" s="528">
        <v>43466</v>
      </c>
      <c r="DS6" s="528" t="s">
        <v>985</v>
      </c>
      <c r="DT6" s="528">
        <v>43525</v>
      </c>
      <c r="DU6" s="528">
        <v>43556</v>
      </c>
      <c r="DV6" s="528">
        <v>43586</v>
      </c>
      <c r="DW6" s="528">
        <v>43617</v>
      </c>
      <c r="DX6" s="528">
        <v>43647</v>
      </c>
      <c r="DY6" s="528">
        <v>43678</v>
      </c>
      <c r="DZ6" s="528">
        <v>43709</v>
      </c>
      <c r="EA6" s="528">
        <v>43739</v>
      </c>
      <c r="EB6" s="528">
        <v>43770</v>
      </c>
      <c r="EC6" s="528">
        <v>43800</v>
      </c>
      <c r="ED6" s="528" t="s">
        <v>986</v>
      </c>
      <c r="EE6" s="524" t="s">
        <v>987</v>
      </c>
      <c r="EF6" s="523" t="s">
        <v>606</v>
      </c>
    </row>
    <row r="7" spans="2:263" ht="66" x14ac:dyDescent="0.25">
      <c r="B7" s="518">
        <v>41898</v>
      </c>
      <c r="C7" s="519" t="s">
        <v>988</v>
      </c>
      <c r="D7" s="520" t="s">
        <v>989</v>
      </c>
      <c r="E7" s="517" t="s">
        <v>110</v>
      </c>
      <c r="F7" s="517" t="s">
        <v>990</v>
      </c>
      <c r="G7" s="507">
        <v>1500</v>
      </c>
      <c r="H7" s="508">
        <f>(G7*0.1)</f>
        <v>150</v>
      </c>
      <c r="I7" s="508">
        <f>(G7*0.9)</f>
        <v>1350</v>
      </c>
      <c r="J7" s="509"/>
      <c r="K7" s="509"/>
      <c r="L7" s="509"/>
      <c r="M7" s="509"/>
      <c r="N7" s="509"/>
      <c r="O7" s="509"/>
      <c r="P7" s="509"/>
      <c r="Q7" s="509"/>
      <c r="R7" s="509"/>
      <c r="S7" s="509"/>
      <c r="T7" s="509"/>
      <c r="U7" s="509"/>
      <c r="V7" s="509"/>
      <c r="W7" s="509"/>
      <c r="X7" s="509"/>
      <c r="Y7" s="509"/>
      <c r="Z7" s="509"/>
      <c r="AA7" s="509"/>
      <c r="AB7" s="509"/>
      <c r="AC7" s="509"/>
      <c r="AD7" s="509"/>
      <c r="AE7" s="509"/>
      <c r="AF7" s="509"/>
      <c r="AG7" s="509"/>
      <c r="AH7" s="509"/>
      <c r="AI7" s="509"/>
      <c r="AJ7" s="509"/>
      <c r="AK7" s="509"/>
      <c r="AL7" s="509"/>
      <c r="AM7" s="509"/>
      <c r="AN7" s="509"/>
      <c r="AO7" s="509"/>
      <c r="AP7" s="509"/>
      <c r="AQ7" s="509"/>
      <c r="AR7" s="509"/>
      <c r="AS7" s="509"/>
      <c r="AT7" s="509"/>
      <c r="AU7" s="509"/>
      <c r="AV7" s="509"/>
      <c r="AW7" s="509"/>
      <c r="AX7" s="509"/>
      <c r="AY7" s="510"/>
      <c r="AZ7" s="509"/>
      <c r="BA7" s="509"/>
      <c r="BB7" s="509"/>
      <c r="BC7" s="509"/>
      <c r="BD7" s="509"/>
      <c r="BE7" s="509"/>
      <c r="BF7" s="509"/>
      <c r="BG7" s="509"/>
      <c r="BH7" s="510">
        <f>ROUND((I7/5/365*14),2)</f>
        <v>10.36</v>
      </c>
      <c r="BI7" s="510">
        <f>ROUND((I7/5/365*31),2)</f>
        <v>22.93</v>
      </c>
      <c r="BJ7" s="510">
        <f>ROUND((I7/5/365*30),2)</f>
        <v>22.19</v>
      </c>
      <c r="BK7" s="510">
        <f>ROUND((I7/5/365*31),2)</f>
        <v>22.93</v>
      </c>
      <c r="BL7" s="510">
        <f>SUM(BH7:BK7)</f>
        <v>78.41</v>
      </c>
      <c r="BM7" s="510">
        <f t="shared" ref="BM7:BM9" si="0">ROUND((AY7+BL7),2)</f>
        <v>78.41</v>
      </c>
      <c r="BN7" s="510">
        <f>ROUND((I7/5/365*31),2)</f>
        <v>22.93</v>
      </c>
      <c r="BO7" s="510">
        <f>ROUND((I7/5/365*28),2)</f>
        <v>20.71</v>
      </c>
      <c r="BP7" s="510">
        <f>ROUND((I7/5/365*31),2)</f>
        <v>22.93</v>
      </c>
      <c r="BQ7" s="510">
        <f>ROUND((I7/5/365*30),2)</f>
        <v>22.19</v>
      </c>
      <c r="BR7" s="510">
        <f>ROUND((I7/5/365*31),2)</f>
        <v>22.93</v>
      </c>
      <c r="BS7" s="510">
        <f>ROUND((I7/5/365*30),2)</f>
        <v>22.19</v>
      </c>
      <c r="BT7" s="510">
        <f>ROUND((I7/5/365*31),2)</f>
        <v>22.93</v>
      </c>
      <c r="BU7" s="510">
        <f>ROUND((I7/5/365*31),2)</f>
        <v>22.93</v>
      </c>
      <c r="BV7" s="510">
        <f>ROUND((I7/5/365*30),2)</f>
        <v>22.19</v>
      </c>
      <c r="BW7" s="510">
        <f>ROUND((I7/5/365*31),2)</f>
        <v>22.93</v>
      </c>
      <c r="BX7" s="510">
        <f>ROUND((I7/5/365*30),2)</f>
        <v>22.19</v>
      </c>
      <c r="BY7" s="510">
        <f>ROUND((I7/5/365*31),2)</f>
        <v>22.93</v>
      </c>
      <c r="BZ7" s="510">
        <f>SUM(BN7:BY7)</f>
        <v>269.98</v>
      </c>
      <c r="CA7" s="510">
        <f t="shared" ref="CA7:CA9" si="1">ROUND((BM7+BZ7),2)</f>
        <v>348.39</v>
      </c>
      <c r="CB7" s="510">
        <f>ROUND((I7/5/365*31),2)</f>
        <v>22.93</v>
      </c>
      <c r="CC7" s="510">
        <f>ROUND((I7/5/365*29),2)</f>
        <v>21.45</v>
      </c>
      <c r="CD7" s="510">
        <f>ROUND((I7/5/365*31),2)</f>
        <v>22.93</v>
      </c>
      <c r="CE7" s="510">
        <f>ROUND((I7/5/365*30),2)</f>
        <v>22.19</v>
      </c>
      <c r="CF7" s="510">
        <f>ROUND((I7/5/365*31),2)</f>
        <v>22.93</v>
      </c>
      <c r="CG7" s="510">
        <f>ROUND((I7/5/365*30),2)</f>
        <v>22.19</v>
      </c>
      <c r="CH7" s="510">
        <f>ROUND((I7/5/365*31),2)</f>
        <v>22.93</v>
      </c>
      <c r="CI7" s="510">
        <f>ROUND((I7/5/365*31),2)</f>
        <v>22.93</v>
      </c>
      <c r="CJ7" s="510">
        <f>ROUND((I7/5/365*30),2)</f>
        <v>22.19</v>
      </c>
      <c r="CK7" s="510">
        <f>ROUND((I7/5/365*31),2)</f>
        <v>22.93</v>
      </c>
      <c r="CL7" s="510">
        <f>ROUND((I7/5/365*30),2)</f>
        <v>22.19</v>
      </c>
      <c r="CM7" s="510">
        <f>ROUND((I7/5/365*31),2)</f>
        <v>22.93</v>
      </c>
      <c r="CN7" s="510">
        <f>SUM(CB7:CM7)</f>
        <v>270.72000000000003</v>
      </c>
      <c r="CO7" s="510">
        <f t="shared" ref="CO7:CO9" si="2">ROUND((CA7+CN7),2)</f>
        <v>619.11</v>
      </c>
      <c r="CP7" s="510">
        <f>ROUND((I7/5/365*31),2)</f>
        <v>22.93</v>
      </c>
      <c r="CQ7" s="510">
        <f>ROUND((I7/5/365*28),2)</f>
        <v>20.71</v>
      </c>
      <c r="CR7" s="510">
        <f>ROUND((I7/5/365*31),2)</f>
        <v>22.93</v>
      </c>
      <c r="CS7" s="510">
        <f>ROUND((I7/5/365*30),2)</f>
        <v>22.19</v>
      </c>
      <c r="CT7" s="510">
        <f>ROUND((I7/5/365*31),2)</f>
        <v>22.93</v>
      </c>
      <c r="CU7" s="510">
        <f>ROUND((I7/5/365*30),2)</f>
        <v>22.19</v>
      </c>
      <c r="CV7" s="510">
        <f>ROUND((I7/5/365*31),2)</f>
        <v>22.93</v>
      </c>
      <c r="CW7" s="510">
        <f>ROUND((I7/5/365*31),2)</f>
        <v>22.93</v>
      </c>
      <c r="CX7" s="510">
        <f>ROUND((I7/5/365*30),2)</f>
        <v>22.19</v>
      </c>
      <c r="CY7" s="510">
        <f>ROUND((I7/5/365*31),2)</f>
        <v>22.93</v>
      </c>
      <c r="CZ7" s="510">
        <f>ROUND((I7/5/365*30),2)</f>
        <v>22.19</v>
      </c>
      <c r="DA7" s="510">
        <f>ROUND((I7/5/365*31),2)</f>
        <v>22.93</v>
      </c>
      <c r="DB7" s="510">
        <f>SUM(CP7:DA7)</f>
        <v>269.98</v>
      </c>
      <c r="DC7" s="510">
        <f t="shared" ref="DC7:DC8" si="3">ROUND((CO7+DB7),2)</f>
        <v>889.09</v>
      </c>
      <c r="DD7" s="510">
        <f>ROUND((I7/5/365*31),2)</f>
        <v>22.93</v>
      </c>
      <c r="DE7" s="510">
        <f>ROUND((I7/5/365*28),2)</f>
        <v>20.71</v>
      </c>
      <c r="DF7" s="510">
        <f>ROUND((I7/5/365*31),2)</f>
        <v>22.93</v>
      </c>
      <c r="DG7" s="510">
        <f>ROUND((I7/5/365*30),2)</f>
        <v>22.19</v>
      </c>
      <c r="DH7" s="510">
        <f>ROUND((I7/5/365*31),2)</f>
        <v>22.93</v>
      </c>
      <c r="DI7" s="510">
        <f>ROUND((I7/5/365*30),2)</f>
        <v>22.19</v>
      </c>
      <c r="DJ7" s="510">
        <f>ROUND((I7/5/365*31),2)</f>
        <v>22.93</v>
      </c>
      <c r="DK7" s="510">
        <f>ROUND((I7/5/365*31),2)</f>
        <v>22.93</v>
      </c>
      <c r="DL7" s="510">
        <f>ROUND((I7/5/365*30),2)</f>
        <v>22.19</v>
      </c>
      <c r="DM7" s="510">
        <f>ROUND((I7/5/365*31),2)</f>
        <v>22.93</v>
      </c>
      <c r="DN7" s="510">
        <f>ROUND((I7/5/365*30),2)</f>
        <v>22.19</v>
      </c>
      <c r="DO7" s="510">
        <f>ROUND((I7/5/365*31),2)</f>
        <v>22.93</v>
      </c>
      <c r="DP7" s="511">
        <f>SUM(DD7:DO7)</f>
        <v>269.98</v>
      </c>
      <c r="DQ7" s="510">
        <v>1159.07</v>
      </c>
      <c r="DR7" s="510">
        <f>ROUND((I7/5/365*31),2)</f>
        <v>22.93</v>
      </c>
      <c r="DS7" s="510">
        <f>ROUND((I7/5/365*28),2)</f>
        <v>20.71</v>
      </c>
      <c r="DT7" s="510">
        <f>ROUND((I7/5/365*31),2)</f>
        <v>22.93</v>
      </c>
      <c r="DU7" s="510">
        <f>ROUND((I7/5/365*30),2)</f>
        <v>22.19</v>
      </c>
      <c r="DV7" s="510">
        <f>ROUND((I7/5/365*31),2)</f>
        <v>22.93</v>
      </c>
      <c r="DW7" s="510">
        <f>ROUND((I7/5/365*30),2)</f>
        <v>22.19</v>
      </c>
      <c r="DX7" s="510">
        <f>ROUND((I7/5/365*31),2)</f>
        <v>22.93</v>
      </c>
      <c r="DY7" s="511"/>
      <c r="DZ7" s="511"/>
      <c r="EA7" s="511"/>
      <c r="EB7" s="511"/>
      <c r="EC7" s="511"/>
      <c r="ED7" s="510">
        <f>SUM(DR7:EC7)</f>
        <v>156.81</v>
      </c>
      <c r="EE7" s="510">
        <f>SUM(DQ7+ED7)</f>
        <v>1315.8799999999999</v>
      </c>
      <c r="EF7" s="512">
        <f>SUM(G7-EE7)</f>
        <v>184.12000000000012</v>
      </c>
    </row>
    <row r="8" spans="2:263" ht="66" x14ac:dyDescent="0.25">
      <c r="B8" s="518">
        <v>41898</v>
      </c>
      <c r="C8" s="519" t="s">
        <v>988</v>
      </c>
      <c r="D8" s="520" t="s">
        <v>991</v>
      </c>
      <c r="E8" s="517" t="s">
        <v>110</v>
      </c>
      <c r="F8" s="517" t="s">
        <v>992</v>
      </c>
      <c r="G8" s="507">
        <v>1500</v>
      </c>
      <c r="H8" s="508">
        <f>(G8*0.1)</f>
        <v>150</v>
      </c>
      <c r="I8" s="508">
        <f>(G8*0.9)</f>
        <v>1350</v>
      </c>
      <c r="J8" s="509"/>
      <c r="K8" s="509"/>
      <c r="L8" s="509"/>
      <c r="M8" s="509"/>
      <c r="N8" s="509"/>
      <c r="O8" s="509"/>
      <c r="P8" s="509"/>
      <c r="Q8" s="509"/>
      <c r="R8" s="509"/>
      <c r="S8" s="509"/>
      <c r="T8" s="509"/>
      <c r="U8" s="509"/>
      <c r="V8" s="509"/>
      <c r="W8" s="509"/>
      <c r="X8" s="509"/>
      <c r="Y8" s="509"/>
      <c r="Z8" s="509"/>
      <c r="AA8" s="509"/>
      <c r="AB8" s="509"/>
      <c r="AC8" s="509"/>
      <c r="AD8" s="509"/>
      <c r="AE8" s="509"/>
      <c r="AF8" s="509"/>
      <c r="AG8" s="509"/>
      <c r="AH8" s="509"/>
      <c r="AI8" s="509"/>
      <c r="AJ8" s="509"/>
      <c r="AK8" s="509"/>
      <c r="AL8" s="509"/>
      <c r="AM8" s="509"/>
      <c r="AN8" s="509"/>
      <c r="AO8" s="509"/>
      <c r="AP8" s="509"/>
      <c r="AQ8" s="509"/>
      <c r="AR8" s="509"/>
      <c r="AS8" s="509"/>
      <c r="AT8" s="509"/>
      <c r="AU8" s="509"/>
      <c r="AV8" s="509"/>
      <c r="AW8" s="509"/>
      <c r="AX8" s="509"/>
      <c r="AY8" s="510"/>
      <c r="AZ8" s="509"/>
      <c r="BA8" s="509"/>
      <c r="BB8" s="509"/>
      <c r="BC8" s="509"/>
      <c r="BD8" s="509"/>
      <c r="BE8" s="509"/>
      <c r="BF8" s="509"/>
      <c r="BG8" s="509"/>
      <c r="BH8" s="510">
        <f t="shared" ref="BH8:BH9" si="4">ROUND((I8/5/365*14),2)</f>
        <v>10.36</v>
      </c>
      <c r="BI8" s="510">
        <f t="shared" ref="BI8:BI9" si="5">ROUND((I8/5/365*31),2)</f>
        <v>22.93</v>
      </c>
      <c r="BJ8" s="510">
        <f t="shared" ref="BJ8:BJ9" si="6">ROUND((I8/5/365*30),2)</f>
        <v>22.19</v>
      </c>
      <c r="BK8" s="510">
        <f t="shared" ref="BK8:BK9" si="7">ROUND((I8/5/365*31),2)</f>
        <v>22.93</v>
      </c>
      <c r="BL8" s="510">
        <f t="shared" ref="BL8:BL9" si="8">SUM(BH8:BK8)</f>
        <v>78.41</v>
      </c>
      <c r="BM8" s="510">
        <f t="shared" si="0"/>
        <v>78.41</v>
      </c>
      <c r="BN8" s="510">
        <f t="shared" ref="BN8:BN9" si="9">ROUND((I8/5/365*31),2)</f>
        <v>22.93</v>
      </c>
      <c r="BO8" s="510">
        <f t="shared" ref="BO8:BO9" si="10">ROUND((I8/5/365*28),2)</f>
        <v>20.71</v>
      </c>
      <c r="BP8" s="510">
        <f t="shared" ref="BP8:BP9" si="11">ROUND((I8/5/365*31),2)</f>
        <v>22.93</v>
      </c>
      <c r="BQ8" s="510">
        <f t="shared" ref="BQ8:BQ9" si="12">ROUND((I8/5/365*30),2)</f>
        <v>22.19</v>
      </c>
      <c r="BR8" s="510">
        <f t="shared" ref="BR8:BR9" si="13">ROUND((I8/5/365*31),2)</f>
        <v>22.93</v>
      </c>
      <c r="BS8" s="510">
        <f t="shared" ref="BS8:BS9" si="14">ROUND((I8/5/365*30),2)</f>
        <v>22.19</v>
      </c>
      <c r="BT8" s="510">
        <f t="shared" ref="BT8:BT9" si="15">ROUND((I8/5/365*31),2)</f>
        <v>22.93</v>
      </c>
      <c r="BU8" s="510">
        <f t="shared" ref="BU8:BU9" si="16">ROUND((I8/5/365*31),2)</f>
        <v>22.93</v>
      </c>
      <c r="BV8" s="510">
        <f t="shared" ref="BV8:BV9" si="17">ROUND((I8/5/365*30),2)</f>
        <v>22.19</v>
      </c>
      <c r="BW8" s="510">
        <f t="shared" ref="BW8:BW9" si="18">ROUND((I8/5/365*31),2)</f>
        <v>22.93</v>
      </c>
      <c r="BX8" s="510">
        <f t="shared" ref="BX8:BX9" si="19">ROUND((I8/5/365*30),2)</f>
        <v>22.19</v>
      </c>
      <c r="BY8" s="510">
        <f t="shared" ref="BY8:BY9" si="20">ROUND((I8/5/365*31),2)</f>
        <v>22.93</v>
      </c>
      <c r="BZ8" s="510">
        <f t="shared" ref="BZ8" si="21">SUM(BN8:BY8)</f>
        <v>269.98</v>
      </c>
      <c r="CA8" s="510">
        <f t="shared" si="1"/>
        <v>348.39</v>
      </c>
      <c r="CB8" s="510">
        <f t="shared" ref="CB8:CB9" si="22">ROUND((I8/5/365*31),2)</f>
        <v>22.93</v>
      </c>
      <c r="CC8" s="510">
        <f t="shared" ref="CC8:CC9" si="23">ROUND((I8/5/365*29),2)</f>
        <v>21.45</v>
      </c>
      <c r="CD8" s="510">
        <f t="shared" ref="CD8:CD9" si="24">ROUND((I8/5/365*31),2)</f>
        <v>22.93</v>
      </c>
      <c r="CE8" s="510">
        <f t="shared" ref="CE8:CE9" si="25">ROUND((I8/5/365*30),2)</f>
        <v>22.19</v>
      </c>
      <c r="CF8" s="510">
        <f t="shared" ref="CF8:CF9" si="26">ROUND((I8/5/365*31),2)</f>
        <v>22.93</v>
      </c>
      <c r="CG8" s="510">
        <f t="shared" ref="CG8:CG9" si="27">ROUND((I8/5/365*30),2)</f>
        <v>22.19</v>
      </c>
      <c r="CH8" s="510">
        <f t="shared" ref="CH8:CH9" si="28">ROUND((I8/5/365*31),2)</f>
        <v>22.93</v>
      </c>
      <c r="CI8" s="510">
        <f t="shared" ref="CI8:CI9" si="29">ROUND((I8/5/365*31),2)</f>
        <v>22.93</v>
      </c>
      <c r="CJ8" s="510">
        <f t="shared" ref="CJ8:CJ9" si="30">ROUND((I8/5/365*30),2)</f>
        <v>22.19</v>
      </c>
      <c r="CK8" s="510">
        <f t="shared" ref="CK8:CK9" si="31">ROUND((I8/5/365*31),2)</f>
        <v>22.93</v>
      </c>
      <c r="CL8" s="510">
        <f t="shared" ref="CL8:CL9" si="32">ROUND((I8/5/365*30),2)</f>
        <v>22.19</v>
      </c>
      <c r="CM8" s="510">
        <f t="shared" ref="CM8:CM9" si="33">ROUND((I8/5/365*31),2)</f>
        <v>22.93</v>
      </c>
      <c r="CN8" s="510">
        <f t="shared" ref="CN8:CN9" si="34">SUM(CB8:CM8)</f>
        <v>270.72000000000003</v>
      </c>
      <c r="CO8" s="510">
        <f t="shared" si="2"/>
        <v>619.11</v>
      </c>
      <c r="CP8" s="510">
        <f t="shared" ref="CP8:CP9" si="35">ROUND((I8/5/365*31),2)</f>
        <v>22.93</v>
      </c>
      <c r="CQ8" s="510">
        <f t="shared" ref="CQ8:CQ9" si="36">ROUND((I8/5/365*28),2)</f>
        <v>20.71</v>
      </c>
      <c r="CR8" s="510">
        <f t="shared" ref="CR8:CR9" si="37">ROUND((I8/5/365*31),2)</f>
        <v>22.93</v>
      </c>
      <c r="CS8" s="510">
        <f t="shared" ref="CS8:CS9" si="38">ROUND((I8/5/365*30),2)</f>
        <v>22.19</v>
      </c>
      <c r="CT8" s="510">
        <f t="shared" ref="CT8:CT9" si="39">ROUND((I8/5/365*31),2)</f>
        <v>22.93</v>
      </c>
      <c r="CU8" s="510">
        <f t="shared" ref="CU8:CU9" si="40">ROUND((I8/5/365*30),2)</f>
        <v>22.19</v>
      </c>
      <c r="CV8" s="510">
        <f t="shared" ref="CV8:CV9" si="41">ROUND((I8/5/365*31),2)</f>
        <v>22.93</v>
      </c>
      <c r="CW8" s="510">
        <f t="shared" ref="CW8:CW9" si="42">ROUND((I8/5/365*31),2)</f>
        <v>22.93</v>
      </c>
      <c r="CX8" s="510">
        <f t="shared" ref="CX8:CX9" si="43">ROUND((I8/5/365*30),2)</f>
        <v>22.19</v>
      </c>
      <c r="CY8" s="510">
        <f t="shared" ref="CY8:CY9" si="44">ROUND((I8/5/365*31),2)</f>
        <v>22.93</v>
      </c>
      <c r="CZ8" s="510">
        <f t="shared" ref="CZ8:CZ9" si="45">ROUND((I8/5/365*30),2)</f>
        <v>22.19</v>
      </c>
      <c r="DA8" s="510">
        <f t="shared" ref="DA8:DA9" si="46">ROUND((I8/5/365*31),2)</f>
        <v>22.93</v>
      </c>
      <c r="DB8" s="510">
        <f t="shared" ref="DB8:DB9" si="47">SUM(CP8:DA8)</f>
        <v>269.98</v>
      </c>
      <c r="DC8" s="510">
        <f t="shared" si="3"/>
        <v>889.09</v>
      </c>
      <c r="DD8" s="510">
        <f t="shared" ref="DD8:DD9" si="48">ROUND((I8/5/365*31),2)</f>
        <v>22.93</v>
      </c>
      <c r="DE8" s="510">
        <f t="shared" ref="DE8:DE9" si="49">ROUND((I8/5/365*28),2)</f>
        <v>20.71</v>
      </c>
      <c r="DF8" s="510">
        <f t="shared" ref="DF8:DF9" si="50">ROUND((I8/5/365*31),2)</f>
        <v>22.93</v>
      </c>
      <c r="DG8" s="510">
        <f t="shared" ref="DG8:DG9" si="51">ROUND((I8/5/365*30),2)</f>
        <v>22.19</v>
      </c>
      <c r="DH8" s="510">
        <f t="shared" ref="DH8:DH9" si="52">ROUND((I8/5/365*31),2)</f>
        <v>22.93</v>
      </c>
      <c r="DI8" s="510">
        <f t="shared" ref="DI8:DI9" si="53">ROUND((I8/5/365*30),2)</f>
        <v>22.19</v>
      </c>
      <c r="DJ8" s="510">
        <f t="shared" ref="DJ8:DJ9" si="54">ROUND((I8/5/365*31),2)</f>
        <v>22.93</v>
      </c>
      <c r="DK8" s="510">
        <f t="shared" ref="DK8:DK9" si="55">ROUND((I8/5/365*31),2)</f>
        <v>22.93</v>
      </c>
      <c r="DL8" s="510">
        <f t="shared" ref="DL8:DL9" si="56">ROUND((I8/5/365*30),2)</f>
        <v>22.19</v>
      </c>
      <c r="DM8" s="510">
        <f t="shared" ref="DM8:DM9" si="57">ROUND((I8/5/365*31),2)</f>
        <v>22.93</v>
      </c>
      <c r="DN8" s="510">
        <f t="shared" ref="DN8:DN9" si="58">ROUND((I8/5/365*30),2)</f>
        <v>22.19</v>
      </c>
      <c r="DO8" s="510">
        <f t="shared" ref="DO8:DO9" si="59">ROUND((I8/5/365*31),2)</f>
        <v>22.93</v>
      </c>
      <c r="DP8" s="511">
        <f>SUM(DD8:DO8)</f>
        <v>269.98</v>
      </c>
      <c r="DQ8" s="510">
        <v>1159.07</v>
      </c>
      <c r="DR8" s="510">
        <f t="shared" ref="DR8:DR9" si="60">ROUND((I8/5/365*31),2)</f>
        <v>22.93</v>
      </c>
      <c r="DS8" s="510">
        <f t="shared" ref="DS8:DS9" si="61">ROUND((I8/5/365*28),2)</f>
        <v>20.71</v>
      </c>
      <c r="DT8" s="510">
        <f t="shared" ref="DT8:DT9" si="62">ROUND((I8/5/365*31),2)</f>
        <v>22.93</v>
      </c>
      <c r="DU8" s="510">
        <f t="shared" ref="DU8:DU9" si="63">ROUND((I8/5/365*30),2)</f>
        <v>22.19</v>
      </c>
      <c r="DV8" s="510">
        <f t="shared" ref="DV8:DV9" si="64">ROUND((I8/5/365*31),2)</f>
        <v>22.93</v>
      </c>
      <c r="DW8" s="510">
        <f t="shared" ref="DW8:DW9" si="65">ROUND((I8/5/365*30),2)</f>
        <v>22.19</v>
      </c>
      <c r="DX8" s="510">
        <f t="shared" ref="DX8:DX9" si="66">ROUND((I8/5/365*31),2)</f>
        <v>22.93</v>
      </c>
      <c r="DY8" s="511"/>
      <c r="DZ8" s="511"/>
      <c r="EA8" s="511"/>
      <c r="EB8" s="511"/>
      <c r="EC8" s="511"/>
      <c r="ED8" s="510">
        <f>SUM(DR8:EC8)</f>
        <v>156.81</v>
      </c>
      <c r="EE8" s="510">
        <f>SUM(DQ8+ED8)</f>
        <v>1315.8799999999999</v>
      </c>
      <c r="EF8" s="512">
        <f>SUM(G8-EE8)</f>
        <v>184.12000000000012</v>
      </c>
    </row>
    <row r="9" spans="2:263" ht="66.75" thickBot="1" x14ac:dyDescent="0.3">
      <c r="B9" s="518">
        <v>41898</v>
      </c>
      <c r="C9" s="519" t="s">
        <v>988</v>
      </c>
      <c r="D9" s="520" t="s">
        <v>993</v>
      </c>
      <c r="E9" s="517" t="s">
        <v>110</v>
      </c>
      <c r="F9" s="517" t="s">
        <v>994</v>
      </c>
      <c r="G9" s="507">
        <v>1500</v>
      </c>
      <c r="H9" s="508">
        <f>(G9*0.1)</f>
        <v>150</v>
      </c>
      <c r="I9" s="508">
        <f>(G9*0.9)</f>
        <v>1350</v>
      </c>
      <c r="J9" s="509"/>
      <c r="K9" s="509"/>
      <c r="L9" s="509"/>
      <c r="M9" s="509"/>
      <c r="N9" s="509"/>
      <c r="O9" s="509"/>
      <c r="P9" s="509"/>
      <c r="Q9" s="509"/>
      <c r="R9" s="509"/>
      <c r="S9" s="509"/>
      <c r="T9" s="509"/>
      <c r="U9" s="509"/>
      <c r="V9" s="509"/>
      <c r="W9" s="509"/>
      <c r="X9" s="509"/>
      <c r="Y9" s="509"/>
      <c r="Z9" s="509"/>
      <c r="AA9" s="509"/>
      <c r="AB9" s="509"/>
      <c r="AC9" s="509"/>
      <c r="AD9" s="509"/>
      <c r="AE9" s="509"/>
      <c r="AF9" s="509"/>
      <c r="AG9" s="509"/>
      <c r="AH9" s="509"/>
      <c r="AI9" s="509"/>
      <c r="AJ9" s="509"/>
      <c r="AK9" s="509"/>
      <c r="AL9" s="509"/>
      <c r="AM9" s="509"/>
      <c r="AN9" s="509"/>
      <c r="AO9" s="509"/>
      <c r="AP9" s="509"/>
      <c r="AQ9" s="509"/>
      <c r="AR9" s="509"/>
      <c r="AS9" s="509"/>
      <c r="AT9" s="509"/>
      <c r="AU9" s="509"/>
      <c r="AV9" s="509"/>
      <c r="AW9" s="509"/>
      <c r="AX9" s="509"/>
      <c r="AY9" s="510"/>
      <c r="AZ9" s="509"/>
      <c r="BA9" s="509"/>
      <c r="BB9" s="509"/>
      <c r="BC9" s="509"/>
      <c r="BD9" s="509"/>
      <c r="BE9" s="509"/>
      <c r="BF9" s="509"/>
      <c r="BG9" s="509"/>
      <c r="BH9" s="510">
        <f t="shared" si="4"/>
        <v>10.36</v>
      </c>
      <c r="BI9" s="510">
        <f t="shared" si="5"/>
        <v>22.93</v>
      </c>
      <c r="BJ9" s="510">
        <f t="shared" si="6"/>
        <v>22.19</v>
      </c>
      <c r="BK9" s="510">
        <f t="shared" si="7"/>
        <v>22.93</v>
      </c>
      <c r="BL9" s="510">
        <f t="shared" si="8"/>
        <v>78.41</v>
      </c>
      <c r="BM9" s="510">
        <f t="shared" si="0"/>
        <v>78.41</v>
      </c>
      <c r="BN9" s="510">
        <f t="shared" si="9"/>
        <v>22.93</v>
      </c>
      <c r="BO9" s="510">
        <f t="shared" si="10"/>
        <v>20.71</v>
      </c>
      <c r="BP9" s="510">
        <f t="shared" si="11"/>
        <v>22.93</v>
      </c>
      <c r="BQ9" s="510">
        <f t="shared" si="12"/>
        <v>22.19</v>
      </c>
      <c r="BR9" s="510">
        <f t="shared" si="13"/>
        <v>22.93</v>
      </c>
      <c r="BS9" s="510">
        <f t="shared" si="14"/>
        <v>22.19</v>
      </c>
      <c r="BT9" s="510">
        <f t="shared" si="15"/>
        <v>22.93</v>
      </c>
      <c r="BU9" s="510">
        <f t="shared" si="16"/>
        <v>22.93</v>
      </c>
      <c r="BV9" s="510">
        <f t="shared" si="17"/>
        <v>22.19</v>
      </c>
      <c r="BW9" s="510">
        <f t="shared" si="18"/>
        <v>22.93</v>
      </c>
      <c r="BX9" s="510">
        <f t="shared" si="19"/>
        <v>22.19</v>
      </c>
      <c r="BY9" s="510">
        <f t="shared" si="20"/>
        <v>22.93</v>
      </c>
      <c r="BZ9" s="510">
        <f>SUM(BN9:BY9)</f>
        <v>269.98</v>
      </c>
      <c r="CA9" s="510">
        <f t="shared" si="1"/>
        <v>348.39</v>
      </c>
      <c r="CB9" s="510">
        <f t="shared" si="22"/>
        <v>22.93</v>
      </c>
      <c r="CC9" s="510">
        <f t="shared" si="23"/>
        <v>21.45</v>
      </c>
      <c r="CD9" s="510">
        <f t="shared" si="24"/>
        <v>22.93</v>
      </c>
      <c r="CE9" s="510">
        <f t="shared" si="25"/>
        <v>22.19</v>
      </c>
      <c r="CF9" s="510">
        <f t="shared" si="26"/>
        <v>22.93</v>
      </c>
      <c r="CG9" s="510">
        <f t="shared" si="27"/>
        <v>22.19</v>
      </c>
      <c r="CH9" s="510">
        <f t="shared" si="28"/>
        <v>22.93</v>
      </c>
      <c r="CI9" s="510">
        <f t="shared" si="29"/>
        <v>22.93</v>
      </c>
      <c r="CJ9" s="510">
        <f t="shared" si="30"/>
        <v>22.19</v>
      </c>
      <c r="CK9" s="510">
        <f t="shared" si="31"/>
        <v>22.93</v>
      </c>
      <c r="CL9" s="510">
        <f t="shared" si="32"/>
        <v>22.19</v>
      </c>
      <c r="CM9" s="510">
        <f t="shared" si="33"/>
        <v>22.93</v>
      </c>
      <c r="CN9" s="510">
        <f t="shared" si="34"/>
        <v>270.72000000000003</v>
      </c>
      <c r="CO9" s="510">
        <f t="shared" si="2"/>
        <v>619.11</v>
      </c>
      <c r="CP9" s="510">
        <f t="shared" si="35"/>
        <v>22.93</v>
      </c>
      <c r="CQ9" s="510">
        <f t="shared" si="36"/>
        <v>20.71</v>
      </c>
      <c r="CR9" s="510">
        <f t="shared" si="37"/>
        <v>22.93</v>
      </c>
      <c r="CS9" s="510">
        <f t="shared" si="38"/>
        <v>22.19</v>
      </c>
      <c r="CT9" s="510">
        <f t="shared" si="39"/>
        <v>22.93</v>
      </c>
      <c r="CU9" s="510">
        <f t="shared" si="40"/>
        <v>22.19</v>
      </c>
      <c r="CV9" s="510">
        <f t="shared" si="41"/>
        <v>22.93</v>
      </c>
      <c r="CW9" s="510">
        <f t="shared" si="42"/>
        <v>22.93</v>
      </c>
      <c r="CX9" s="510">
        <f t="shared" si="43"/>
        <v>22.19</v>
      </c>
      <c r="CY9" s="510">
        <f t="shared" si="44"/>
        <v>22.93</v>
      </c>
      <c r="CZ9" s="510">
        <f t="shared" si="45"/>
        <v>22.19</v>
      </c>
      <c r="DA9" s="510">
        <f t="shared" si="46"/>
        <v>22.93</v>
      </c>
      <c r="DB9" s="510">
        <f t="shared" si="47"/>
        <v>269.98</v>
      </c>
      <c r="DC9" s="510">
        <f>ROUND((CO9+DB9),2)</f>
        <v>889.09</v>
      </c>
      <c r="DD9" s="510">
        <f t="shared" si="48"/>
        <v>22.93</v>
      </c>
      <c r="DE9" s="510">
        <f t="shared" si="49"/>
        <v>20.71</v>
      </c>
      <c r="DF9" s="510">
        <f t="shared" si="50"/>
        <v>22.93</v>
      </c>
      <c r="DG9" s="510">
        <f t="shared" si="51"/>
        <v>22.19</v>
      </c>
      <c r="DH9" s="510">
        <f t="shared" si="52"/>
        <v>22.93</v>
      </c>
      <c r="DI9" s="510">
        <f t="shared" si="53"/>
        <v>22.19</v>
      </c>
      <c r="DJ9" s="510">
        <f t="shared" si="54"/>
        <v>22.93</v>
      </c>
      <c r="DK9" s="510">
        <f t="shared" si="55"/>
        <v>22.93</v>
      </c>
      <c r="DL9" s="510">
        <f t="shared" si="56"/>
        <v>22.19</v>
      </c>
      <c r="DM9" s="510">
        <f t="shared" si="57"/>
        <v>22.93</v>
      </c>
      <c r="DN9" s="510">
        <f t="shared" si="58"/>
        <v>22.19</v>
      </c>
      <c r="DO9" s="510">
        <f t="shared" si="59"/>
        <v>22.93</v>
      </c>
      <c r="DP9" s="511">
        <f>SUM(DD9:DO9)</f>
        <v>269.98</v>
      </c>
      <c r="DQ9" s="510">
        <v>1159.07</v>
      </c>
      <c r="DR9" s="510">
        <f t="shared" si="60"/>
        <v>22.93</v>
      </c>
      <c r="DS9" s="510">
        <f t="shared" si="61"/>
        <v>20.71</v>
      </c>
      <c r="DT9" s="510">
        <f t="shared" si="62"/>
        <v>22.93</v>
      </c>
      <c r="DU9" s="510">
        <f t="shared" si="63"/>
        <v>22.19</v>
      </c>
      <c r="DV9" s="510">
        <f t="shared" si="64"/>
        <v>22.93</v>
      </c>
      <c r="DW9" s="510">
        <f t="shared" si="65"/>
        <v>22.19</v>
      </c>
      <c r="DX9" s="510">
        <f t="shared" si="66"/>
        <v>22.93</v>
      </c>
      <c r="DY9" s="511"/>
      <c r="DZ9" s="511"/>
      <c r="EA9" s="511"/>
      <c r="EB9" s="511"/>
      <c r="EC9" s="511"/>
      <c r="ED9" s="510">
        <f>SUM(DR9:EC9)</f>
        <v>156.81</v>
      </c>
      <c r="EE9" s="510">
        <f>SUM(DQ9+ED9)</f>
        <v>1315.8799999999999</v>
      </c>
      <c r="EF9" s="512">
        <f>SUM(G9-EE9)</f>
        <v>184.12000000000012</v>
      </c>
    </row>
    <row r="10" spans="2:263" ht="15.75" thickBot="1" x14ac:dyDescent="0.3">
      <c r="B10" s="482" t="s">
        <v>975</v>
      </c>
      <c r="C10" s="482"/>
      <c r="D10" s="482"/>
      <c r="E10" s="482"/>
      <c r="F10" s="482"/>
      <c r="G10" s="513">
        <f>SUM(G7:G9)</f>
        <v>4500</v>
      </c>
      <c r="H10" s="513">
        <f t="shared" ref="H10:BS10" si="67">SUM(H7:H9)</f>
        <v>450</v>
      </c>
      <c r="I10" s="513">
        <f t="shared" si="67"/>
        <v>4050</v>
      </c>
      <c r="J10" s="514">
        <f t="shared" si="67"/>
        <v>0</v>
      </c>
      <c r="K10" s="514">
        <f t="shared" si="67"/>
        <v>0</v>
      </c>
      <c r="L10" s="514">
        <f t="shared" si="67"/>
        <v>0</v>
      </c>
      <c r="M10" s="514">
        <f t="shared" si="67"/>
        <v>0</v>
      </c>
      <c r="N10" s="514">
        <f t="shared" si="67"/>
        <v>0</v>
      </c>
      <c r="O10" s="514">
        <f t="shared" si="67"/>
        <v>0</v>
      </c>
      <c r="P10" s="514">
        <f t="shared" si="67"/>
        <v>0</v>
      </c>
      <c r="Q10" s="514">
        <f t="shared" si="67"/>
        <v>0</v>
      </c>
      <c r="R10" s="514">
        <f t="shared" si="67"/>
        <v>0</v>
      </c>
      <c r="S10" s="514">
        <f t="shared" si="67"/>
        <v>0</v>
      </c>
      <c r="T10" s="514">
        <f t="shared" si="67"/>
        <v>0</v>
      </c>
      <c r="U10" s="514">
        <f t="shared" si="67"/>
        <v>0</v>
      </c>
      <c r="V10" s="514">
        <f t="shared" si="67"/>
        <v>0</v>
      </c>
      <c r="W10" s="514">
        <f t="shared" si="67"/>
        <v>0</v>
      </c>
      <c r="X10" s="514">
        <f t="shared" si="67"/>
        <v>0</v>
      </c>
      <c r="Y10" s="514">
        <f t="shared" si="67"/>
        <v>0</v>
      </c>
      <c r="Z10" s="514">
        <f t="shared" si="67"/>
        <v>0</v>
      </c>
      <c r="AA10" s="514">
        <f t="shared" si="67"/>
        <v>0</v>
      </c>
      <c r="AB10" s="514">
        <f t="shared" si="67"/>
        <v>0</v>
      </c>
      <c r="AC10" s="514">
        <f t="shared" si="67"/>
        <v>0</v>
      </c>
      <c r="AD10" s="514">
        <f t="shared" si="67"/>
        <v>0</v>
      </c>
      <c r="AE10" s="514">
        <f t="shared" si="67"/>
        <v>0</v>
      </c>
      <c r="AF10" s="514">
        <f t="shared" si="67"/>
        <v>0</v>
      </c>
      <c r="AG10" s="514">
        <f t="shared" si="67"/>
        <v>0</v>
      </c>
      <c r="AH10" s="514">
        <f t="shared" si="67"/>
        <v>0</v>
      </c>
      <c r="AI10" s="514">
        <f t="shared" si="67"/>
        <v>0</v>
      </c>
      <c r="AJ10" s="514">
        <f t="shared" si="67"/>
        <v>0</v>
      </c>
      <c r="AK10" s="514">
        <f t="shared" si="67"/>
        <v>0</v>
      </c>
      <c r="AL10" s="514">
        <f t="shared" si="67"/>
        <v>0</v>
      </c>
      <c r="AM10" s="514">
        <f t="shared" si="67"/>
        <v>0</v>
      </c>
      <c r="AN10" s="514">
        <f t="shared" si="67"/>
        <v>0</v>
      </c>
      <c r="AO10" s="514">
        <f t="shared" si="67"/>
        <v>0</v>
      </c>
      <c r="AP10" s="514">
        <f t="shared" si="67"/>
        <v>0</v>
      </c>
      <c r="AQ10" s="514">
        <f t="shared" si="67"/>
        <v>0</v>
      </c>
      <c r="AR10" s="514">
        <f t="shared" si="67"/>
        <v>0</v>
      </c>
      <c r="AS10" s="514">
        <f t="shared" si="67"/>
        <v>0</v>
      </c>
      <c r="AT10" s="514">
        <f t="shared" si="67"/>
        <v>0</v>
      </c>
      <c r="AU10" s="514">
        <f t="shared" si="67"/>
        <v>0</v>
      </c>
      <c r="AV10" s="514">
        <f t="shared" si="67"/>
        <v>0</v>
      </c>
      <c r="AW10" s="514">
        <f t="shared" si="67"/>
        <v>0</v>
      </c>
      <c r="AX10" s="514">
        <f t="shared" si="67"/>
        <v>0</v>
      </c>
      <c r="AY10" s="514">
        <f t="shared" si="67"/>
        <v>0</v>
      </c>
      <c r="AZ10" s="514">
        <f t="shared" si="67"/>
        <v>0</v>
      </c>
      <c r="BA10" s="514">
        <f t="shared" si="67"/>
        <v>0</v>
      </c>
      <c r="BB10" s="514">
        <f t="shared" si="67"/>
        <v>0</v>
      </c>
      <c r="BC10" s="514">
        <f t="shared" si="67"/>
        <v>0</v>
      </c>
      <c r="BD10" s="514">
        <f t="shared" si="67"/>
        <v>0</v>
      </c>
      <c r="BE10" s="514">
        <f t="shared" si="67"/>
        <v>0</v>
      </c>
      <c r="BF10" s="514">
        <f t="shared" si="67"/>
        <v>0</v>
      </c>
      <c r="BG10" s="514">
        <f t="shared" si="67"/>
        <v>0</v>
      </c>
      <c r="BH10" s="514">
        <f t="shared" si="67"/>
        <v>31.08</v>
      </c>
      <c r="BI10" s="514">
        <f t="shared" si="67"/>
        <v>68.789999999999992</v>
      </c>
      <c r="BJ10" s="514">
        <f t="shared" si="67"/>
        <v>66.570000000000007</v>
      </c>
      <c r="BK10" s="514">
        <f>SUM(BK7:BK9)</f>
        <v>68.789999999999992</v>
      </c>
      <c r="BL10" s="514">
        <f>SUM(BL7:BL9)</f>
        <v>235.23</v>
      </c>
      <c r="BM10" s="514">
        <f t="shared" si="67"/>
        <v>235.23</v>
      </c>
      <c r="BN10" s="514">
        <f t="shared" si="67"/>
        <v>68.789999999999992</v>
      </c>
      <c r="BO10" s="514">
        <f>SUM(BO7:BO9)</f>
        <v>62.13</v>
      </c>
      <c r="BP10" s="514">
        <f t="shared" si="67"/>
        <v>68.789999999999992</v>
      </c>
      <c r="BQ10" s="514">
        <f t="shared" si="67"/>
        <v>66.570000000000007</v>
      </c>
      <c r="BR10" s="514">
        <f t="shared" si="67"/>
        <v>68.789999999999992</v>
      </c>
      <c r="BS10" s="514">
        <f t="shared" si="67"/>
        <v>66.570000000000007</v>
      </c>
      <c r="BT10" s="514">
        <f t="shared" ref="BT10:EF10" si="68">SUM(BT7:BT9)</f>
        <v>68.789999999999992</v>
      </c>
      <c r="BU10" s="514">
        <f t="shared" si="68"/>
        <v>68.789999999999992</v>
      </c>
      <c r="BV10" s="514">
        <f t="shared" si="68"/>
        <v>66.570000000000007</v>
      </c>
      <c r="BW10" s="514">
        <f>SUM(BW7:BW9)</f>
        <v>68.789999999999992</v>
      </c>
      <c r="BX10" s="514">
        <f t="shared" si="68"/>
        <v>66.570000000000007</v>
      </c>
      <c r="BY10" s="514">
        <f t="shared" si="68"/>
        <v>68.789999999999992</v>
      </c>
      <c r="BZ10" s="514">
        <f>SUM(BZ7:BZ9)</f>
        <v>809.94</v>
      </c>
      <c r="CA10" s="514">
        <f t="shared" si="68"/>
        <v>1045.17</v>
      </c>
      <c r="CB10" s="514">
        <f t="shared" si="68"/>
        <v>68.789999999999992</v>
      </c>
      <c r="CC10" s="514">
        <f t="shared" si="68"/>
        <v>64.349999999999994</v>
      </c>
      <c r="CD10" s="514">
        <f t="shared" si="68"/>
        <v>68.789999999999992</v>
      </c>
      <c r="CE10" s="514">
        <f t="shared" si="68"/>
        <v>66.570000000000007</v>
      </c>
      <c r="CF10" s="514">
        <f t="shared" si="68"/>
        <v>68.789999999999992</v>
      </c>
      <c r="CG10" s="514">
        <f t="shared" si="68"/>
        <v>66.570000000000007</v>
      </c>
      <c r="CH10" s="514">
        <f t="shared" si="68"/>
        <v>68.789999999999992</v>
      </c>
      <c r="CI10" s="514">
        <f t="shared" si="68"/>
        <v>68.789999999999992</v>
      </c>
      <c r="CJ10" s="514">
        <f t="shared" si="68"/>
        <v>66.570000000000007</v>
      </c>
      <c r="CK10" s="514">
        <f t="shared" si="68"/>
        <v>68.789999999999992</v>
      </c>
      <c r="CL10" s="514">
        <f t="shared" si="68"/>
        <v>66.570000000000007</v>
      </c>
      <c r="CM10" s="514">
        <f t="shared" si="68"/>
        <v>68.789999999999992</v>
      </c>
      <c r="CN10" s="514">
        <f t="shared" si="68"/>
        <v>812.16000000000008</v>
      </c>
      <c r="CO10" s="514">
        <f t="shared" si="68"/>
        <v>1857.33</v>
      </c>
      <c r="CP10" s="514">
        <f t="shared" si="68"/>
        <v>68.789999999999992</v>
      </c>
      <c r="CQ10" s="514">
        <f t="shared" si="68"/>
        <v>62.13</v>
      </c>
      <c r="CR10" s="514">
        <f t="shared" si="68"/>
        <v>68.789999999999992</v>
      </c>
      <c r="CS10" s="514">
        <f t="shared" si="68"/>
        <v>66.570000000000007</v>
      </c>
      <c r="CT10" s="514">
        <f t="shared" si="68"/>
        <v>68.789999999999992</v>
      </c>
      <c r="CU10" s="514">
        <f t="shared" si="68"/>
        <v>66.570000000000007</v>
      </c>
      <c r="CV10" s="514">
        <f t="shared" si="68"/>
        <v>68.789999999999992</v>
      </c>
      <c r="CW10" s="514">
        <f t="shared" si="68"/>
        <v>68.789999999999992</v>
      </c>
      <c r="CX10" s="514">
        <f t="shared" si="68"/>
        <v>66.570000000000007</v>
      </c>
      <c r="CY10" s="514">
        <f t="shared" si="68"/>
        <v>68.789999999999992</v>
      </c>
      <c r="CZ10" s="514">
        <f t="shared" si="68"/>
        <v>66.570000000000007</v>
      </c>
      <c r="DA10" s="514">
        <f t="shared" si="68"/>
        <v>68.789999999999992</v>
      </c>
      <c r="DB10" s="514">
        <f t="shared" si="68"/>
        <v>809.94</v>
      </c>
      <c r="DC10" s="514">
        <f t="shared" si="68"/>
        <v>2667.27</v>
      </c>
      <c r="DD10" s="514">
        <f t="shared" si="68"/>
        <v>68.789999999999992</v>
      </c>
      <c r="DE10" s="514">
        <f t="shared" si="68"/>
        <v>62.13</v>
      </c>
      <c r="DF10" s="514">
        <f t="shared" si="68"/>
        <v>68.789999999999992</v>
      </c>
      <c r="DG10" s="514">
        <f t="shared" si="68"/>
        <v>66.570000000000007</v>
      </c>
      <c r="DH10" s="514">
        <f t="shared" si="68"/>
        <v>68.789999999999992</v>
      </c>
      <c r="DI10" s="514">
        <f t="shared" si="68"/>
        <v>66.570000000000007</v>
      </c>
      <c r="DJ10" s="514">
        <f t="shared" si="68"/>
        <v>68.789999999999992</v>
      </c>
      <c r="DK10" s="514">
        <f t="shared" si="68"/>
        <v>68.789999999999992</v>
      </c>
      <c r="DL10" s="514">
        <f t="shared" si="68"/>
        <v>66.570000000000007</v>
      </c>
      <c r="DM10" s="514">
        <f t="shared" si="68"/>
        <v>68.789999999999992</v>
      </c>
      <c r="DN10" s="514">
        <f t="shared" si="68"/>
        <v>66.570000000000007</v>
      </c>
      <c r="DO10" s="514">
        <f t="shared" si="68"/>
        <v>68.789999999999992</v>
      </c>
      <c r="DP10" s="515">
        <f t="shared" si="68"/>
        <v>809.94</v>
      </c>
      <c r="DQ10" s="515">
        <f t="shared" si="68"/>
        <v>3477.21</v>
      </c>
      <c r="DR10" s="514">
        <f t="shared" si="68"/>
        <v>68.789999999999992</v>
      </c>
      <c r="DS10" s="514">
        <f t="shared" si="68"/>
        <v>62.13</v>
      </c>
      <c r="DT10" s="514">
        <f t="shared" si="68"/>
        <v>68.789999999999992</v>
      </c>
      <c r="DU10" s="514">
        <f t="shared" si="68"/>
        <v>66.570000000000007</v>
      </c>
      <c r="DV10" s="514">
        <f t="shared" si="68"/>
        <v>68.789999999999992</v>
      </c>
      <c r="DW10" s="514">
        <f t="shared" si="68"/>
        <v>66.570000000000007</v>
      </c>
      <c r="DX10" s="514">
        <f t="shared" si="68"/>
        <v>68.789999999999992</v>
      </c>
      <c r="DY10" s="515"/>
      <c r="DZ10" s="515"/>
      <c r="EA10" s="515"/>
      <c r="EB10" s="515"/>
      <c r="EC10" s="515"/>
      <c r="ED10" s="516">
        <f>SUM(ED7:ED9)</f>
        <v>470.43</v>
      </c>
      <c r="EE10" s="516">
        <f>SUM(EE7:EE9)</f>
        <v>3947.6399999999994</v>
      </c>
      <c r="EF10" s="514">
        <f t="shared" si="68"/>
        <v>552.36000000000035</v>
      </c>
    </row>
    <row r="11" spans="2:263" x14ac:dyDescent="0.25">
      <c r="B11" s="160"/>
      <c r="C11" s="160"/>
      <c r="D11" s="160"/>
      <c r="E11" s="160"/>
      <c r="F11" s="160"/>
      <c r="G11" s="483"/>
      <c r="H11" s="483"/>
      <c r="I11" s="483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160"/>
      <c r="BK11" s="160"/>
      <c r="BL11" s="160"/>
      <c r="BM11" s="160"/>
      <c r="BN11" s="160"/>
      <c r="BO11" s="160"/>
      <c r="BP11" s="160"/>
      <c r="BQ11" s="160"/>
      <c r="BR11" s="160"/>
      <c r="BS11" s="160"/>
      <c r="BT11" s="160"/>
      <c r="BU11" s="160"/>
      <c r="BV11" s="160"/>
      <c r="BW11" s="160"/>
      <c r="BX11" s="160"/>
      <c r="BY11" s="160"/>
      <c r="BZ11" s="160"/>
      <c r="CA11" s="160"/>
      <c r="CB11" s="160"/>
      <c r="CC11" s="160"/>
      <c r="CD11" s="160"/>
      <c r="CE11" s="160"/>
      <c r="CF11" s="160"/>
      <c r="CG11" s="160"/>
      <c r="CH11" s="160"/>
      <c r="CI11" s="160"/>
      <c r="CJ11" s="160"/>
      <c r="CK11" s="160"/>
      <c r="CL11" s="160"/>
      <c r="CM11" s="160"/>
      <c r="CN11" s="160"/>
      <c r="CO11" s="160"/>
      <c r="CP11" s="160"/>
      <c r="CQ11" s="160"/>
      <c r="CR11" s="160"/>
      <c r="CS11" s="160"/>
      <c r="CT11" s="160"/>
      <c r="CU11" s="160"/>
      <c r="CV11" s="160"/>
      <c r="CW11" s="160"/>
      <c r="CX11" s="160"/>
      <c r="CY11" s="160"/>
      <c r="CZ11" s="160"/>
      <c r="DA11" s="160"/>
      <c r="DB11" s="160"/>
      <c r="DC11" s="160"/>
      <c r="DD11" s="160"/>
      <c r="DE11" s="160"/>
      <c r="DF11" s="160"/>
      <c r="DG11" s="160"/>
      <c r="DH11" s="160"/>
      <c r="DI11" s="160"/>
      <c r="DJ11" s="160"/>
      <c r="DK11" s="160"/>
      <c r="DL11" s="160"/>
      <c r="DM11" s="160"/>
      <c r="DN11" s="160"/>
      <c r="DO11" s="160"/>
      <c r="DP11" s="160"/>
      <c r="DQ11" s="160"/>
      <c r="DR11" s="160"/>
      <c r="DS11" s="160"/>
      <c r="DT11" s="160"/>
      <c r="DU11" s="160"/>
      <c r="DV11" s="160"/>
      <c r="DW11" s="160"/>
      <c r="DX11" s="160"/>
      <c r="DY11" s="160"/>
      <c r="DZ11" s="160"/>
      <c r="EA11" s="160"/>
      <c r="EB11" s="160"/>
      <c r="EC11" s="160"/>
      <c r="ED11" s="160"/>
      <c r="EE11" s="484"/>
      <c r="EF11" s="485"/>
    </row>
    <row r="12" spans="2:263" x14ac:dyDescent="0.25">
      <c r="B12" s="160"/>
      <c r="C12" s="160"/>
      <c r="D12" s="160"/>
      <c r="E12" s="160"/>
      <c r="F12" s="160"/>
      <c r="G12" s="483"/>
      <c r="H12" s="483"/>
      <c r="I12" s="483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0"/>
      <c r="BF12" s="160"/>
      <c r="BG12" s="160"/>
      <c r="BH12" s="160"/>
      <c r="BI12" s="160"/>
      <c r="BJ12" s="160"/>
      <c r="BK12" s="160"/>
      <c r="BL12" s="160"/>
      <c r="BM12" s="160"/>
      <c r="BN12" s="160"/>
      <c r="BO12" s="160"/>
      <c r="BP12" s="160"/>
      <c r="BQ12" s="160"/>
      <c r="BR12" s="160"/>
      <c r="BS12" s="160"/>
      <c r="BT12" s="160"/>
      <c r="BU12" s="160"/>
      <c r="BV12" s="160"/>
      <c r="BW12" s="160"/>
      <c r="BX12" s="160"/>
      <c r="BY12" s="160"/>
      <c r="BZ12" s="160"/>
      <c r="CA12" s="160"/>
      <c r="CB12" s="160"/>
      <c r="CC12" s="160"/>
      <c r="CD12" s="160"/>
      <c r="CE12" s="160"/>
      <c r="CF12" s="160"/>
      <c r="CG12" s="160"/>
      <c r="CH12" s="160"/>
      <c r="CI12" s="160"/>
      <c r="CJ12" s="160"/>
      <c r="CK12" s="160"/>
      <c r="CL12" s="160"/>
      <c r="CM12" s="160"/>
      <c r="CN12" s="160"/>
      <c r="CO12" s="160"/>
      <c r="CP12" s="160"/>
      <c r="CQ12" s="160"/>
      <c r="CR12" s="160"/>
      <c r="CS12" s="160"/>
      <c r="CT12" s="160"/>
      <c r="CU12" s="160"/>
      <c r="CV12" s="160"/>
      <c r="CW12" s="160"/>
      <c r="CX12" s="160"/>
      <c r="CY12" s="160"/>
      <c r="CZ12" s="160"/>
      <c r="DA12" s="160"/>
      <c r="DB12" s="160"/>
      <c r="DC12" s="160"/>
      <c r="DD12" s="160"/>
      <c r="DE12" s="160"/>
      <c r="DF12" s="160"/>
      <c r="DG12" s="160"/>
      <c r="DH12" s="160"/>
      <c r="DI12" s="160"/>
      <c r="DJ12" s="160"/>
      <c r="DK12" s="160"/>
      <c r="DL12" s="160"/>
      <c r="DM12" s="160"/>
      <c r="DN12" s="160"/>
      <c r="DO12" s="160"/>
      <c r="DP12" s="160"/>
      <c r="DQ12" s="160"/>
      <c r="DR12" s="160"/>
      <c r="DS12" s="160"/>
      <c r="DT12" s="160"/>
      <c r="DU12" s="160"/>
      <c r="DV12" s="160"/>
      <c r="DW12" s="160"/>
      <c r="DX12" s="160"/>
      <c r="DY12" s="160"/>
      <c r="DZ12" s="160"/>
      <c r="EA12" s="160"/>
      <c r="EB12" s="160"/>
      <c r="EC12" s="160"/>
      <c r="ED12" s="160"/>
      <c r="EE12" s="160"/>
      <c r="EF12" s="160"/>
    </row>
    <row r="13" spans="2:263" x14ac:dyDescent="0.25">
      <c r="B13" s="160"/>
      <c r="C13" s="160"/>
      <c r="D13" s="160"/>
      <c r="E13" s="160"/>
      <c r="F13" s="160"/>
      <c r="G13" s="483"/>
      <c r="H13" s="483"/>
      <c r="I13" s="483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  <c r="BI13" s="160"/>
      <c r="BJ13" s="160"/>
      <c r="BK13" s="160"/>
      <c r="BL13" s="160"/>
      <c r="BM13" s="160"/>
      <c r="BN13" s="160"/>
      <c r="BO13" s="160"/>
      <c r="BP13" s="160"/>
      <c r="BQ13" s="160"/>
      <c r="BR13" s="160"/>
      <c r="BS13" s="160"/>
      <c r="BT13" s="160"/>
      <c r="BU13" s="160"/>
      <c r="BV13" s="160"/>
      <c r="BW13" s="160"/>
      <c r="BX13" s="160"/>
      <c r="BY13" s="160"/>
      <c r="BZ13" s="160"/>
      <c r="CA13" s="160"/>
      <c r="CB13" s="160"/>
      <c r="CC13" s="160"/>
      <c r="CD13" s="160"/>
      <c r="CE13" s="160"/>
      <c r="CF13" s="160"/>
      <c r="CG13" s="160"/>
      <c r="CH13" s="160"/>
      <c r="CI13" s="160"/>
      <c r="CJ13" s="160"/>
      <c r="CK13" s="160"/>
      <c r="CL13" s="160"/>
      <c r="CM13" s="160"/>
      <c r="CN13" s="160"/>
      <c r="CO13" s="160"/>
      <c r="CP13" s="160"/>
      <c r="CQ13" s="160"/>
      <c r="CR13" s="160"/>
      <c r="CS13" s="160"/>
      <c r="CT13" s="160"/>
      <c r="CU13" s="160"/>
      <c r="CV13" s="160"/>
      <c r="CW13" s="160"/>
      <c r="CX13" s="160"/>
      <c r="CY13" s="160"/>
      <c r="CZ13" s="160"/>
      <c r="DA13" s="160"/>
      <c r="DB13" s="160"/>
      <c r="DC13" s="160"/>
      <c r="DD13" s="160"/>
      <c r="DE13" s="160"/>
      <c r="DF13" s="160"/>
      <c r="DG13" s="160"/>
      <c r="DH13" s="160"/>
      <c r="DI13" s="160"/>
      <c r="DJ13" s="160"/>
      <c r="DK13" s="160"/>
      <c r="DL13" s="160"/>
      <c r="DM13" s="160"/>
      <c r="DN13" s="160"/>
      <c r="DO13" s="160"/>
      <c r="DP13" s="160"/>
      <c r="DQ13" s="160"/>
      <c r="DR13" s="160"/>
      <c r="DS13" s="160"/>
      <c r="DT13" s="160"/>
      <c r="DU13" s="160"/>
      <c r="DV13" s="160"/>
      <c r="DW13" s="160"/>
      <c r="DX13" s="160"/>
      <c r="DY13" s="160"/>
      <c r="DZ13" s="160"/>
      <c r="EA13" s="160"/>
      <c r="EB13" s="160"/>
      <c r="EC13" s="160"/>
      <c r="ED13" s="160"/>
      <c r="EE13" s="160"/>
      <c r="EF13" s="160"/>
    </row>
    <row r="14" spans="2:263" x14ac:dyDescent="0.25">
      <c r="B14" s="486" t="s">
        <v>1039</v>
      </c>
      <c r="C14" s="487"/>
      <c r="D14" s="487"/>
      <c r="E14" s="488" t="s">
        <v>1040</v>
      </c>
      <c r="F14" s="489"/>
      <c r="G14" s="490"/>
      <c r="H14" s="490"/>
      <c r="I14" s="483"/>
      <c r="J14" s="491"/>
      <c r="K14" s="489"/>
      <c r="L14" s="489"/>
      <c r="M14" s="489"/>
      <c r="N14" s="489"/>
      <c r="O14" s="492" t="s">
        <v>566</v>
      </c>
      <c r="P14" s="489" t="s">
        <v>566</v>
      </c>
      <c r="Q14" s="489" t="s">
        <v>566</v>
      </c>
      <c r="R14" s="489"/>
      <c r="S14" s="489"/>
      <c r="T14" s="489" t="s">
        <v>566</v>
      </c>
      <c r="U14" s="489" t="s">
        <v>566</v>
      </c>
      <c r="V14" s="489"/>
      <c r="W14" s="489"/>
      <c r="X14" s="489"/>
      <c r="Y14" s="489"/>
      <c r="Z14" s="489"/>
      <c r="AA14" s="489"/>
      <c r="AB14" s="489"/>
      <c r="AC14" s="489"/>
      <c r="AD14" s="489"/>
      <c r="AE14" s="489"/>
      <c r="AF14" s="489"/>
      <c r="AG14" s="489"/>
      <c r="AH14" s="489"/>
      <c r="AI14" s="489"/>
      <c r="AJ14" s="489"/>
      <c r="AK14" s="489"/>
      <c r="AL14" s="489"/>
      <c r="AM14" s="489"/>
      <c r="AN14" s="489"/>
      <c r="AO14" s="489"/>
      <c r="AP14" s="489"/>
      <c r="AQ14" s="489"/>
      <c r="AR14" s="489"/>
      <c r="AS14" s="489"/>
      <c r="AT14" s="489"/>
      <c r="AU14" s="489"/>
      <c r="AV14" s="489"/>
      <c r="AW14" s="489"/>
      <c r="AX14" s="489"/>
      <c r="AY14" s="489"/>
      <c r="AZ14" s="489"/>
      <c r="BA14" s="489"/>
      <c r="BB14" s="489"/>
      <c r="BC14" s="489"/>
      <c r="BD14" s="489"/>
      <c r="BE14" s="489"/>
      <c r="BF14" s="489"/>
      <c r="BG14" s="489"/>
      <c r="BH14" s="489"/>
      <c r="BI14" s="489"/>
      <c r="BJ14" s="489"/>
      <c r="BK14" s="489"/>
      <c r="BL14" s="489"/>
      <c r="BM14" s="489"/>
      <c r="BN14" s="489"/>
      <c r="BO14" s="489"/>
      <c r="BP14" s="489"/>
      <c r="BQ14" s="489"/>
      <c r="BR14" s="489"/>
      <c r="BS14" s="489"/>
      <c r="BT14" s="489"/>
      <c r="BU14" s="489"/>
      <c r="BV14" s="489"/>
      <c r="BW14" s="489"/>
      <c r="BX14" s="489"/>
      <c r="BY14" s="489"/>
      <c r="BZ14" s="489"/>
      <c r="CA14" s="489"/>
      <c r="CB14" s="489"/>
      <c r="CC14" s="489"/>
      <c r="CD14" s="489"/>
      <c r="CE14" s="489"/>
      <c r="CF14" s="489"/>
      <c r="CG14" s="489"/>
      <c r="CH14" s="489"/>
      <c r="CI14" s="489"/>
      <c r="CJ14" s="489"/>
      <c r="CK14" s="489"/>
      <c r="CL14" s="489"/>
      <c r="CM14" s="489"/>
      <c r="CN14" s="489"/>
      <c r="CO14" s="489"/>
      <c r="CP14" s="489"/>
      <c r="CQ14" s="489"/>
      <c r="CR14" s="489"/>
      <c r="CS14" s="489"/>
      <c r="CT14" s="493"/>
      <c r="CU14" s="489"/>
      <c r="CV14" s="489"/>
      <c r="CW14" s="489"/>
      <c r="CX14" s="489"/>
      <c r="CY14" s="489"/>
      <c r="CZ14" s="489"/>
      <c r="DA14" s="489"/>
      <c r="DB14" s="489"/>
      <c r="DC14" s="489"/>
      <c r="DD14" s="488" t="s">
        <v>567</v>
      </c>
      <c r="DE14" s="489"/>
      <c r="DF14" s="489"/>
      <c r="DG14" s="489"/>
      <c r="DH14" s="489"/>
      <c r="DI14" s="489"/>
      <c r="DJ14" s="489"/>
      <c r="DK14" s="489"/>
      <c r="DL14" s="488" t="s">
        <v>995</v>
      </c>
      <c r="DM14" s="489"/>
      <c r="DN14" s="489"/>
      <c r="DO14" s="489"/>
      <c r="DP14" s="494"/>
      <c r="DQ14" s="160"/>
      <c r="DR14" s="494"/>
      <c r="DS14" s="494"/>
      <c r="DT14" s="488" t="s">
        <v>567</v>
      </c>
      <c r="DU14" s="494"/>
      <c r="DV14" s="494"/>
      <c r="DW14" s="154"/>
      <c r="DX14" s="495" t="s">
        <v>1046</v>
      </c>
      <c r="DY14" s="494"/>
      <c r="DZ14" s="494"/>
      <c r="EA14" s="494"/>
      <c r="EB14" s="494"/>
      <c r="EC14" s="494"/>
      <c r="ED14" s="494"/>
      <c r="EE14" s="489"/>
      <c r="EF14" s="489"/>
    </row>
    <row r="15" spans="2:263" ht="15" customHeight="1" x14ac:dyDescent="0.25">
      <c r="B15" s="496" t="s">
        <v>978</v>
      </c>
      <c r="C15" s="496"/>
      <c r="D15" s="496"/>
      <c r="E15" s="497" t="s">
        <v>569</v>
      </c>
      <c r="F15" s="498"/>
      <c r="G15" s="498"/>
      <c r="H15" s="490"/>
      <c r="I15" s="490"/>
      <c r="J15" s="491"/>
      <c r="K15" s="489"/>
      <c r="L15" s="489"/>
      <c r="M15" s="489"/>
      <c r="N15" s="489"/>
      <c r="O15" s="489"/>
      <c r="P15" s="489"/>
      <c r="Q15" s="489"/>
      <c r="R15" s="489"/>
      <c r="S15" s="489"/>
      <c r="T15" s="489"/>
      <c r="U15" s="489"/>
      <c r="V15" s="489"/>
      <c r="W15" s="489"/>
      <c r="X15" s="489"/>
      <c r="Y15" s="489"/>
      <c r="Z15" s="489"/>
      <c r="AA15" s="489"/>
      <c r="AB15" s="489"/>
      <c r="AC15" s="489"/>
      <c r="AD15" s="489"/>
      <c r="AE15" s="489"/>
      <c r="AF15" s="489"/>
      <c r="AG15" s="489"/>
      <c r="AH15" s="489"/>
      <c r="AI15" s="489"/>
      <c r="AJ15" s="489"/>
      <c r="AK15" s="489"/>
      <c r="AL15" s="489"/>
      <c r="AM15" s="489"/>
      <c r="AN15" s="489"/>
      <c r="AO15" s="489"/>
      <c r="AP15" s="489"/>
      <c r="AQ15" s="489"/>
      <c r="AR15" s="489"/>
      <c r="AS15" s="489"/>
      <c r="AT15" s="489"/>
      <c r="AU15" s="489"/>
      <c r="AV15" s="489"/>
      <c r="AW15" s="489"/>
      <c r="AX15" s="489"/>
      <c r="AY15" s="489"/>
      <c r="AZ15" s="489"/>
      <c r="BA15" s="489"/>
      <c r="BB15" s="489"/>
      <c r="BC15" s="489"/>
      <c r="BD15" s="489"/>
      <c r="BE15" s="489"/>
      <c r="BF15" s="489"/>
      <c r="BG15" s="489"/>
      <c r="BH15" s="489"/>
      <c r="BI15" s="489"/>
      <c r="BJ15" s="489"/>
      <c r="BK15" s="489"/>
      <c r="BL15" s="489"/>
      <c r="BM15" s="489"/>
      <c r="BN15" s="489"/>
      <c r="BO15" s="489"/>
      <c r="BP15" s="489"/>
      <c r="BQ15" s="489"/>
      <c r="BR15" s="489"/>
      <c r="BS15" s="489"/>
      <c r="BT15" s="489"/>
      <c r="BU15" s="489"/>
      <c r="BV15" s="489"/>
      <c r="BW15" s="489"/>
      <c r="BX15" s="489"/>
      <c r="BY15" s="489"/>
      <c r="BZ15" s="489"/>
      <c r="CA15" s="489"/>
      <c r="CB15" s="489"/>
      <c r="CC15" s="489"/>
      <c r="CD15" s="489"/>
      <c r="CE15" s="489"/>
      <c r="CF15" s="489"/>
      <c r="CG15" s="489"/>
      <c r="CH15" s="489"/>
      <c r="CI15" s="489"/>
      <c r="CJ15" s="489"/>
      <c r="CK15" s="489"/>
      <c r="CL15" s="489"/>
      <c r="CM15" s="489"/>
      <c r="CN15" s="489"/>
      <c r="CO15" s="489"/>
      <c r="CP15" s="489"/>
      <c r="CQ15" s="489"/>
      <c r="CR15" s="489"/>
      <c r="CS15" s="489"/>
      <c r="CT15" s="489"/>
      <c r="CU15" s="489"/>
      <c r="CV15" s="489"/>
      <c r="CW15" s="489"/>
      <c r="CX15" s="489"/>
      <c r="CY15" s="489"/>
      <c r="CZ15" s="489"/>
      <c r="DA15" s="489"/>
      <c r="DB15" s="489"/>
      <c r="DC15" s="489"/>
      <c r="DD15" s="489"/>
      <c r="DE15" s="489"/>
      <c r="DF15" s="489"/>
      <c r="DG15" s="489"/>
      <c r="DH15" s="489"/>
      <c r="DI15" s="489"/>
      <c r="DJ15" s="489"/>
      <c r="DK15" s="489"/>
      <c r="DL15" s="499" t="s">
        <v>979</v>
      </c>
      <c r="DM15" s="500"/>
      <c r="DN15" s="500"/>
      <c r="DO15" s="500"/>
      <c r="DP15" s="500"/>
      <c r="DQ15" s="500"/>
      <c r="DR15" s="500"/>
      <c r="DS15" s="500"/>
      <c r="DT15" s="500"/>
      <c r="DU15" s="500"/>
      <c r="DV15" s="500"/>
      <c r="DW15" s="500"/>
      <c r="DX15" s="500"/>
      <c r="DY15" s="500"/>
      <c r="DZ15" s="500"/>
      <c r="EA15" s="500"/>
      <c r="EB15" s="500"/>
      <c r="EC15" s="500"/>
      <c r="ED15" s="500"/>
      <c r="EE15" s="500"/>
      <c r="EF15" s="500"/>
    </row>
    <row r="16" spans="2:263" ht="15" customHeight="1" x14ac:dyDescent="0.25">
      <c r="B16" s="501" t="s">
        <v>571</v>
      </c>
      <c r="C16" s="501"/>
      <c r="D16" s="501"/>
      <c r="E16" s="501" t="s">
        <v>572</v>
      </c>
      <c r="F16" s="501"/>
      <c r="G16" s="501"/>
      <c r="H16" s="502"/>
      <c r="I16" s="490"/>
      <c r="J16" s="491"/>
      <c r="K16" s="503"/>
      <c r="L16" s="503"/>
      <c r="M16" s="503"/>
      <c r="N16" s="503"/>
      <c r="O16" s="503"/>
      <c r="P16" s="503"/>
      <c r="Q16" s="503"/>
      <c r="R16" s="503"/>
      <c r="S16" s="503"/>
      <c r="T16" s="503"/>
      <c r="U16" s="503"/>
      <c r="V16" s="503"/>
      <c r="W16" s="503"/>
      <c r="X16" s="503"/>
      <c r="Y16" s="503"/>
      <c r="Z16" s="503"/>
      <c r="AA16" s="503"/>
      <c r="AB16" s="503"/>
      <c r="AC16" s="503"/>
      <c r="AD16" s="503"/>
      <c r="AE16" s="503"/>
      <c r="AF16" s="503"/>
      <c r="AG16" s="503"/>
      <c r="AH16" s="503"/>
      <c r="AI16" s="503"/>
      <c r="AJ16" s="503"/>
      <c r="AK16" s="503"/>
      <c r="AL16" s="503"/>
      <c r="AM16" s="503"/>
      <c r="AN16" s="503"/>
      <c r="AO16" s="503"/>
      <c r="AP16" s="503"/>
      <c r="AQ16" s="503"/>
      <c r="AR16" s="503"/>
      <c r="AS16" s="503"/>
      <c r="AT16" s="503"/>
      <c r="AU16" s="503"/>
      <c r="AV16" s="503"/>
      <c r="AW16" s="503"/>
      <c r="AX16" s="503"/>
      <c r="AY16" s="503"/>
      <c r="AZ16" s="503"/>
      <c r="BA16" s="503"/>
      <c r="BB16" s="503"/>
      <c r="BC16" s="503"/>
      <c r="BD16" s="503"/>
      <c r="BE16" s="503"/>
      <c r="BF16" s="503"/>
      <c r="BG16" s="503"/>
      <c r="BH16" s="503"/>
      <c r="BI16" s="503"/>
      <c r="BJ16" s="503"/>
      <c r="BK16" s="503"/>
      <c r="BL16" s="503"/>
      <c r="BM16" s="503"/>
      <c r="BN16" s="503"/>
      <c r="BO16" s="503"/>
      <c r="BP16" s="503"/>
      <c r="BQ16" s="503"/>
      <c r="BR16" s="503"/>
      <c r="BS16" s="503"/>
      <c r="BT16" s="503"/>
      <c r="BU16" s="503"/>
      <c r="BV16" s="503"/>
      <c r="BW16" s="503"/>
      <c r="BX16" s="503"/>
      <c r="BY16" s="503"/>
      <c r="BZ16" s="503"/>
      <c r="CA16" s="503"/>
      <c r="CB16" s="503"/>
      <c r="CC16" s="503"/>
      <c r="CD16" s="503"/>
      <c r="CE16" s="503"/>
      <c r="CF16" s="503"/>
      <c r="CG16" s="503"/>
      <c r="CH16" s="503"/>
      <c r="CI16" s="503"/>
      <c r="CJ16" s="503"/>
      <c r="CK16" s="503"/>
      <c r="CL16" s="503"/>
      <c r="CM16" s="503"/>
      <c r="CN16" s="503"/>
      <c r="CO16" s="503"/>
      <c r="CP16" s="503"/>
      <c r="CQ16" s="503"/>
      <c r="CR16" s="503"/>
      <c r="CS16" s="503"/>
      <c r="CT16" s="503"/>
      <c r="CU16" s="503"/>
      <c r="CV16" s="503"/>
      <c r="CW16" s="503"/>
      <c r="CX16" s="503"/>
      <c r="CY16" s="503"/>
      <c r="CZ16" s="503"/>
      <c r="DA16" s="503"/>
      <c r="DB16" s="503"/>
      <c r="DC16" s="503"/>
      <c r="DD16" s="503"/>
      <c r="DE16" s="503"/>
      <c r="DF16" s="503"/>
      <c r="DG16" s="503"/>
      <c r="DH16" s="503"/>
      <c r="DI16" s="503"/>
      <c r="DJ16" s="503"/>
      <c r="DK16" s="503"/>
      <c r="DL16" s="499" t="s">
        <v>573</v>
      </c>
      <c r="DM16" s="500"/>
      <c r="DN16" s="500"/>
      <c r="DO16" s="500"/>
      <c r="DP16" s="500"/>
      <c r="DQ16" s="500"/>
      <c r="DR16" s="500"/>
      <c r="DS16" s="500"/>
      <c r="DT16" s="500"/>
      <c r="DU16" s="500"/>
      <c r="DV16" s="500"/>
      <c r="DW16" s="500"/>
      <c r="DX16" s="500"/>
      <c r="DY16" s="500"/>
      <c r="DZ16" s="500"/>
      <c r="EA16" s="500"/>
      <c r="EB16" s="500"/>
      <c r="EC16" s="500"/>
      <c r="ED16" s="500"/>
      <c r="EE16" s="500"/>
      <c r="EF16" s="500"/>
    </row>
    <row r="17" spans="2:136" x14ac:dyDescent="0.25">
      <c r="B17" s="124"/>
      <c r="C17" s="124"/>
      <c r="D17" s="124"/>
      <c r="E17" s="121"/>
      <c r="F17" s="121"/>
      <c r="G17" s="122"/>
      <c r="H17" s="122"/>
      <c r="I17" s="122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  <c r="BE17" s="121"/>
      <c r="BF17" s="121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21"/>
      <c r="BS17" s="121"/>
      <c r="BT17" s="121"/>
      <c r="BU17" s="121"/>
      <c r="BV17" s="121"/>
      <c r="BW17" s="121"/>
      <c r="BX17" s="121"/>
      <c r="BY17" s="121"/>
      <c r="BZ17" s="121"/>
      <c r="CA17" s="121"/>
      <c r="CB17" s="121"/>
      <c r="CC17" s="121"/>
      <c r="CD17" s="121"/>
      <c r="CE17" s="121"/>
      <c r="CF17" s="121"/>
      <c r="CG17" s="121"/>
      <c r="CH17" s="121"/>
      <c r="CI17" s="121"/>
      <c r="CJ17" s="121"/>
      <c r="CK17" s="121"/>
      <c r="CL17" s="121"/>
      <c r="CM17" s="121"/>
      <c r="CN17" s="121"/>
      <c r="CO17" s="121"/>
      <c r="CP17" s="121"/>
      <c r="CQ17" s="121"/>
      <c r="CR17" s="121"/>
      <c r="CS17" s="121"/>
      <c r="CT17" s="121"/>
      <c r="CU17" s="121"/>
      <c r="CV17" s="121"/>
      <c r="CW17" s="121"/>
      <c r="CX17" s="121"/>
      <c r="CY17" s="121"/>
      <c r="CZ17" s="121"/>
      <c r="DA17" s="121"/>
      <c r="DB17" s="121"/>
      <c r="DC17" s="121"/>
      <c r="DD17" s="121"/>
      <c r="DE17" s="121"/>
      <c r="DF17" s="121"/>
      <c r="DG17" s="121"/>
      <c r="DH17" s="121"/>
      <c r="DI17" s="121"/>
      <c r="DJ17" s="121"/>
      <c r="DK17" s="121"/>
      <c r="DL17" s="121"/>
      <c r="DM17" s="121"/>
      <c r="DN17" s="121"/>
      <c r="DO17" s="121"/>
      <c r="DP17" s="123"/>
      <c r="DQ17" s="123"/>
      <c r="DR17" s="123"/>
      <c r="DS17" s="123"/>
      <c r="DT17" s="123"/>
      <c r="DU17" s="123"/>
      <c r="DV17" s="123"/>
      <c r="DW17" s="123"/>
      <c r="DX17" s="123"/>
      <c r="DY17" s="123"/>
      <c r="DZ17" s="123"/>
      <c r="EA17" s="123"/>
      <c r="EB17" s="123"/>
      <c r="EC17" s="123"/>
      <c r="ED17" s="123"/>
      <c r="EE17" s="121"/>
      <c r="EF17" s="121"/>
    </row>
    <row r="18" spans="2:136" x14ac:dyDescent="0.25">
      <c r="B18" s="119"/>
      <c r="C18" s="119"/>
      <c r="D18" s="119"/>
      <c r="E18" s="119"/>
      <c r="F18" s="119"/>
      <c r="G18" s="120"/>
      <c r="H18" s="120"/>
      <c r="I18" s="120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  <c r="BB18" s="119"/>
      <c r="BC18" s="119"/>
      <c r="BD18" s="119"/>
      <c r="BE18" s="119"/>
      <c r="BF18" s="119"/>
      <c r="BG18" s="119"/>
      <c r="BH18" s="119"/>
      <c r="BI18" s="119"/>
      <c r="BJ18" s="119"/>
      <c r="BK18" s="119"/>
      <c r="BL18" s="119"/>
      <c r="BM18" s="119"/>
      <c r="BN18" s="119"/>
      <c r="BO18" s="119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</row>
    <row r="22" spans="2:136" x14ac:dyDescent="0.25">
      <c r="EE22" s="125" t="s">
        <v>1047</v>
      </c>
    </row>
  </sheetData>
  <mergeCells count="11">
    <mergeCell ref="B16:D16"/>
    <mergeCell ref="E16:G16"/>
    <mergeCell ref="DL16:EF16"/>
    <mergeCell ref="DV2:IZ2"/>
    <mergeCell ref="B3:EF3"/>
    <mergeCell ref="B4:EF4"/>
    <mergeCell ref="EE11:EF11"/>
    <mergeCell ref="B15:D15"/>
    <mergeCell ref="E15:G15"/>
    <mergeCell ref="DL15:EF15"/>
    <mergeCell ref="B2:C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D14"/>
  <sheetViews>
    <sheetView workbookViewId="0">
      <selection activeCell="D23" sqref="D23"/>
    </sheetView>
  </sheetViews>
  <sheetFormatPr baseColWidth="10" defaultRowHeight="18.75" x14ac:dyDescent="0.3"/>
  <cols>
    <col min="1" max="1" width="4.28515625" customWidth="1"/>
    <col min="2" max="2" width="9.5703125" customWidth="1"/>
    <col min="3" max="3" width="23.5703125" customWidth="1"/>
    <col min="4" max="4" width="35.7109375" customWidth="1"/>
    <col min="5" max="5" width="11.7109375" bestFit="1" customWidth="1"/>
    <col min="6" max="6" width="11.42578125" customWidth="1"/>
    <col min="7" max="7" width="10.7109375" customWidth="1"/>
    <col min="8" max="8" width="20.42578125" customWidth="1"/>
    <col min="9" max="9" width="13" style="23" customWidth="1"/>
    <col min="10" max="10" width="21.42578125" customWidth="1"/>
    <col min="11" max="106" width="0" hidden="1" customWidth="1"/>
    <col min="107" max="107" width="1" customWidth="1"/>
    <col min="108" max="108" width="11.7109375" style="24" bestFit="1" customWidth="1"/>
  </cols>
  <sheetData>
    <row r="2" spans="2:108" ht="52.5" customHeight="1" x14ac:dyDescent="0.25">
      <c r="B2" s="163"/>
      <c r="C2" s="163"/>
      <c r="DD2"/>
    </row>
    <row r="3" spans="2:108" ht="23.25" customHeight="1" x14ac:dyDescent="0.25">
      <c r="B3" s="164" t="s">
        <v>1051</v>
      </c>
      <c r="C3" s="165"/>
      <c r="D3" s="165"/>
      <c r="E3" s="165"/>
      <c r="F3" s="165"/>
      <c r="G3" s="165"/>
      <c r="H3" s="165"/>
      <c r="I3" s="165"/>
      <c r="J3" s="166"/>
      <c r="DD3"/>
    </row>
    <row r="4" spans="2:108" ht="21" customHeight="1" thickBot="1" x14ac:dyDescent="0.3">
      <c r="B4" s="161" t="s">
        <v>996</v>
      </c>
      <c r="C4" s="152"/>
      <c r="D4" s="152"/>
      <c r="E4" s="152"/>
      <c r="F4" s="152"/>
      <c r="G4" s="152"/>
      <c r="H4" s="152"/>
      <c r="I4" s="152"/>
      <c r="J4" s="162"/>
      <c r="DD4"/>
    </row>
    <row r="5" spans="2:108" ht="26.25" thickBot="1" x14ac:dyDescent="0.3">
      <c r="B5" s="177" t="s">
        <v>0</v>
      </c>
      <c r="C5" s="178" t="s">
        <v>1</v>
      </c>
      <c r="D5" s="178" t="s">
        <v>2</v>
      </c>
      <c r="E5" s="179" t="s">
        <v>997</v>
      </c>
      <c r="F5" s="178" t="s">
        <v>3</v>
      </c>
      <c r="G5" s="178" t="s">
        <v>4</v>
      </c>
      <c r="H5" s="180" t="s">
        <v>998</v>
      </c>
      <c r="I5" s="181" t="s">
        <v>999</v>
      </c>
      <c r="J5" s="178" t="s">
        <v>1000</v>
      </c>
      <c r="DD5"/>
    </row>
    <row r="6" spans="2:108" ht="106.5" customHeight="1" x14ac:dyDescent="0.25">
      <c r="B6" s="182">
        <v>41115</v>
      </c>
      <c r="C6" s="183" t="s">
        <v>1001</v>
      </c>
      <c r="D6" s="184" t="s">
        <v>1002</v>
      </c>
      <c r="E6" s="185">
        <v>30503.3</v>
      </c>
      <c r="F6" s="186" t="s">
        <v>60</v>
      </c>
      <c r="G6" s="187" t="s">
        <v>652</v>
      </c>
      <c r="H6" s="183" t="s">
        <v>1053</v>
      </c>
      <c r="I6" s="188">
        <v>11233.69</v>
      </c>
      <c r="J6" s="189" t="s">
        <v>1054</v>
      </c>
      <c r="DD6"/>
    </row>
    <row r="7" spans="2:108" ht="118.5" customHeight="1" x14ac:dyDescent="0.25">
      <c r="B7" s="190">
        <v>41264</v>
      </c>
      <c r="C7" s="156" t="s">
        <v>1003</v>
      </c>
      <c r="D7" s="173" t="s">
        <v>1004</v>
      </c>
      <c r="E7" s="167">
        <v>25786.68</v>
      </c>
      <c r="F7" s="169" t="s">
        <v>69</v>
      </c>
      <c r="G7" s="170" t="s">
        <v>655</v>
      </c>
      <c r="H7" s="156" t="s">
        <v>1005</v>
      </c>
      <c r="I7" s="167">
        <v>10443.69</v>
      </c>
      <c r="J7" s="191" t="s">
        <v>1006</v>
      </c>
      <c r="DD7"/>
    </row>
    <row r="8" spans="2:108" ht="170.25" customHeight="1" x14ac:dyDescent="0.25">
      <c r="B8" s="192">
        <v>43397</v>
      </c>
      <c r="C8" s="157" t="s">
        <v>662</v>
      </c>
      <c r="D8" s="174" t="s">
        <v>663</v>
      </c>
      <c r="E8" s="167">
        <v>23272</v>
      </c>
      <c r="F8" s="171" t="s">
        <v>110</v>
      </c>
      <c r="G8" s="172" t="s">
        <v>664</v>
      </c>
      <c r="H8" s="156" t="s">
        <v>1007</v>
      </c>
      <c r="I8" s="167">
        <v>21665.26</v>
      </c>
      <c r="J8" s="191" t="s">
        <v>1008</v>
      </c>
      <c r="DD8"/>
    </row>
    <row r="9" spans="2:108" ht="172.5" customHeight="1" x14ac:dyDescent="0.25">
      <c r="B9" s="190">
        <v>43168</v>
      </c>
      <c r="C9" s="156" t="s">
        <v>661</v>
      </c>
      <c r="D9" s="175" t="s">
        <v>1052</v>
      </c>
      <c r="E9" s="168">
        <v>38194</v>
      </c>
      <c r="F9" s="171" t="s">
        <v>87</v>
      </c>
      <c r="G9" s="172"/>
      <c r="H9" s="156" t="s">
        <v>1007</v>
      </c>
      <c r="I9" s="167">
        <v>33400.379999999997</v>
      </c>
      <c r="J9" s="191" t="s">
        <v>1008</v>
      </c>
      <c r="DD9"/>
    </row>
    <row r="10" spans="2:108" ht="63.75" x14ac:dyDescent="0.25">
      <c r="B10" s="190">
        <v>41628</v>
      </c>
      <c r="C10" s="156" t="s">
        <v>540</v>
      </c>
      <c r="D10" s="176" t="s">
        <v>541</v>
      </c>
      <c r="E10" s="167">
        <v>37488</v>
      </c>
      <c r="F10" s="169" t="s">
        <v>155</v>
      </c>
      <c r="G10" s="170" t="s">
        <v>542</v>
      </c>
      <c r="H10" s="158" t="s">
        <v>1009</v>
      </c>
      <c r="I10" s="167">
        <v>3741.8</v>
      </c>
      <c r="J10" s="193" t="s">
        <v>1010</v>
      </c>
      <c r="DD10"/>
    </row>
    <row r="11" spans="2:108" ht="63.75" x14ac:dyDescent="0.25">
      <c r="B11" s="190">
        <v>41628</v>
      </c>
      <c r="C11" s="156" t="s">
        <v>540</v>
      </c>
      <c r="D11" s="176" t="s">
        <v>543</v>
      </c>
      <c r="E11" s="167">
        <v>37488</v>
      </c>
      <c r="F11" s="169" t="s">
        <v>155</v>
      </c>
      <c r="G11" s="170" t="s">
        <v>544</v>
      </c>
      <c r="H11" s="158" t="s">
        <v>1009</v>
      </c>
      <c r="I11" s="167">
        <v>3741.8</v>
      </c>
      <c r="J11" s="193" t="s">
        <v>1010</v>
      </c>
      <c r="DD11"/>
    </row>
    <row r="12" spans="2:108" ht="64.5" thickBot="1" x14ac:dyDescent="0.3">
      <c r="B12" s="194">
        <v>41628</v>
      </c>
      <c r="C12" s="195" t="s">
        <v>545</v>
      </c>
      <c r="D12" s="196" t="s">
        <v>546</v>
      </c>
      <c r="E12" s="197">
        <v>21715</v>
      </c>
      <c r="F12" s="198" t="s">
        <v>155</v>
      </c>
      <c r="G12" s="199" t="s">
        <v>547</v>
      </c>
      <c r="H12" s="200" t="s">
        <v>1009</v>
      </c>
      <c r="I12" s="197">
        <v>2171.5</v>
      </c>
      <c r="J12" s="201" t="s">
        <v>1010</v>
      </c>
      <c r="DD12"/>
    </row>
    <row r="13" spans="2:108" ht="20.25" customHeight="1" thickBot="1" x14ac:dyDescent="0.3">
      <c r="B13" s="202" t="s">
        <v>9</v>
      </c>
      <c r="C13" s="203"/>
      <c r="D13" s="204"/>
      <c r="E13" s="205">
        <f>SUM(E6:E12)</f>
        <v>214446.97999999998</v>
      </c>
      <c r="F13" s="206"/>
      <c r="G13" s="207"/>
      <c r="H13" s="208"/>
      <c r="I13" s="209">
        <f>SUM(I6:I12)</f>
        <v>86398.12</v>
      </c>
      <c r="J13" s="210"/>
      <c r="DD13"/>
    </row>
    <row r="14" spans="2:108" ht="21.75" customHeight="1" x14ac:dyDescent="0.25">
      <c r="B14" s="159"/>
      <c r="C14" s="159"/>
      <c r="D14" s="159"/>
      <c r="E14" s="159"/>
      <c r="F14" s="159"/>
      <c r="G14" s="159"/>
      <c r="H14" s="159"/>
      <c r="I14" s="160"/>
      <c r="J14" s="155" t="s">
        <v>1050</v>
      </c>
      <c r="DD14"/>
    </row>
  </sheetData>
  <mergeCells count="4">
    <mergeCell ref="B2:C2"/>
    <mergeCell ref="B3:J3"/>
    <mergeCell ref="B4:J4"/>
    <mergeCell ref="B13:D13"/>
  </mergeCells>
  <pageMargins left="0.70866141732283472" right="0.70866141732283472" top="0.74803149606299213" bottom="0.74803149606299213" header="0.51181102362204722" footer="0.31496062992125984"/>
  <pageSetup paperSize="5" fitToHeight="0" orientation="landscape" r:id="rId1"/>
  <headerFooter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Ya depreciados JULIO 2019</vt:lpstr>
      <vt:lpstr>JULIO 2019</vt:lpstr>
      <vt:lpstr>Bienes en comodato JULIO 2019</vt:lpstr>
      <vt:lpstr>Bienes mayores JULIO de $20,000</vt:lpstr>
      <vt:lpstr>'Bienes mayores JULIO de $20,000'!Área_de_impresión</vt:lpstr>
      <vt:lpstr>'Bienes mayores JULIO de $20,000'!Títulos_a_imprimir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Benitez</dc:creator>
  <cp:lastModifiedBy>Cecilia Medina</cp:lastModifiedBy>
  <cp:lastPrinted>2019-09-25T19:41:49Z</cp:lastPrinted>
  <dcterms:created xsi:type="dcterms:W3CDTF">2019-04-30T14:10:36Z</dcterms:created>
  <dcterms:modified xsi:type="dcterms:W3CDTF">2019-09-25T19:48:32Z</dcterms:modified>
</cp:coreProperties>
</file>