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1595"/>
  </bookViews>
  <sheets>
    <sheet name="Abril 2019" sheetId="1" r:id="rId1"/>
    <sheet name="Ya deprec. abril 2019" sheetId="2" r:id="rId2"/>
    <sheet name="Neb. en com. abril 2019" sheetId="3" r:id="rId3"/>
    <sheet name="BIENES MAYORES $20,000" sheetId="4" r:id="rId4"/>
  </sheets>
  <externalReferences>
    <externalReference r:id="rId5"/>
  </externalReferences>
  <definedNames>
    <definedName name="_xlnm.Print_Area" localSheetId="3">'BIENES MAYORES $20,000'!$B$1:$J$14</definedName>
  </definedNames>
  <calcPr calcId="152511"/>
</workbook>
</file>

<file path=xl/calcChain.xml><?xml version="1.0" encoding="utf-8"?>
<calcChain xmlns="http://schemas.openxmlformats.org/spreadsheetml/2006/main">
  <c r="I13" i="4" l="1"/>
  <c r="E13" i="4"/>
  <c r="DQ10" i="3" l="1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G10" i="3"/>
  <c r="I9" i="3"/>
  <c r="DT9" i="3" s="1"/>
  <c r="H9" i="3"/>
  <c r="I8" i="3"/>
  <c r="CT8" i="3" s="1"/>
  <c r="H8" i="3"/>
  <c r="I7" i="3"/>
  <c r="I10" i="3" s="1"/>
  <c r="H7" i="3"/>
  <c r="H10" i="3" s="1"/>
  <c r="AO219" i="2"/>
  <c r="AN219" i="2"/>
  <c r="AM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G219" i="2"/>
  <c r="AL218" i="2"/>
  <c r="AK218" i="2"/>
  <c r="I218" i="2"/>
  <c r="H218" i="2"/>
  <c r="AL217" i="2"/>
  <c r="AL219" i="2" s="1"/>
  <c r="AK217" i="2"/>
  <c r="AK219" i="2" s="1"/>
  <c r="I217" i="2"/>
  <c r="I219" i="2" s="1"/>
  <c r="H217" i="2"/>
  <c r="H219" i="2" s="1"/>
  <c r="AN216" i="2"/>
  <c r="AM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5" i="2"/>
  <c r="H215" i="2"/>
  <c r="I214" i="2"/>
  <c r="DM214" i="2" s="1"/>
  <c r="H214" i="2"/>
  <c r="BS213" i="2"/>
  <c r="BI213" i="2"/>
  <c r="BA213" i="2"/>
  <c r="I213" i="2"/>
  <c r="H213" i="2"/>
  <c r="I212" i="2"/>
  <c r="DM212" i="2" s="1"/>
  <c r="H212" i="2"/>
  <c r="DM211" i="2"/>
  <c r="DE211" i="2"/>
  <c r="CU211" i="2"/>
  <c r="CK211" i="2"/>
  <c r="CC211" i="2"/>
  <c r="BS211" i="2"/>
  <c r="BI211" i="2"/>
  <c r="BA211" i="2"/>
  <c r="I211" i="2"/>
  <c r="H211" i="2"/>
  <c r="I210" i="2"/>
  <c r="DM210" i="2" s="1"/>
  <c r="H210" i="2"/>
  <c r="DM209" i="2"/>
  <c r="DE209" i="2"/>
  <c r="CU209" i="2"/>
  <c r="CK209" i="2"/>
  <c r="CC209" i="2"/>
  <c r="BS209" i="2"/>
  <c r="BI209" i="2"/>
  <c r="BA209" i="2"/>
  <c r="I209" i="2"/>
  <c r="H209" i="2"/>
  <c r="I208" i="2"/>
  <c r="DK208" i="2" s="1"/>
  <c r="H208" i="2"/>
  <c r="AJ207" i="2"/>
  <c r="I207" i="2"/>
  <c r="DK207" i="2" s="1"/>
  <c r="H207" i="2"/>
  <c r="AJ206" i="2"/>
  <c r="I206" i="2"/>
  <c r="DA206" i="2" s="1"/>
  <c r="H206" i="2"/>
  <c r="AJ205" i="2"/>
  <c r="I205" i="2"/>
  <c r="DK205" i="2" s="1"/>
  <c r="H205" i="2"/>
  <c r="AJ204" i="2"/>
  <c r="I204" i="2"/>
  <c r="DK204" i="2" s="1"/>
  <c r="H204" i="2"/>
  <c r="AJ203" i="2"/>
  <c r="I203" i="2"/>
  <c r="DK203" i="2" s="1"/>
  <c r="H203" i="2"/>
  <c r="AJ202" i="2"/>
  <c r="I202" i="2"/>
  <c r="H202" i="2"/>
  <c r="DS201" i="2"/>
  <c r="W201" i="2"/>
  <c r="I201" i="2"/>
  <c r="DC201" i="2" s="1"/>
  <c r="H201" i="2"/>
  <c r="DS200" i="2"/>
  <c r="W200" i="2"/>
  <c r="I200" i="2"/>
  <c r="DC200" i="2" s="1"/>
  <c r="H200" i="2"/>
  <c r="DS199" i="2"/>
  <c r="AW199" i="2"/>
  <c r="AS199" i="2"/>
  <c r="W199" i="2"/>
  <c r="I199" i="2"/>
  <c r="DC199" i="2" s="1"/>
  <c r="H199" i="2"/>
  <c r="DS198" i="2"/>
  <c r="BC198" i="2"/>
  <c r="AW198" i="2"/>
  <c r="AS198" i="2"/>
  <c r="W198" i="2"/>
  <c r="I198" i="2"/>
  <c r="DC198" i="2" s="1"/>
  <c r="H198" i="2"/>
  <c r="DS197" i="2"/>
  <c r="BM197" i="2"/>
  <c r="BE197" i="2"/>
  <c r="AU197" i="2"/>
  <c r="W197" i="2"/>
  <c r="I197" i="2"/>
  <c r="H197" i="2"/>
  <c r="DS196" i="2"/>
  <c r="W196" i="2"/>
  <c r="I196" i="2"/>
  <c r="CW196" i="2" s="1"/>
  <c r="H196" i="2"/>
  <c r="DS195" i="2"/>
  <c r="DA195" i="2"/>
  <c r="CW195" i="2"/>
  <c r="CS195" i="2"/>
  <c r="CM195" i="2"/>
  <c r="CI195" i="2"/>
  <c r="CE195" i="2"/>
  <c r="BY195" i="2"/>
  <c r="BU195" i="2"/>
  <c r="BQ195" i="2"/>
  <c r="BK195" i="2"/>
  <c r="BG195" i="2"/>
  <c r="BC195" i="2"/>
  <c r="AW195" i="2"/>
  <c r="AS195" i="2"/>
  <c r="W195" i="2"/>
  <c r="I195" i="2"/>
  <c r="DB195" i="2" s="1"/>
  <c r="H195" i="2"/>
  <c r="CW194" i="2"/>
  <c r="CS194" i="2"/>
  <c r="CM194" i="2"/>
  <c r="CI194" i="2"/>
  <c r="CE194" i="2"/>
  <c r="BY194" i="2"/>
  <c r="BU194" i="2"/>
  <c r="BQ194" i="2"/>
  <c r="BK194" i="2"/>
  <c r="BG194" i="2"/>
  <c r="BC194" i="2"/>
  <c r="AW194" i="2"/>
  <c r="AS194" i="2"/>
  <c r="AH194" i="2"/>
  <c r="I194" i="2"/>
  <c r="H194" i="2"/>
  <c r="CX194" i="2" s="1"/>
  <c r="I193" i="2"/>
  <c r="H193" i="2"/>
  <c r="I192" i="2"/>
  <c r="H192" i="2"/>
  <c r="I191" i="2"/>
  <c r="H191" i="2"/>
  <c r="CX191" i="2" s="1"/>
  <c r="I190" i="2"/>
  <c r="CY190" i="2" s="1"/>
  <c r="H190" i="2"/>
  <c r="I189" i="2"/>
  <c r="CZ189" i="2" s="1"/>
  <c r="H189" i="2"/>
  <c r="I188" i="2"/>
  <c r="CY188" i="2" s="1"/>
  <c r="H188" i="2"/>
  <c r="I187" i="2"/>
  <c r="CZ187" i="2" s="1"/>
  <c r="H187" i="2"/>
  <c r="I186" i="2"/>
  <c r="CH186" i="2" s="1"/>
  <c r="H186" i="2"/>
  <c r="I185" i="2"/>
  <c r="CZ185" i="2" s="1"/>
  <c r="H185" i="2"/>
  <c r="CX184" i="2"/>
  <c r="CP184" i="2"/>
  <c r="CH184" i="2"/>
  <c r="BV184" i="2"/>
  <c r="BN184" i="2"/>
  <c r="BF184" i="2"/>
  <c r="AT184" i="2"/>
  <c r="AF184" i="2"/>
  <c r="I184" i="2"/>
  <c r="CT184" i="2" s="1"/>
  <c r="H184" i="2"/>
  <c r="I183" i="2"/>
  <c r="CO183" i="2" s="1"/>
  <c r="H183" i="2"/>
  <c r="W182" i="2"/>
  <c r="I182" i="2"/>
  <c r="AH182" i="2" s="1"/>
  <c r="H182" i="2"/>
  <c r="W181" i="2"/>
  <c r="I181" i="2"/>
  <c r="AH181" i="2" s="1"/>
  <c r="H181" i="2"/>
  <c r="W180" i="2"/>
  <c r="I180" i="2"/>
  <c r="AH180" i="2" s="1"/>
  <c r="H180" i="2"/>
  <c r="I179" i="2"/>
  <c r="H179" i="2"/>
  <c r="I178" i="2"/>
  <c r="H178" i="2"/>
  <c r="I177" i="2"/>
  <c r="H177" i="2"/>
  <c r="I176" i="2"/>
  <c r="H176" i="2"/>
  <c r="I175" i="2"/>
  <c r="H175" i="2"/>
  <c r="I174" i="2"/>
  <c r="AO174" i="2" s="1"/>
  <c r="H174" i="2"/>
  <c r="I173" i="2"/>
  <c r="AO173" i="2" s="1"/>
  <c r="H173" i="2"/>
  <c r="W172" i="2"/>
  <c r="I172" i="2"/>
  <c r="AH172" i="2" s="1"/>
  <c r="H172" i="2"/>
  <c r="W171" i="2"/>
  <c r="I171" i="2"/>
  <c r="AH171" i="2" s="1"/>
  <c r="H171" i="2"/>
  <c r="W170" i="2"/>
  <c r="I170" i="2"/>
  <c r="AH170" i="2" s="1"/>
  <c r="H170" i="2"/>
  <c r="W169" i="2"/>
  <c r="I169" i="2"/>
  <c r="AH169" i="2" s="1"/>
  <c r="H169" i="2"/>
  <c r="W168" i="2"/>
  <c r="I168" i="2"/>
  <c r="AH168" i="2" s="1"/>
  <c r="H168" i="2"/>
  <c r="W167" i="2"/>
  <c r="I167" i="2"/>
  <c r="AH167" i="2" s="1"/>
  <c r="H167" i="2"/>
  <c r="W166" i="2"/>
  <c r="I166" i="2"/>
  <c r="AH166" i="2" s="1"/>
  <c r="H166" i="2"/>
  <c r="W165" i="2"/>
  <c r="I165" i="2"/>
  <c r="AH165" i="2" s="1"/>
  <c r="H165" i="2"/>
  <c r="W164" i="2"/>
  <c r="I164" i="2"/>
  <c r="AH164" i="2" s="1"/>
  <c r="H164" i="2"/>
  <c r="W163" i="2"/>
  <c r="I163" i="2"/>
  <c r="AH163" i="2" s="1"/>
  <c r="H163" i="2"/>
  <c r="W162" i="2"/>
  <c r="I162" i="2"/>
  <c r="AH162" i="2" s="1"/>
  <c r="H162" i="2"/>
  <c r="AL161" i="2"/>
  <c r="AK161" i="2"/>
  <c r="AO161" i="2" s="1"/>
  <c r="I161" i="2"/>
  <c r="H161" i="2"/>
  <c r="AL160" i="2"/>
  <c r="AK160" i="2"/>
  <c r="AO160" i="2" s="1"/>
  <c r="I160" i="2"/>
  <c r="H160" i="2"/>
  <c r="AO159" i="2"/>
  <c r="I159" i="2"/>
  <c r="H159" i="2"/>
  <c r="AO158" i="2"/>
  <c r="I158" i="2"/>
  <c r="H158" i="2"/>
  <c r="AO157" i="2"/>
  <c r="I157" i="2"/>
  <c r="H157" i="2"/>
  <c r="AO156" i="2"/>
  <c r="AE156" i="2"/>
  <c r="AA156" i="2"/>
  <c r="W156" i="2"/>
  <c r="I156" i="2"/>
  <c r="AF156" i="2" s="1"/>
  <c r="H156" i="2"/>
  <c r="AO155" i="2"/>
  <c r="AC155" i="2"/>
  <c r="W155" i="2"/>
  <c r="I155" i="2"/>
  <c r="H155" i="2"/>
  <c r="AO154" i="2"/>
  <c r="AE154" i="2"/>
  <c r="AA154" i="2"/>
  <c r="W154" i="2"/>
  <c r="I154" i="2"/>
  <c r="AF154" i="2" s="1"/>
  <c r="H154" i="2"/>
  <c r="AO153" i="2"/>
  <c r="W153" i="2"/>
  <c r="I153" i="2"/>
  <c r="H153" i="2"/>
  <c r="AO152" i="2"/>
  <c r="AE152" i="2"/>
  <c r="AA152" i="2"/>
  <c r="W152" i="2"/>
  <c r="I152" i="2"/>
  <c r="AF152" i="2" s="1"/>
  <c r="H152" i="2"/>
  <c r="AO151" i="2"/>
  <c r="AC151" i="2"/>
  <c r="W151" i="2"/>
  <c r="I151" i="2"/>
  <c r="H151" i="2"/>
  <c r="AO150" i="2"/>
  <c r="AE150" i="2"/>
  <c r="AA150" i="2"/>
  <c r="W150" i="2"/>
  <c r="I150" i="2"/>
  <c r="AF150" i="2" s="1"/>
  <c r="H150" i="2"/>
  <c r="AO149" i="2"/>
  <c r="W149" i="2"/>
  <c r="I149" i="2"/>
  <c r="H149" i="2"/>
  <c r="AO148" i="2"/>
  <c r="AE148" i="2"/>
  <c r="AA148" i="2"/>
  <c r="W148" i="2"/>
  <c r="I148" i="2"/>
  <c r="AF148" i="2" s="1"/>
  <c r="H148" i="2"/>
  <c r="AO147" i="2"/>
  <c r="AC147" i="2"/>
  <c r="W147" i="2"/>
  <c r="I147" i="2"/>
  <c r="H147" i="2"/>
  <c r="AO146" i="2"/>
  <c r="W146" i="2"/>
  <c r="I146" i="2"/>
  <c r="H146" i="2"/>
  <c r="AO145" i="2"/>
  <c r="AE145" i="2"/>
  <c r="AA145" i="2"/>
  <c r="W145" i="2"/>
  <c r="I145" i="2"/>
  <c r="AF145" i="2" s="1"/>
  <c r="H145" i="2"/>
  <c r="AO144" i="2"/>
  <c r="W144" i="2"/>
  <c r="I144" i="2"/>
  <c r="AF144" i="2" s="1"/>
  <c r="H144" i="2"/>
  <c r="AO143" i="2"/>
  <c r="AE143" i="2"/>
  <c r="AA143" i="2"/>
  <c r="W143" i="2"/>
  <c r="I143" i="2"/>
  <c r="AF143" i="2" s="1"/>
  <c r="H143" i="2"/>
  <c r="AO142" i="2"/>
  <c r="W142" i="2"/>
  <c r="I142" i="2"/>
  <c r="AF142" i="2" s="1"/>
  <c r="H142" i="2"/>
  <c r="AO141" i="2"/>
  <c r="I141" i="2"/>
  <c r="H141" i="2"/>
  <c r="AL140" i="2"/>
  <c r="AK140" i="2"/>
  <c r="AO140" i="2" s="1"/>
  <c r="I140" i="2"/>
  <c r="H140" i="2"/>
  <c r="AL139" i="2"/>
  <c r="AK139" i="2"/>
  <c r="AO139" i="2" s="1"/>
  <c r="I139" i="2"/>
  <c r="H139" i="2"/>
  <c r="AL138" i="2"/>
  <c r="AK138" i="2"/>
  <c r="AK216" i="2" s="1"/>
  <c r="I138" i="2"/>
  <c r="H138" i="2"/>
  <c r="AO137" i="2"/>
  <c r="I137" i="2"/>
  <c r="H137" i="2"/>
  <c r="AO136" i="2"/>
  <c r="I136" i="2"/>
  <c r="H136" i="2"/>
  <c r="AO135" i="2"/>
  <c r="I135" i="2"/>
  <c r="H135" i="2"/>
  <c r="AO134" i="2"/>
  <c r="I134" i="2"/>
  <c r="H134" i="2"/>
  <c r="AO133" i="2"/>
  <c r="I133" i="2"/>
  <c r="H133" i="2"/>
  <c r="AO132" i="2"/>
  <c r="I132" i="2"/>
  <c r="H132" i="2"/>
  <c r="AO131" i="2"/>
  <c r="I131" i="2"/>
  <c r="H131" i="2"/>
  <c r="AO130" i="2"/>
  <c r="I130" i="2"/>
  <c r="H130" i="2"/>
  <c r="AO129" i="2"/>
  <c r="I129" i="2"/>
  <c r="H129" i="2"/>
  <c r="AO128" i="2"/>
  <c r="I128" i="2"/>
  <c r="H128" i="2"/>
  <c r="AO127" i="2"/>
  <c r="I127" i="2"/>
  <c r="H127" i="2"/>
  <c r="AO126" i="2"/>
  <c r="I126" i="2"/>
  <c r="H126" i="2"/>
  <c r="AO125" i="2"/>
  <c r="I125" i="2"/>
  <c r="H125" i="2"/>
  <c r="AO124" i="2"/>
  <c r="I124" i="2"/>
  <c r="H124" i="2"/>
  <c r="AO123" i="2"/>
  <c r="I123" i="2"/>
  <c r="H123" i="2"/>
  <c r="AO122" i="2"/>
  <c r="I122" i="2"/>
  <c r="H122" i="2"/>
  <c r="AO121" i="2"/>
  <c r="I121" i="2"/>
  <c r="H121" i="2"/>
  <c r="AO120" i="2"/>
  <c r="I120" i="2"/>
  <c r="H120" i="2"/>
  <c r="AO119" i="2"/>
  <c r="I119" i="2"/>
  <c r="H119" i="2"/>
  <c r="AO118" i="2"/>
  <c r="I118" i="2"/>
  <c r="H118" i="2"/>
  <c r="AO117" i="2"/>
  <c r="I117" i="2"/>
  <c r="H117" i="2"/>
  <c r="AO116" i="2"/>
  <c r="I116" i="2"/>
  <c r="H116" i="2"/>
  <c r="AO115" i="2"/>
  <c r="I115" i="2"/>
  <c r="H115" i="2"/>
  <c r="AO114" i="2"/>
  <c r="I114" i="2"/>
  <c r="H114" i="2"/>
  <c r="AO113" i="2"/>
  <c r="I113" i="2"/>
  <c r="H113" i="2"/>
  <c r="AO112" i="2"/>
  <c r="I112" i="2"/>
  <c r="H112" i="2"/>
  <c r="AO111" i="2"/>
  <c r="I111" i="2"/>
  <c r="H111" i="2"/>
  <c r="AO110" i="2"/>
  <c r="I110" i="2"/>
  <c r="H110" i="2"/>
  <c r="AO109" i="2"/>
  <c r="I109" i="2"/>
  <c r="H109" i="2"/>
  <c r="AO108" i="2"/>
  <c r="I108" i="2"/>
  <c r="H108" i="2"/>
  <c r="AO107" i="2"/>
  <c r="I107" i="2"/>
  <c r="H107" i="2"/>
  <c r="AO106" i="2"/>
  <c r="I106" i="2"/>
  <c r="H106" i="2"/>
  <c r="AO105" i="2"/>
  <c r="I105" i="2"/>
  <c r="H105" i="2"/>
  <c r="AO104" i="2"/>
  <c r="I104" i="2"/>
  <c r="H104" i="2"/>
  <c r="AO103" i="2"/>
  <c r="I103" i="2"/>
  <c r="H103" i="2"/>
  <c r="AO102" i="2"/>
  <c r="I102" i="2"/>
  <c r="H102" i="2"/>
  <c r="AO101" i="2"/>
  <c r="I101" i="2"/>
  <c r="H101" i="2"/>
  <c r="AO100" i="2"/>
  <c r="I100" i="2"/>
  <c r="H100" i="2"/>
  <c r="AO99" i="2"/>
  <c r="I99" i="2"/>
  <c r="H99" i="2"/>
  <c r="AO98" i="2"/>
  <c r="G98" i="2"/>
  <c r="G216" i="2" s="1"/>
  <c r="AN96" i="2"/>
  <c r="AM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J96" i="2"/>
  <c r="I95" i="2"/>
  <c r="H95" i="2"/>
  <c r="AK94" i="2"/>
  <c r="I94" i="2"/>
  <c r="DM94" i="2" s="1"/>
  <c r="H94" i="2"/>
  <c r="AK93" i="2"/>
  <c r="I93" i="2"/>
  <c r="DM93" i="2" s="1"/>
  <c r="H93" i="2"/>
  <c r="AJ92" i="2"/>
  <c r="I92" i="2"/>
  <c r="H92" i="2"/>
  <c r="AJ91" i="2"/>
  <c r="I91" i="2"/>
  <c r="H91" i="2"/>
  <c r="AJ90" i="2"/>
  <c r="I90" i="2"/>
  <c r="H90" i="2"/>
  <c r="AJ89" i="2"/>
  <c r="I89" i="2"/>
  <c r="H89" i="2"/>
  <c r="W88" i="2"/>
  <c r="I88" i="2"/>
  <c r="AI88" i="2" s="1"/>
  <c r="AJ88" i="2" s="1"/>
  <c r="H88" i="2"/>
  <c r="W87" i="2"/>
  <c r="I87" i="2"/>
  <c r="DB87" i="2" s="1"/>
  <c r="H87" i="2"/>
  <c r="W86" i="2"/>
  <c r="I86" i="2"/>
  <c r="DB86" i="2" s="1"/>
  <c r="H86" i="2"/>
  <c r="W85" i="2"/>
  <c r="I85" i="2"/>
  <c r="DB85" i="2" s="1"/>
  <c r="H85" i="2"/>
  <c r="W84" i="2"/>
  <c r="I84" i="2"/>
  <c r="BN84" i="2" s="1"/>
  <c r="H84" i="2"/>
  <c r="W83" i="2"/>
  <c r="I83" i="2"/>
  <c r="DA83" i="2" s="1"/>
  <c r="H83" i="2"/>
  <c r="W82" i="2"/>
  <c r="I82" i="2"/>
  <c r="DB82" i="2" s="1"/>
  <c r="H82" i="2"/>
  <c r="W81" i="2"/>
  <c r="I81" i="2"/>
  <c r="CX81" i="2" s="1"/>
  <c r="H81" i="2"/>
  <c r="W80" i="2"/>
  <c r="I80" i="2"/>
  <c r="DB80" i="2" s="1"/>
  <c r="H80" i="2"/>
  <c r="W79" i="2"/>
  <c r="I79" i="2"/>
  <c r="CX79" i="2" s="1"/>
  <c r="H79" i="2"/>
  <c r="W78" i="2"/>
  <c r="I78" i="2"/>
  <c r="DB78" i="2" s="1"/>
  <c r="H78" i="2"/>
  <c r="W77" i="2"/>
  <c r="I77" i="2"/>
  <c r="CX77" i="2" s="1"/>
  <c r="H77" i="2"/>
  <c r="W76" i="2"/>
  <c r="I76" i="2"/>
  <c r="DC76" i="2" s="1"/>
  <c r="H76" i="2"/>
  <c r="W75" i="2"/>
  <c r="I75" i="2"/>
  <c r="DB75" i="2" s="1"/>
  <c r="H75" i="2"/>
  <c r="W74" i="2"/>
  <c r="I74" i="2"/>
  <c r="DC74" i="2" s="1"/>
  <c r="H74" i="2"/>
  <c r="W73" i="2"/>
  <c r="I73" i="2"/>
  <c r="DB73" i="2" s="1"/>
  <c r="H73" i="2"/>
  <c r="W72" i="2"/>
  <c r="I72" i="2"/>
  <c r="DC72" i="2" s="1"/>
  <c r="H72" i="2"/>
  <c r="W71" i="2"/>
  <c r="I71" i="2"/>
  <c r="AH71" i="2" s="1"/>
  <c r="H71" i="2"/>
  <c r="I70" i="2"/>
  <c r="AO70" i="2" s="1"/>
  <c r="H70" i="2"/>
  <c r="AI69" i="2"/>
  <c r="AE69" i="2"/>
  <c r="AA69" i="2"/>
  <c r="W69" i="2"/>
  <c r="I69" i="2"/>
  <c r="AH69" i="2" s="1"/>
  <c r="H69" i="2"/>
  <c r="W68" i="2"/>
  <c r="I68" i="2"/>
  <c r="AI68" i="2" s="1"/>
  <c r="H68" i="2"/>
  <c r="AO67" i="2"/>
  <c r="I67" i="2"/>
  <c r="H67" i="2"/>
  <c r="I66" i="2"/>
  <c r="AO66" i="2" s="1"/>
  <c r="H66" i="2"/>
  <c r="AL65" i="2"/>
  <c r="AK65" i="2"/>
  <c r="AO65" i="2" s="1"/>
  <c r="I65" i="2"/>
  <c r="H65" i="2"/>
  <c r="AL64" i="2"/>
  <c r="AK64" i="2"/>
  <c r="AO64" i="2" s="1"/>
  <c r="I64" i="2"/>
  <c r="H64" i="2"/>
  <c r="AL63" i="2"/>
  <c r="AK63" i="2"/>
  <c r="AO63" i="2" s="1"/>
  <c r="I63" i="2"/>
  <c r="H63" i="2"/>
  <c r="AO62" i="2"/>
  <c r="I62" i="2"/>
  <c r="H62" i="2"/>
  <c r="AO61" i="2"/>
  <c r="I61" i="2"/>
  <c r="H61" i="2"/>
  <c r="AO60" i="2"/>
  <c r="I60" i="2"/>
  <c r="H60" i="2"/>
  <c r="AO59" i="2"/>
  <c r="I59" i="2"/>
  <c r="H59" i="2"/>
  <c r="AO58" i="2"/>
  <c r="I58" i="2"/>
  <c r="H58" i="2"/>
  <c r="W57" i="2"/>
  <c r="I57" i="2"/>
  <c r="AF57" i="2" s="1"/>
  <c r="H57" i="2"/>
  <c r="AL56" i="2"/>
  <c r="AK56" i="2"/>
  <c r="AO56" i="2" s="1"/>
  <c r="I56" i="2"/>
  <c r="H56" i="2"/>
  <c r="AL55" i="2"/>
  <c r="AK55" i="2"/>
  <c r="AO55" i="2" s="1"/>
  <c r="I55" i="2"/>
  <c r="H55" i="2"/>
  <c r="AL54" i="2"/>
  <c r="AK54" i="2"/>
  <c r="I54" i="2"/>
  <c r="H54" i="2"/>
  <c r="AL53" i="2"/>
  <c r="AK53" i="2"/>
  <c r="AO53" i="2" s="1"/>
  <c r="I53" i="2"/>
  <c r="H53" i="2"/>
  <c r="AL52" i="2"/>
  <c r="AK52" i="2"/>
  <c r="AO52" i="2" s="1"/>
  <c r="I52" i="2"/>
  <c r="H52" i="2"/>
  <c r="AL51" i="2"/>
  <c r="AK51" i="2"/>
  <c r="AO51" i="2" s="1"/>
  <c r="I51" i="2"/>
  <c r="H51" i="2"/>
  <c r="AL50" i="2"/>
  <c r="AK50" i="2"/>
  <c r="AK96" i="2" s="1"/>
  <c r="I50" i="2"/>
  <c r="H50" i="2"/>
  <c r="AO49" i="2"/>
  <c r="I49" i="2"/>
  <c r="H49" i="2"/>
  <c r="AO48" i="2"/>
  <c r="I48" i="2"/>
  <c r="H48" i="2"/>
  <c r="AO47" i="2"/>
  <c r="I47" i="2"/>
  <c r="H47" i="2"/>
  <c r="AO46" i="2"/>
  <c r="I46" i="2"/>
  <c r="H46" i="2"/>
  <c r="AO45" i="2"/>
  <c r="I45" i="2"/>
  <c r="H45" i="2"/>
  <c r="AO44" i="2"/>
  <c r="G44" i="2"/>
  <c r="H44" i="2" s="1"/>
  <c r="AO43" i="2"/>
  <c r="G43" i="2"/>
  <c r="H43" i="2" s="1"/>
  <c r="AO42" i="2"/>
  <c r="G42" i="2"/>
  <c r="I42" i="2" s="1"/>
  <c r="AO41" i="2"/>
  <c r="G41" i="2"/>
  <c r="I41" i="2" s="1"/>
  <c r="AO40" i="2"/>
  <c r="G40" i="2"/>
  <c r="I40" i="2" s="1"/>
  <c r="AO39" i="2"/>
  <c r="G39" i="2"/>
  <c r="G96" i="2" s="1"/>
  <c r="AN37" i="2"/>
  <c r="AJ36" i="2"/>
  <c r="I36" i="2"/>
  <c r="H36" i="2"/>
  <c r="I35" i="2"/>
  <c r="AO35" i="2" s="1"/>
  <c r="H35" i="2"/>
  <c r="W34" i="2"/>
  <c r="I34" i="2"/>
  <c r="AG34" i="2" s="1"/>
  <c r="H34" i="2"/>
  <c r="W33" i="2"/>
  <c r="I33" i="2"/>
  <c r="AG33" i="2" s="1"/>
  <c r="H33" i="2"/>
  <c r="AL32" i="2"/>
  <c r="AK32" i="2"/>
  <c r="I32" i="2"/>
  <c r="H32" i="2"/>
  <c r="AO31" i="2"/>
  <c r="I31" i="2"/>
  <c r="H31" i="2"/>
  <c r="AO30" i="2"/>
  <c r="G30" i="2"/>
  <c r="H30" i="2" s="1"/>
  <c r="AO29" i="2"/>
  <c r="H29" i="2"/>
  <c r="G29" i="2"/>
  <c r="I29" i="2" s="1"/>
  <c r="P29" i="2" s="1"/>
  <c r="AO28" i="2"/>
  <c r="G28" i="2"/>
  <c r="H28" i="2" s="1"/>
  <c r="AO27" i="2"/>
  <c r="G27" i="2"/>
  <c r="H27" i="2" s="1"/>
  <c r="AO26" i="2"/>
  <c r="H26" i="2"/>
  <c r="G26" i="2"/>
  <c r="I26" i="2" s="1"/>
  <c r="P26" i="2" s="1"/>
  <c r="AO25" i="2"/>
  <c r="G25" i="2"/>
  <c r="G37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AI22" i="2"/>
  <c r="I22" i="2"/>
  <c r="H22" i="2"/>
  <c r="AI21" i="2"/>
  <c r="I21" i="2"/>
  <c r="H21" i="2"/>
  <c r="I20" i="2"/>
  <c r="H20" i="2"/>
  <c r="AL19" i="2"/>
  <c r="AK19" i="2"/>
  <c r="AO19" i="2" s="1"/>
  <c r="I19" i="2"/>
  <c r="H19" i="2"/>
  <c r="AL18" i="2"/>
  <c r="AK18" i="2"/>
  <c r="AO18" i="2" s="1"/>
  <c r="I18" i="2"/>
  <c r="H18" i="2"/>
  <c r="AL17" i="2"/>
  <c r="AK17" i="2"/>
  <c r="AO17" i="2" s="1"/>
  <c r="I17" i="2"/>
  <c r="H17" i="2"/>
  <c r="AL16" i="2"/>
  <c r="AK16" i="2"/>
  <c r="AO16" i="2" s="1"/>
  <c r="I16" i="2"/>
  <c r="H16" i="2"/>
  <c r="AM15" i="2"/>
  <c r="AL15" i="2"/>
  <c r="AK15" i="2"/>
  <c r="I15" i="2"/>
  <c r="H15" i="2"/>
  <c r="AL14" i="2"/>
  <c r="AK14" i="2"/>
  <c r="AO14" i="2" s="1"/>
  <c r="I14" i="2"/>
  <c r="H14" i="2"/>
  <c r="AN13" i="2"/>
  <c r="AN23" i="2" s="1"/>
  <c r="AN220" i="2" s="1"/>
  <c r="AM13" i="2"/>
  <c r="AM23" i="2" s="1"/>
  <c r="AL13" i="2"/>
  <c r="AL23" i="2" s="1"/>
  <c r="AK13" i="2"/>
  <c r="AK23" i="2" s="1"/>
  <c r="G13" i="2"/>
  <c r="H13" i="2" s="1"/>
  <c r="AO12" i="2"/>
  <c r="G12" i="2"/>
  <c r="H12" i="2" s="1"/>
  <c r="AO11" i="2"/>
  <c r="G11" i="2"/>
  <c r="H11" i="2" s="1"/>
  <c r="AO10" i="2"/>
  <c r="G10" i="2"/>
  <c r="H10" i="2" s="1"/>
  <c r="AO9" i="2"/>
  <c r="G9" i="2"/>
  <c r="H9" i="2" s="1"/>
  <c r="AO8" i="2"/>
  <c r="G8" i="2"/>
  <c r="H8" i="2" s="1"/>
  <c r="AO7" i="2"/>
  <c r="G7" i="2"/>
  <c r="H7" i="2" s="1"/>
  <c r="H23" i="2" s="1"/>
  <c r="G182" i="1"/>
  <c r="DB181" i="1"/>
  <c r="DC181" i="1" s="1"/>
  <c r="I181" i="1"/>
  <c r="DU181" i="1" s="1"/>
  <c r="H181" i="1"/>
  <c r="I180" i="1"/>
  <c r="I182" i="1" s="1"/>
  <c r="H180" i="1"/>
  <c r="H182" i="1" s="1"/>
  <c r="EC177" i="1"/>
  <c r="EB177" i="1"/>
  <c r="EA177" i="1"/>
  <c r="DZ177" i="1"/>
  <c r="DY177" i="1"/>
  <c r="DX177" i="1"/>
  <c r="DW177" i="1"/>
  <c r="DV177" i="1"/>
  <c r="BB177" i="1"/>
  <c r="BA177" i="1"/>
  <c r="AZ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G177" i="1"/>
  <c r="I176" i="1"/>
  <c r="DU176" i="1" s="1"/>
  <c r="ED176" i="1" s="1"/>
  <c r="H176" i="1"/>
  <c r="DU175" i="1"/>
  <c r="ED175" i="1" s="1"/>
  <c r="I175" i="1"/>
  <c r="H175" i="1"/>
  <c r="I174" i="1"/>
  <c r="DU174" i="1" s="1"/>
  <c r="ED174" i="1" s="1"/>
  <c r="H174" i="1"/>
  <c r="DU173" i="1"/>
  <c r="ED173" i="1" s="1"/>
  <c r="I173" i="1"/>
  <c r="H173" i="1"/>
  <c r="I172" i="1"/>
  <c r="DU172" i="1" s="1"/>
  <c r="ED172" i="1" s="1"/>
  <c r="H172" i="1"/>
  <c r="DU171" i="1"/>
  <c r="ED171" i="1" s="1"/>
  <c r="I171" i="1"/>
  <c r="H171" i="1"/>
  <c r="I170" i="1"/>
  <c r="DT170" i="1" s="1"/>
  <c r="H170" i="1"/>
  <c r="DR169" i="1"/>
  <c r="DL169" i="1"/>
  <c r="I169" i="1"/>
  <c r="DU169" i="1" s="1"/>
  <c r="H169" i="1"/>
  <c r="I168" i="1"/>
  <c r="DT168" i="1" s="1"/>
  <c r="H168" i="1"/>
  <c r="DR167" i="1"/>
  <c r="DL167" i="1"/>
  <c r="I167" i="1"/>
  <c r="DU167" i="1" s="1"/>
  <c r="H167" i="1"/>
  <c r="I166" i="1"/>
  <c r="DT166" i="1" s="1"/>
  <c r="H166" i="1"/>
  <c r="DU165" i="1"/>
  <c r="DO165" i="1"/>
  <c r="DK165" i="1"/>
  <c r="I165" i="1"/>
  <c r="DT165" i="1" s="1"/>
  <c r="H165" i="1"/>
  <c r="I164" i="1"/>
  <c r="DT164" i="1" s="1"/>
  <c r="H164" i="1"/>
  <c r="I163" i="1"/>
  <c r="DU163" i="1" s="1"/>
  <c r="H163" i="1"/>
  <c r="I162" i="1"/>
  <c r="DT162" i="1" s="1"/>
  <c r="H162" i="1"/>
  <c r="DT161" i="1"/>
  <c r="DN161" i="1"/>
  <c r="DJ161" i="1"/>
  <c r="I161" i="1"/>
  <c r="DU161" i="1" s="1"/>
  <c r="H161" i="1"/>
  <c r="I160" i="1"/>
  <c r="DT160" i="1" s="1"/>
  <c r="H160" i="1"/>
  <c r="I159" i="1"/>
  <c r="DU159" i="1" s="1"/>
  <c r="H159" i="1"/>
  <c r="I158" i="1"/>
  <c r="DT158" i="1" s="1"/>
  <c r="H158" i="1"/>
  <c r="DT157" i="1"/>
  <c r="DN157" i="1"/>
  <c r="DJ157" i="1"/>
  <c r="I157" i="1"/>
  <c r="DU157" i="1" s="1"/>
  <c r="H157" i="1"/>
  <c r="I156" i="1"/>
  <c r="DO156" i="1" s="1"/>
  <c r="H156" i="1"/>
  <c r="I155" i="1"/>
  <c r="DU155" i="1" s="1"/>
  <c r="H155" i="1"/>
  <c r="DU154" i="1"/>
  <c r="DO154" i="1"/>
  <c r="DK154" i="1"/>
  <c r="DG154" i="1"/>
  <c r="DA154" i="1"/>
  <c r="DB154" i="1" s="1"/>
  <c r="DC154" i="1" s="1"/>
  <c r="I154" i="1"/>
  <c r="DT154" i="1" s="1"/>
  <c r="H154" i="1"/>
  <c r="I153" i="1"/>
  <c r="H153" i="1"/>
  <c r="DR152" i="1"/>
  <c r="DL152" i="1"/>
  <c r="DH152" i="1"/>
  <c r="DD152" i="1"/>
  <c r="CX152" i="1"/>
  <c r="I152" i="1"/>
  <c r="DU152" i="1" s="1"/>
  <c r="H152" i="1"/>
  <c r="I151" i="1"/>
  <c r="DT151" i="1" s="1"/>
  <c r="H151" i="1"/>
  <c r="I150" i="1"/>
  <c r="DT150" i="1" s="1"/>
  <c r="H150" i="1"/>
  <c r="I149" i="1"/>
  <c r="DT149" i="1" s="1"/>
  <c r="H149" i="1"/>
  <c r="I148" i="1"/>
  <c r="DT148" i="1" s="1"/>
  <c r="H148" i="1"/>
  <c r="I147" i="1"/>
  <c r="CY147" i="1" s="1"/>
  <c r="H147" i="1"/>
  <c r="CW146" i="1"/>
  <c r="I146" i="1"/>
  <c r="DT146" i="1" s="1"/>
  <c r="H146" i="1"/>
  <c r="I145" i="1"/>
  <c r="DT145" i="1" s="1"/>
  <c r="H145" i="1"/>
  <c r="I144" i="1"/>
  <c r="DT144" i="1" s="1"/>
  <c r="H144" i="1"/>
  <c r="I143" i="1"/>
  <c r="DT143" i="1" s="1"/>
  <c r="H143" i="1"/>
  <c r="I142" i="1"/>
  <c r="DT142" i="1" s="1"/>
  <c r="H142" i="1"/>
  <c r="I141" i="1"/>
  <c r="DU141" i="1" s="1"/>
  <c r="H141" i="1"/>
  <c r="I140" i="1"/>
  <c r="DT140" i="1" s="1"/>
  <c r="H140" i="1"/>
  <c r="I139" i="1"/>
  <c r="DU139" i="1" s="1"/>
  <c r="H139" i="1"/>
  <c r="I138" i="1"/>
  <c r="DT138" i="1" s="1"/>
  <c r="H138" i="1"/>
  <c r="I137" i="1"/>
  <c r="DU137" i="1" s="1"/>
  <c r="H137" i="1"/>
  <c r="I136" i="1"/>
  <c r="DT136" i="1" s="1"/>
  <c r="H136" i="1"/>
  <c r="CZ135" i="1"/>
  <c r="CV135" i="1"/>
  <c r="I135" i="1"/>
  <c r="CX135" i="1" s="1"/>
  <c r="H135" i="1"/>
  <c r="I134" i="1"/>
  <c r="DU134" i="1" s="1"/>
  <c r="H134" i="1"/>
  <c r="DR133" i="1"/>
  <c r="DH133" i="1"/>
  <c r="CX133" i="1"/>
  <c r="I133" i="1"/>
  <c r="H133" i="1"/>
  <c r="I132" i="1"/>
  <c r="DU132" i="1" s="1"/>
  <c r="H132" i="1"/>
  <c r="DT131" i="1"/>
  <c r="DN131" i="1"/>
  <c r="DJ131" i="1"/>
  <c r="DF131" i="1"/>
  <c r="CZ131" i="1"/>
  <c r="CV131" i="1"/>
  <c r="I131" i="1"/>
  <c r="DU131" i="1" s="1"/>
  <c r="H131" i="1"/>
  <c r="I130" i="1"/>
  <c r="DU130" i="1" s="1"/>
  <c r="H130" i="1"/>
  <c r="I129" i="1"/>
  <c r="H129" i="1"/>
  <c r="I128" i="1"/>
  <c r="DU128" i="1" s="1"/>
  <c r="H128" i="1"/>
  <c r="I127" i="1"/>
  <c r="H127" i="1"/>
  <c r="I126" i="1"/>
  <c r="DU126" i="1" s="1"/>
  <c r="H126" i="1"/>
  <c r="DT125" i="1"/>
  <c r="DN125" i="1"/>
  <c r="DJ125" i="1"/>
  <c r="DF125" i="1"/>
  <c r="CZ125" i="1"/>
  <c r="CV125" i="1"/>
  <c r="I125" i="1"/>
  <c r="DU125" i="1" s="1"/>
  <c r="H125" i="1"/>
  <c r="I124" i="1"/>
  <c r="DU124" i="1" s="1"/>
  <c r="H124" i="1"/>
  <c r="I123" i="1"/>
  <c r="DT123" i="1" s="1"/>
  <c r="H123" i="1"/>
  <c r="I122" i="1"/>
  <c r="DT122" i="1" s="1"/>
  <c r="H122" i="1"/>
  <c r="I121" i="1"/>
  <c r="DT121" i="1" s="1"/>
  <c r="H121" i="1"/>
  <c r="I120" i="1"/>
  <c r="DT120" i="1" s="1"/>
  <c r="H120" i="1"/>
  <c r="I119" i="1"/>
  <c r="DT119" i="1" s="1"/>
  <c r="H119" i="1"/>
  <c r="I118" i="1"/>
  <c r="CZ118" i="1" s="1"/>
  <c r="H118" i="1"/>
  <c r="I117" i="1"/>
  <c r="DT117" i="1" s="1"/>
  <c r="H117" i="1"/>
  <c r="I116" i="1"/>
  <c r="DT116" i="1" s="1"/>
  <c r="H116" i="1"/>
  <c r="CR115" i="1"/>
  <c r="I115" i="1"/>
  <c r="DT115" i="1" s="1"/>
  <c r="H115" i="1"/>
  <c r="I114" i="1"/>
  <c r="DT114" i="1" s="1"/>
  <c r="H114" i="1"/>
  <c r="I113" i="1"/>
  <c r="DL113" i="1" s="1"/>
  <c r="H113" i="1"/>
  <c r="I112" i="1"/>
  <c r="DU112" i="1" s="1"/>
  <c r="H112" i="1"/>
  <c r="CV111" i="1"/>
  <c r="CR111" i="1"/>
  <c r="CL111" i="1"/>
  <c r="I111" i="1"/>
  <c r="DU111" i="1" s="1"/>
  <c r="H111" i="1"/>
  <c r="I110" i="1"/>
  <c r="DU110" i="1" s="1"/>
  <c r="H110" i="1"/>
  <c r="I109" i="1"/>
  <c r="DU109" i="1" s="1"/>
  <c r="H109" i="1"/>
  <c r="I108" i="1"/>
  <c r="DU108" i="1" s="1"/>
  <c r="H108" i="1"/>
  <c r="I107" i="1"/>
  <c r="DU107" i="1" s="1"/>
  <c r="H107" i="1"/>
  <c r="I106" i="1"/>
  <c r="DT106" i="1" s="1"/>
  <c r="H106" i="1"/>
  <c r="I105" i="1"/>
  <c r="DT105" i="1" s="1"/>
  <c r="H105" i="1"/>
  <c r="I104" i="1"/>
  <c r="DT104" i="1" s="1"/>
  <c r="H104" i="1"/>
  <c r="I103" i="1"/>
  <c r="DT103" i="1" s="1"/>
  <c r="H103" i="1"/>
  <c r="I102" i="1"/>
  <c r="DT102" i="1" s="1"/>
  <c r="H102" i="1"/>
  <c r="I101" i="1"/>
  <c r="DT101" i="1" s="1"/>
  <c r="H101" i="1"/>
  <c r="I100" i="1"/>
  <c r="DT100" i="1" s="1"/>
  <c r="H100" i="1"/>
  <c r="I99" i="1"/>
  <c r="DT99" i="1" s="1"/>
  <c r="H99" i="1"/>
  <c r="I98" i="1"/>
  <c r="DT98" i="1" s="1"/>
  <c r="H98" i="1"/>
  <c r="I97" i="1"/>
  <c r="DT97" i="1" s="1"/>
  <c r="H97" i="1"/>
  <c r="I96" i="1"/>
  <c r="DT96" i="1" s="1"/>
  <c r="H96" i="1"/>
  <c r="I95" i="1"/>
  <c r="DT95" i="1" s="1"/>
  <c r="H95" i="1"/>
  <c r="I94" i="1"/>
  <c r="DT94" i="1" s="1"/>
  <c r="H94" i="1"/>
  <c r="CI93" i="1"/>
  <c r="CE93" i="1"/>
  <c r="BY93" i="1"/>
  <c r="BU93" i="1"/>
  <c r="BQ93" i="1"/>
  <c r="BM93" i="1"/>
  <c r="I93" i="1"/>
  <c r="DT93" i="1" s="1"/>
  <c r="H93" i="1"/>
  <c r="I92" i="1"/>
  <c r="DT92" i="1" s="1"/>
  <c r="H92" i="1"/>
  <c r="I91" i="1"/>
  <c r="H91" i="1"/>
  <c r="I90" i="1"/>
  <c r="DU90" i="1" s="1"/>
  <c r="H90" i="1"/>
  <c r="I89" i="1"/>
  <c r="DU89" i="1" s="1"/>
  <c r="H89" i="1"/>
  <c r="I88" i="1"/>
  <c r="DU88" i="1" s="1"/>
  <c r="H88" i="1"/>
  <c r="I87" i="1"/>
  <c r="DU87" i="1" s="1"/>
  <c r="H87" i="1"/>
  <c r="DN86" i="1"/>
  <c r="DJ86" i="1"/>
  <c r="DF86" i="1"/>
  <c r="CZ86" i="1"/>
  <c r="CV86" i="1"/>
  <c r="CR86" i="1"/>
  <c r="CL86" i="1"/>
  <c r="CH86" i="1"/>
  <c r="CD86" i="1"/>
  <c r="BX86" i="1"/>
  <c r="BT86" i="1"/>
  <c r="BP86" i="1"/>
  <c r="BJ86" i="1"/>
  <c r="I86" i="1"/>
  <c r="DU86" i="1" s="1"/>
  <c r="H86" i="1"/>
  <c r="I85" i="1"/>
  <c r="DT85" i="1" s="1"/>
  <c r="H85" i="1"/>
  <c r="AY84" i="1"/>
  <c r="AY177" i="1" s="1"/>
  <c r="I84" i="1"/>
  <c r="I177" i="1" s="1"/>
  <c r="H84" i="1"/>
  <c r="EC82" i="1"/>
  <c r="EB82" i="1"/>
  <c r="EA82" i="1"/>
  <c r="DZ82" i="1"/>
  <c r="DY82" i="1"/>
  <c r="DX82" i="1"/>
  <c r="DW82" i="1"/>
  <c r="DV82" i="1"/>
  <c r="BC82" i="1"/>
  <c r="BB82" i="1"/>
  <c r="BA82" i="1"/>
  <c r="AZ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G82" i="1"/>
  <c r="I81" i="1"/>
  <c r="DU81" i="1" s="1"/>
  <c r="H81" i="1"/>
  <c r="I80" i="1"/>
  <c r="DT80" i="1" s="1"/>
  <c r="H80" i="1"/>
  <c r="I79" i="1"/>
  <c r="DU79" i="1" s="1"/>
  <c r="H79" i="1"/>
  <c r="I78" i="1"/>
  <c r="DU78" i="1" s="1"/>
  <c r="H78" i="1"/>
  <c r="DI77" i="1"/>
  <c r="I77" i="1"/>
  <c r="DU77" i="1" s="1"/>
  <c r="H77" i="1"/>
  <c r="I76" i="1"/>
  <c r="DT76" i="1" s="1"/>
  <c r="H76" i="1"/>
  <c r="I75" i="1"/>
  <c r="DT75" i="1" s="1"/>
  <c r="H75" i="1"/>
  <c r="I74" i="1"/>
  <c r="DT74" i="1" s="1"/>
  <c r="H74" i="1"/>
  <c r="I73" i="1"/>
  <c r="DU73" i="1" s="1"/>
  <c r="H73" i="1"/>
  <c r="CZ72" i="1"/>
  <c r="I72" i="1"/>
  <c r="DT72" i="1" s="1"/>
  <c r="H72" i="1"/>
  <c r="I71" i="1"/>
  <c r="DU71" i="1" s="1"/>
  <c r="H71" i="1"/>
  <c r="I70" i="1"/>
  <c r="DU70" i="1" s="1"/>
  <c r="H70" i="1"/>
  <c r="I69" i="1"/>
  <c r="DU69" i="1" s="1"/>
  <c r="H69" i="1"/>
  <c r="I68" i="1"/>
  <c r="DU68" i="1" s="1"/>
  <c r="H68" i="1"/>
  <c r="I67" i="1"/>
  <c r="DU67" i="1" s="1"/>
  <c r="H67" i="1"/>
  <c r="I66" i="1"/>
  <c r="DT66" i="1" s="1"/>
  <c r="H66" i="1"/>
  <c r="I65" i="1"/>
  <c r="DT65" i="1" s="1"/>
  <c r="H65" i="1"/>
  <c r="I64" i="1"/>
  <c r="DT64" i="1" s="1"/>
  <c r="H64" i="1"/>
  <c r="I63" i="1"/>
  <c r="DT63" i="1" s="1"/>
  <c r="H63" i="1"/>
  <c r="I62" i="1"/>
  <c r="DT62" i="1" s="1"/>
  <c r="H62" i="1"/>
  <c r="I61" i="1"/>
  <c r="DT61" i="1" s="1"/>
  <c r="H61" i="1"/>
  <c r="I60" i="1"/>
  <c r="DT60" i="1" s="1"/>
  <c r="H60" i="1"/>
  <c r="I59" i="1"/>
  <c r="DT59" i="1" s="1"/>
  <c r="H59" i="1"/>
  <c r="I58" i="1"/>
  <c r="DT58" i="1" s="1"/>
  <c r="H58" i="1"/>
  <c r="I57" i="1"/>
  <c r="DT57" i="1" s="1"/>
  <c r="H57" i="1"/>
  <c r="I56" i="1"/>
  <c r="DT56" i="1" s="1"/>
  <c r="H56" i="1"/>
  <c r="I55" i="1"/>
  <c r="DT55" i="1" s="1"/>
  <c r="H55" i="1"/>
  <c r="I54" i="1"/>
  <c r="DT54" i="1" s="1"/>
  <c r="H54" i="1"/>
  <c r="CF53" i="1"/>
  <c r="I53" i="1"/>
  <c r="DU53" i="1" s="1"/>
  <c r="H53" i="1"/>
  <c r="I52" i="1"/>
  <c r="DT52" i="1" s="1"/>
  <c r="H52" i="1"/>
  <c r="I51" i="1"/>
  <c r="DU51" i="1" s="1"/>
  <c r="H51" i="1"/>
  <c r="I50" i="1"/>
  <c r="DT50" i="1" s="1"/>
  <c r="H50" i="1"/>
  <c r="I49" i="1"/>
  <c r="DU49" i="1" s="1"/>
  <c r="H49" i="1"/>
  <c r="I48" i="1"/>
  <c r="DT48" i="1" s="1"/>
  <c r="H48" i="1"/>
  <c r="I47" i="1"/>
  <c r="DU47" i="1" s="1"/>
  <c r="H47" i="1"/>
  <c r="BX46" i="1"/>
  <c r="I46" i="1"/>
  <c r="DT46" i="1" s="1"/>
  <c r="H46" i="1"/>
  <c r="I45" i="1"/>
  <c r="DU45" i="1" s="1"/>
  <c r="H45" i="1"/>
  <c r="I44" i="1"/>
  <c r="DU44" i="1" s="1"/>
  <c r="H44" i="1"/>
  <c r="I43" i="1"/>
  <c r="DU43" i="1" s="1"/>
  <c r="H43" i="1"/>
  <c r="I42" i="1"/>
  <c r="H42" i="1"/>
  <c r="I41" i="1"/>
  <c r="DU41" i="1" s="1"/>
  <c r="H41" i="1"/>
  <c r="I40" i="1"/>
  <c r="DU40" i="1" s="1"/>
  <c r="H40" i="1"/>
  <c r="I39" i="1"/>
  <c r="DU39" i="1" s="1"/>
  <c r="H39" i="1"/>
  <c r="AY38" i="1"/>
  <c r="I38" i="1"/>
  <c r="DU38" i="1" s="1"/>
  <c r="H38" i="1"/>
  <c r="AY37" i="1"/>
  <c r="I37" i="1"/>
  <c r="DU37" i="1" s="1"/>
  <c r="H37" i="1"/>
  <c r="AY36" i="1"/>
  <c r="I36" i="1"/>
  <c r="DU36" i="1" s="1"/>
  <c r="H36" i="1"/>
  <c r="BY35" i="1"/>
  <c r="BU35" i="1"/>
  <c r="BQ35" i="1"/>
  <c r="BK35" i="1"/>
  <c r="BG35" i="1"/>
  <c r="AY35" i="1"/>
  <c r="I35" i="1"/>
  <c r="DT35" i="1" s="1"/>
  <c r="H35" i="1"/>
  <c r="AY34" i="1"/>
  <c r="AY82" i="1" s="1"/>
  <c r="I34" i="1"/>
  <c r="I82" i="1" s="1"/>
  <c r="H34" i="1"/>
  <c r="H82" i="1" s="1"/>
  <c r="AC32" i="1"/>
  <c r="AB32" i="1"/>
  <c r="AA32" i="1"/>
  <c r="Z32" i="1"/>
  <c r="Y32" i="1"/>
  <c r="X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G32" i="1"/>
  <c r="I31" i="1"/>
  <c r="DT31" i="1" s="1"/>
  <c r="H31" i="1"/>
  <c r="I30" i="1"/>
  <c r="DU30" i="1" s="1"/>
  <c r="H30" i="1"/>
  <c r="I29" i="1"/>
  <c r="DU29" i="1" s="1"/>
  <c r="H29" i="1"/>
  <c r="I28" i="1"/>
  <c r="DU28" i="1" s="1"/>
  <c r="H28" i="1"/>
  <c r="W27" i="1"/>
  <c r="I27" i="1"/>
  <c r="DT27" i="1" s="1"/>
  <c r="H27" i="1"/>
  <c r="W26" i="1"/>
  <c r="I26" i="1"/>
  <c r="I32" i="1" s="1"/>
  <c r="H26" i="1"/>
  <c r="H32" i="1" s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3" i="1"/>
  <c r="DT23" i="1" s="1"/>
  <c r="H23" i="1"/>
  <c r="I22" i="1"/>
  <c r="DT22" i="1" s="1"/>
  <c r="H22" i="1"/>
  <c r="W21" i="1"/>
  <c r="I21" i="1"/>
  <c r="DT21" i="1" s="1"/>
  <c r="H21" i="1"/>
  <c r="W20" i="1"/>
  <c r="I20" i="1"/>
  <c r="H20" i="1"/>
  <c r="W19" i="1"/>
  <c r="I19" i="1"/>
  <c r="DT19" i="1" s="1"/>
  <c r="H19" i="1"/>
  <c r="W18" i="1"/>
  <c r="I18" i="1"/>
  <c r="DT18" i="1" s="1"/>
  <c r="H18" i="1"/>
  <c r="W17" i="1"/>
  <c r="I17" i="1"/>
  <c r="DT17" i="1" s="1"/>
  <c r="H17" i="1"/>
  <c r="W16" i="1"/>
  <c r="I16" i="1"/>
  <c r="DT16" i="1" s="1"/>
  <c r="H16" i="1"/>
  <c r="W15" i="1"/>
  <c r="I15" i="1"/>
  <c r="DT15" i="1" s="1"/>
  <c r="H15" i="1"/>
  <c r="W14" i="1"/>
  <c r="I14" i="1"/>
  <c r="DT14" i="1" s="1"/>
  <c r="H14" i="1"/>
  <c r="W13" i="1"/>
  <c r="I13" i="1"/>
  <c r="DT13" i="1" s="1"/>
  <c r="H13" i="1"/>
  <c r="W12" i="1"/>
  <c r="I12" i="1"/>
  <c r="DT12" i="1" s="1"/>
  <c r="H12" i="1"/>
  <c r="W11" i="1"/>
  <c r="I11" i="1"/>
  <c r="DT11" i="1" s="1"/>
  <c r="H11" i="1"/>
  <c r="W10" i="1"/>
  <c r="I10" i="1"/>
  <c r="DT10" i="1" s="1"/>
  <c r="H10" i="1"/>
  <c r="W9" i="1"/>
  <c r="I9" i="1"/>
  <c r="DT9" i="1" s="1"/>
  <c r="H9" i="1"/>
  <c r="W8" i="1"/>
  <c r="G8" i="1"/>
  <c r="H8" i="1" s="1"/>
  <c r="W7" i="1"/>
  <c r="G7" i="1"/>
  <c r="G24" i="1" s="1"/>
  <c r="G178" i="1" s="1"/>
  <c r="AA9" i="1" l="1"/>
  <c r="AE9" i="1"/>
  <c r="AI9" i="1"/>
  <c r="AO9" i="1"/>
  <c r="AS9" i="1"/>
  <c r="AW9" i="1"/>
  <c r="BC9" i="1"/>
  <c r="BG9" i="1"/>
  <c r="BK9" i="1"/>
  <c r="BQ9" i="1"/>
  <c r="BU9" i="1"/>
  <c r="BY9" i="1"/>
  <c r="CE9" i="1"/>
  <c r="CI9" i="1"/>
  <c r="CM9" i="1"/>
  <c r="CS9" i="1"/>
  <c r="CW9" i="1"/>
  <c r="DA9" i="1"/>
  <c r="DG9" i="1"/>
  <c r="DK9" i="1"/>
  <c r="DO9" i="1"/>
  <c r="DU9" i="1"/>
  <c r="Y10" i="1"/>
  <c r="AC10" i="1"/>
  <c r="AG10" i="1"/>
  <c r="AM10" i="1"/>
  <c r="AQ10" i="1"/>
  <c r="AU10" i="1"/>
  <c r="BA10" i="1"/>
  <c r="BE10" i="1"/>
  <c r="BI10" i="1"/>
  <c r="BO10" i="1"/>
  <c r="BS10" i="1"/>
  <c r="BW10" i="1"/>
  <c r="CC10" i="1"/>
  <c r="CG10" i="1"/>
  <c r="CK10" i="1"/>
  <c r="CQ10" i="1"/>
  <c r="CU10" i="1"/>
  <c r="CY10" i="1"/>
  <c r="DE10" i="1"/>
  <c r="DI10" i="1"/>
  <c r="DM10" i="1"/>
  <c r="DS10" i="1"/>
  <c r="AA11" i="1"/>
  <c r="AE11" i="1"/>
  <c r="AI11" i="1"/>
  <c r="AO11" i="1"/>
  <c r="AS11" i="1"/>
  <c r="AW11" i="1"/>
  <c r="BC11" i="1"/>
  <c r="BG11" i="1"/>
  <c r="BK11" i="1"/>
  <c r="BQ11" i="1"/>
  <c r="BU11" i="1"/>
  <c r="BY11" i="1"/>
  <c r="CE11" i="1"/>
  <c r="CI11" i="1"/>
  <c r="CM11" i="1"/>
  <c r="CS11" i="1"/>
  <c r="CW11" i="1"/>
  <c r="DA11" i="1"/>
  <c r="DG11" i="1"/>
  <c r="DK11" i="1"/>
  <c r="DO11" i="1"/>
  <c r="DU11" i="1"/>
  <c r="Y12" i="1"/>
  <c r="AC12" i="1"/>
  <c r="AG12" i="1"/>
  <c r="AM12" i="1"/>
  <c r="AQ12" i="1"/>
  <c r="AU12" i="1"/>
  <c r="BA12" i="1"/>
  <c r="BE12" i="1"/>
  <c r="BI12" i="1"/>
  <c r="BO12" i="1"/>
  <c r="BS12" i="1"/>
  <c r="BW12" i="1"/>
  <c r="CC12" i="1"/>
  <c r="CG12" i="1"/>
  <c r="CK12" i="1"/>
  <c r="CQ12" i="1"/>
  <c r="CU12" i="1"/>
  <c r="CY12" i="1"/>
  <c r="DE12" i="1"/>
  <c r="DI12" i="1"/>
  <c r="DM12" i="1"/>
  <c r="DS12" i="1"/>
  <c r="AA13" i="1"/>
  <c r="AE13" i="1"/>
  <c r="AI13" i="1"/>
  <c r="AO13" i="1"/>
  <c r="AS13" i="1"/>
  <c r="AW13" i="1"/>
  <c r="BC13" i="1"/>
  <c r="BG13" i="1"/>
  <c r="BK13" i="1"/>
  <c r="BQ13" i="1"/>
  <c r="BU13" i="1"/>
  <c r="BY13" i="1"/>
  <c r="CE13" i="1"/>
  <c r="CI13" i="1"/>
  <c r="CM13" i="1"/>
  <c r="CS13" i="1"/>
  <c r="CW13" i="1"/>
  <c r="DA13" i="1"/>
  <c r="DG13" i="1"/>
  <c r="DK13" i="1"/>
  <c r="DO13" i="1"/>
  <c r="DU13" i="1"/>
  <c r="Y14" i="1"/>
  <c r="AC14" i="1"/>
  <c r="AG14" i="1"/>
  <c r="AM14" i="1"/>
  <c r="AQ14" i="1"/>
  <c r="AU14" i="1"/>
  <c r="BA14" i="1"/>
  <c r="BE14" i="1"/>
  <c r="BI14" i="1"/>
  <c r="BO14" i="1"/>
  <c r="BS14" i="1"/>
  <c r="BW14" i="1"/>
  <c r="CC14" i="1"/>
  <c r="CG14" i="1"/>
  <c r="CK14" i="1"/>
  <c r="CQ14" i="1"/>
  <c r="CU14" i="1"/>
  <c r="CY14" i="1"/>
  <c r="DE14" i="1"/>
  <c r="DI14" i="1"/>
  <c r="DM14" i="1"/>
  <c r="DS14" i="1"/>
  <c r="AA15" i="1"/>
  <c r="AE15" i="1"/>
  <c r="AI15" i="1"/>
  <c r="AO15" i="1"/>
  <c r="AS15" i="1"/>
  <c r="AW15" i="1"/>
  <c r="BC15" i="1"/>
  <c r="BG15" i="1"/>
  <c r="BK15" i="1"/>
  <c r="BQ15" i="1"/>
  <c r="BU15" i="1"/>
  <c r="BY15" i="1"/>
  <c r="CE15" i="1"/>
  <c r="CI15" i="1"/>
  <c r="CM15" i="1"/>
  <c r="CS15" i="1"/>
  <c r="CW15" i="1"/>
  <c r="DA15" i="1"/>
  <c r="DG15" i="1"/>
  <c r="DK15" i="1"/>
  <c r="DO15" i="1"/>
  <c r="DU15" i="1"/>
  <c r="Y16" i="1"/>
  <c r="AC16" i="1"/>
  <c r="AG16" i="1"/>
  <c r="AM16" i="1"/>
  <c r="AQ16" i="1"/>
  <c r="AU16" i="1"/>
  <c r="BA16" i="1"/>
  <c r="BE16" i="1"/>
  <c r="BI16" i="1"/>
  <c r="BO16" i="1"/>
  <c r="BS16" i="1"/>
  <c r="BW16" i="1"/>
  <c r="CC16" i="1"/>
  <c r="CG16" i="1"/>
  <c r="CK16" i="1"/>
  <c r="CQ16" i="1"/>
  <c r="CU16" i="1"/>
  <c r="CY16" i="1"/>
  <c r="DE16" i="1"/>
  <c r="DI16" i="1"/>
  <c r="DM16" i="1"/>
  <c r="DS16" i="1"/>
  <c r="AA17" i="1"/>
  <c r="AE17" i="1"/>
  <c r="AI17" i="1"/>
  <c r="AO17" i="1"/>
  <c r="AS17" i="1"/>
  <c r="AW17" i="1"/>
  <c r="BC17" i="1"/>
  <c r="BG17" i="1"/>
  <c r="BK17" i="1"/>
  <c r="BQ17" i="1"/>
  <c r="BU17" i="1"/>
  <c r="BY17" i="1"/>
  <c r="CE17" i="1"/>
  <c r="CI17" i="1"/>
  <c r="CM17" i="1"/>
  <c r="CS17" i="1"/>
  <c r="CW17" i="1"/>
  <c r="DA17" i="1"/>
  <c r="DG17" i="1"/>
  <c r="DK17" i="1"/>
  <c r="DO17" i="1"/>
  <c r="DU17" i="1"/>
  <c r="Y18" i="1"/>
  <c r="AC18" i="1"/>
  <c r="AG18" i="1"/>
  <c r="AM18" i="1"/>
  <c r="AQ18" i="1"/>
  <c r="AU18" i="1"/>
  <c r="BA18" i="1"/>
  <c r="BE18" i="1"/>
  <c r="BI18" i="1"/>
  <c r="BO18" i="1"/>
  <c r="BS18" i="1"/>
  <c r="BW18" i="1"/>
  <c r="CC18" i="1"/>
  <c r="CG18" i="1"/>
  <c r="CK18" i="1"/>
  <c r="CQ18" i="1"/>
  <c r="CU18" i="1"/>
  <c r="CY18" i="1"/>
  <c r="DE18" i="1"/>
  <c r="DI18" i="1"/>
  <c r="DM18" i="1"/>
  <c r="DS18" i="1"/>
  <c r="AA19" i="1"/>
  <c r="AE19" i="1"/>
  <c r="AI19" i="1"/>
  <c r="AO19" i="1"/>
  <c r="AS19" i="1"/>
  <c r="AW19" i="1"/>
  <c r="BC19" i="1"/>
  <c r="BG19" i="1"/>
  <c r="BK19" i="1"/>
  <c r="BQ19" i="1"/>
  <c r="BU19" i="1"/>
  <c r="BY19" i="1"/>
  <c r="CE19" i="1"/>
  <c r="CI19" i="1"/>
  <c r="CM19" i="1"/>
  <c r="CS19" i="1"/>
  <c r="CW19" i="1"/>
  <c r="DA19" i="1"/>
  <c r="DG19" i="1"/>
  <c r="DK19" i="1"/>
  <c r="DO19" i="1"/>
  <c r="DU19" i="1"/>
  <c r="DT20" i="1"/>
  <c r="DU20" i="1"/>
  <c r="DO20" i="1"/>
  <c r="DK20" i="1"/>
  <c r="DS20" i="1"/>
  <c r="DM20" i="1"/>
  <c r="DI20" i="1"/>
  <c r="Y20" i="1"/>
  <c r="AC20" i="1"/>
  <c r="AG20" i="1"/>
  <c r="AM20" i="1"/>
  <c r="AQ20" i="1"/>
  <c r="AU20" i="1"/>
  <c r="BA20" i="1"/>
  <c r="BE20" i="1"/>
  <c r="BI20" i="1"/>
  <c r="BO20" i="1"/>
  <c r="BS20" i="1"/>
  <c r="BW20" i="1"/>
  <c r="CC20" i="1"/>
  <c r="CG20" i="1"/>
  <c r="CK20" i="1"/>
  <c r="CQ20" i="1"/>
  <c r="CU20" i="1"/>
  <c r="CY20" i="1"/>
  <c r="DE20" i="1"/>
  <c r="Y9" i="1"/>
  <c r="AC9" i="1"/>
  <c r="AG9" i="1"/>
  <c r="AM9" i="1"/>
  <c r="AQ9" i="1"/>
  <c r="AU9" i="1"/>
  <c r="BA9" i="1"/>
  <c r="BE9" i="1"/>
  <c r="BI9" i="1"/>
  <c r="BO9" i="1"/>
  <c r="BS9" i="1"/>
  <c r="BW9" i="1"/>
  <c r="CC9" i="1"/>
  <c r="CG9" i="1"/>
  <c r="CK9" i="1"/>
  <c r="CQ9" i="1"/>
  <c r="CU9" i="1"/>
  <c r="CY9" i="1"/>
  <c r="DE9" i="1"/>
  <c r="DI9" i="1"/>
  <c r="DM9" i="1"/>
  <c r="DS9" i="1"/>
  <c r="AA10" i="1"/>
  <c r="AE10" i="1"/>
  <c r="AI10" i="1"/>
  <c r="AO10" i="1"/>
  <c r="AS10" i="1"/>
  <c r="AW10" i="1"/>
  <c r="BC10" i="1"/>
  <c r="BG10" i="1"/>
  <c r="BK10" i="1"/>
  <c r="BQ10" i="1"/>
  <c r="BU10" i="1"/>
  <c r="BY10" i="1"/>
  <c r="CE10" i="1"/>
  <c r="CI10" i="1"/>
  <c r="CM10" i="1"/>
  <c r="CS10" i="1"/>
  <c r="CW10" i="1"/>
  <c r="DA10" i="1"/>
  <c r="DG10" i="1"/>
  <c r="DK10" i="1"/>
  <c r="DO10" i="1"/>
  <c r="DU10" i="1"/>
  <c r="Y11" i="1"/>
  <c r="AC11" i="1"/>
  <c r="AG11" i="1"/>
  <c r="AM11" i="1"/>
  <c r="AQ11" i="1"/>
  <c r="AU11" i="1"/>
  <c r="BA11" i="1"/>
  <c r="BE11" i="1"/>
  <c r="BI11" i="1"/>
  <c r="BO11" i="1"/>
  <c r="BS11" i="1"/>
  <c r="BW11" i="1"/>
  <c r="CC11" i="1"/>
  <c r="CG11" i="1"/>
  <c r="CK11" i="1"/>
  <c r="CQ11" i="1"/>
  <c r="CU11" i="1"/>
  <c r="CY11" i="1"/>
  <c r="DE11" i="1"/>
  <c r="DI11" i="1"/>
  <c r="DM11" i="1"/>
  <c r="DS11" i="1"/>
  <c r="AA12" i="1"/>
  <c r="AE12" i="1"/>
  <c r="AI12" i="1"/>
  <c r="AO12" i="1"/>
  <c r="AS12" i="1"/>
  <c r="AW12" i="1"/>
  <c r="BC12" i="1"/>
  <c r="BG12" i="1"/>
  <c r="BK12" i="1"/>
  <c r="BQ12" i="1"/>
  <c r="BU12" i="1"/>
  <c r="BY12" i="1"/>
  <c r="CE12" i="1"/>
  <c r="CI12" i="1"/>
  <c r="CM12" i="1"/>
  <c r="CS12" i="1"/>
  <c r="CW12" i="1"/>
  <c r="DA12" i="1"/>
  <c r="DG12" i="1"/>
  <c r="DK12" i="1"/>
  <c r="DO12" i="1"/>
  <c r="DU12" i="1"/>
  <c r="Y13" i="1"/>
  <c r="AC13" i="1"/>
  <c r="AG13" i="1"/>
  <c r="AM13" i="1"/>
  <c r="AQ13" i="1"/>
  <c r="AU13" i="1"/>
  <c r="BA13" i="1"/>
  <c r="BE13" i="1"/>
  <c r="BI13" i="1"/>
  <c r="BO13" i="1"/>
  <c r="BS13" i="1"/>
  <c r="BW13" i="1"/>
  <c r="CC13" i="1"/>
  <c r="CG13" i="1"/>
  <c r="CK13" i="1"/>
  <c r="CQ13" i="1"/>
  <c r="CU13" i="1"/>
  <c r="CY13" i="1"/>
  <c r="DE13" i="1"/>
  <c r="DI13" i="1"/>
  <c r="DM13" i="1"/>
  <c r="DS13" i="1"/>
  <c r="AA14" i="1"/>
  <c r="AE14" i="1"/>
  <c r="AI14" i="1"/>
  <c r="AO14" i="1"/>
  <c r="AS14" i="1"/>
  <c r="AW14" i="1"/>
  <c r="BC14" i="1"/>
  <c r="BG14" i="1"/>
  <c r="BK14" i="1"/>
  <c r="BQ14" i="1"/>
  <c r="BU14" i="1"/>
  <c r="BY14" i="1"/>
  <c r="CE14" i="1"/>
  <c r="CI14" i="1"/>
  <c r="CM14" i="1"/>
  <c r="CS14" i="1"/>
  <c r="CW14" i="1"/>
  <c r="DA14" i="1"/>
  <c r="DG14" i="1"/>
  <c r="DK14" i="1"/>
  <c r="DO14" i="1"/>
  <c r="DU14" i="1"/>
  <c r="Y15" i="1"/>
  <c r="AC15" i="1"/>
  <c r="AG15" i="1"/>
  <c r="AM15" i="1"/>
  <c r="AQ15" i="1"/>
  <c r="AU15" i="1"/>
  <c r="BA15" i="1"/>
  <c r="BE15" i="1"/>
  <c r="BI15" i="1"/>
  <c r="BO15" i="1"/>
  <c r="BS15" i="1"/>
  <c r="BW15" i="1"/>
  <c r="CC15" i="1"/>
  <c r="CG15" i="1"/>
  <c r="CK15" i="1"/>
  <c r="CQ15" i="1"/>
  <c r="CU15" i="1"/>
  <c r="CY15" i="1"/>
  <c r="DE15" i="1"/>
  <c r="DI15" i="1"/>
  <c r="DM15" i="1"/>
  <c r="DS15" i="1"/>
  <c r="AA16" i="1"/>
  <c r="AE16" i="1"/>
  <c r="AI16" i="1"/>
  <c r="AO16" i="1"/>
  <c r="AS16" i="1"/>
  <c r="AW16" i="1"/>
  <c r="BC16" i="1"/>
  <c r="BG16" i="1"/>
  <c r="BK16" i="1"/>
  <c r="BQ16" i="1"/>
  <c r="BU16" i="1"/>
  <c r="BY16" i="1"/>
  <c r="CE16" i="1"/>
  <c r="CI16" i="1"/>
  <c r="CM16" i="1"/>
  <c r="CS16" i="1"/>
  <c r="CW16" i="1"/>
  <c r="DA16" i="1"/>
  <c r="DG16" i="1"/>
  <c r="DK16" i="1"/>
  <c r="DO16" i="1"/>
  <c r="DU16" i="1"/>
  <c r="Y17" i="1"/>
  <c r="AC17" i="1"/>
  <c r="AG17" i="1"/>
  <c r="AM17" i="1"/>
  <c r="AQ17" i="1"/>
  <c r="AU17" i="1"/>
  <c r="BA17" i="1"/>
  <c r="BE17" i="1"/>
  <c r="BI17" i="1"/>
  <c r="BO17" i="1"/>
  <c r="BS17" i="1"/>
  <c r="BW17" i="1"/>
  <c r="CC17" i="1"/>
  <c r="CG17" i="1"/>
  <c r="CK17" i="1"/>
  <c r="CQ17" i="1"/>
  <c r="CU17" i="1"/>
  <c r="CY17" i="1"/>
  <c r="DE17" i="1"/>
  <c r="DI17" i="1"/>
  <c r="DM17" i="1"/>
  <c r="DS17" i="1"/>
  <c r="AA18" i="1"/>
  <c r="AE18" i="1"/>
  <c r="AI18" i="1"/>
  <c r="AO18" i="1"/>
  <c r="AS18" i="1"/>
  <c r="AW18" i="1"/>
  <c r="BC18" i="1"/>
  <c r="BG18" i="1"/>
  <c r="BK18" i="1"/>
  <c r="BQ18" i="1"/>
  <c r="BU18" i="1"/>
  <c r="BY18" i="1"/>
  <c r="CE18" i="1"/>
  <c r="CI18" i="1"/>
  <c r="CM18" i="1"/>
  <c r="CS18" i="1"/>
  <c r="CW18" i="1"/>
  <c r="DA18" i="1"/>
  <c r="DG18" i="1"/>
  <c r="DK18" i="1"/>
  <c r="DO18" i="1"/>
  <c r="DU18" i="1"/>
  <c r="Y19" i="1"/>
  <c r="AC19" i="1"/>
  <c r="AG19" i="1"/>
  <c r="AM19" i="1"/>
  <c r="AQ19" i="1"/>
  <c r="AU19" i="1"/>
  <c r="BA19" i="1"/>
  <c r="BE19" i="1"/>
  <c r="BI19" i="1"/>
  <c r="BO19" i="1"/>
  <c r="BS19" i="1"/>
  <c r="BW19" i="1"/>
  <c r="CC19" i="1"/>
  <c r="CG19" i="1"/>
  <c r="CK19" i="1"/>
  <c r="CQ19" i="1"/>
  <c r="CU19" i="1"/>
  <c r="CY19" i="1"/>
  <c r="DE19" i="1"/>
  <c r="DI19" i="1"/>
  <c r="DM19" i="1"/>
  <c r="DS19" i="1"/>
  <c r="AA20" i="1"/>
  <c r="AE20" i="1"/>
  <c r="AI20" i="1"/>
  <c r="AO20" i="1"/>
  <c r="AS20" i="1"/>
  <c r="AW20" i="1"/>
  <c r="BC20" i="1"/>
  <c r="BG20" i="1"/>
  <c r="BK20" i="1"/>
  <c r="BQ20" i="1"/>
  <c r="BU20" i="1"/>
  <c r="BY20" i="1"/>
  <c r="CE20" i="1"/>
  <c r="CI20" i="1"/>
  <c r="CM20" i="1"/>
  <c r="CS20" i="1"/>
  <c r="CW20" i="1"/>
  <c r="DA20" i="1"/>
  <c r="DG20" i="1"/>
  <c r="AM21" i="1"/>
  <c r="AQ21" i="1"/>
  <c r="AU21" i="1"/>
  <c r="BA21" i="1"/>
  <c r="BE21" i="1"/>
  <c r="BI21" i="1"/>
  <c r="BO21" i="1"/>
  <c r="BS21" i="1"/>
  <c r="BW21" i="1"/>
  <c r="CC21" i="1"/>
  <c r="CG21" i="1"/>
  <c r="CK21" i="1"/>
  <c r="CQ21" i="1"/>
  <c r="CU21" i="1"/>
  <c r="CY21" i="1"/>
  <c r="DE21" i="1"/>
  <c r="DI21" i="1"/>
  <c r="DM21" i="1"/>
  <c r="DS21" i="1"/>
  <c r="BW22" i="1"/>
  <c r="CC22" i="1"/>
  <c r="CG22" i="1"/>
  <c r="CK22" i="1"/>
  <c r="CQ22" i="1"/>
  <c r="CU22" i="1"/>
  <c r="CY22" i="1"/>
  <c r="DE22" i="1"/>
  <c r="DI22" i="1"/>
  <c r="DM22" i="1"/>
  <c r="DS22" i="1"/>
  <c r="CU23" i="1"/>
  <c r="CY23" i="1"/>
  <c r="DE23" i="1"/>
  <c r="DI23" i="1"/>
  <c r="DM23" i="1"/>
  <c r="DS23" i="1"/>
  <c r="CL29" i="1"/>
  <c r="CR29" i="1"/>
  <c r="CV29" i="1"/>
  <c r="CZ29" i="1"/>
  <c r="DF29" i="1"/>
  <c r="DJ29" i="1"/>
  <c r="DN29" i="1"/>
  <c r="DT29" i="1"/>
  <c r="DO31" i="1"/>
  <c r="DU31" i="1"/>
  <c r="BE34" i="1"/>
  <c r="BI34" i="1"/>
  <c r="BO34" i="1"/>
  <c r="BS34" i="1"/>
  <c r="BW34" i="1"/>
  <c r="CC34" i="1"/>
  <c r="CG34" i="1"/>
  <c r="CK34" i="1"/>
  <c r="CQ34" i="1"/>
  <c r="CU34" i="1"/>
  <c r="CY34" i="1"/>
  <c r="DE34" i="1"/>
  <c r="DI34" i="1"/>
  <c r="DM34" i="1"/>
  <c r="DS34" i="1"/>
  <c r="CE35" i="1"/>
  <c r="CI35" i="1"/>
  <c r="CM35" i="1"/>
  <c r="CS35" i="1"/>
  <c r="CW35" i="1"/>
  <c r="DA35" i="1"/>
  <c r="DG35" i="1"/>
  <c r="DK35" i="1"/>
  <c r="DO35" i="1"/>
  <c r="DU35" i="1"/>
  <c r="BE36" i="1"/>
  <c r="BI36" i="1"/>
  <c r="BO36" i="1"/>
  <c r="BS36" i="1"/>
  <c r="BW36" i="1"/>
  <c r="CC36" i="1"/>
  <c r="CG36" i="1"/>
  <c r="CK36" i="1"/>
  <c r="CQ36" i="1"/>
  <c r="CU36" i="1"/>
  <c r="BE37" i="1"/>
  <c r="BI37" i="1"/>
  <c r="BO37" i="1"/>
  <c r="BS37" i="1"/>
  <c r="BO92" i="1"/>
  <c r="BS92" i="1"/>
  <c r="BW92" i="1"/>
  <c r="CC92" i="1"/>
  <c r="CG92" i="1"/>
  <c r="CK92" i="1"/>
  <c r="CQ92" i="1"/>
  <c r="CU92" i="1"/>
  <c r="CY92" i="1"/>
  <c r="DE92" i="1"/>
  <c r="DI92" i="1"/>
  <c r="DM92" i="1"/>
  <c r="DS92" i="1"/>
  <c r="CM93" i="1"/>
  <c r="CS93" i="1"/>
  <c r="CW93" i="1"/>
  <c r="DA93" i="1"/>
  <c r="DG93" i="1"/>
  <c r="DK93" i="1"/>
  <c r="DO93" i="1"/>
  <c r="DU93" i="1"/>
  <c r="BQ94" i="1"/>
  <c r="BU94" i="1"/>
  <c r="BY94" i="1"/>
  <c r="CE94" i="1"/>
  <c r="CI94" i="1"/>
  <c r="CM94" i="1"/>
  <c r="CS94" i="1"/>
  <c r="CW94" i="1"/>
  <c r="DA94" i="1"/>
  <c r="DG94" i="1"/>
  <c r="DK94" i="1"/>
  <c r="DO94" i="1"/>
  <c r="DU94" i="1"/>
  <c r="BU95" i="1"/>
  <c r="BY95" i="1"/>
  <c r="CE95" i="1"/>
  <c r="CI95" i="1"/>
  <c r="CM95" i="1"/>
  <c r="CS95" i="1"/>
  <c r="CW95" i="1"/>
  <c r="DA95" i="1"/>
  <c r="DG95" i="1"/>
  <c r="DK95" i="1"/>
  <c r="DO95" i="1"/>
  <c r="DU95" i="1"/>
  <c r="BU96" i="1"/>
  <c r="BY96" i="1"/>
  <c r="CE96" i="1"/>
  <c r="CI96" i="1"/>
  <c r="CM96" i="1"/>
  <c r="CS96" i="1"/>
  <c r="CW96" i="1"/>
  <c r="DA96" i="1"/>
  <c r="DG96" i="1"/>
  <c r="DK96" i="1"/>
  <c r="DO96" i="1"/>
  <c r="DU96" i="1"/>
  <c r="BU97" i="1"/>
  <c r="BY97" i="1"/>
  <c r="CE97" i="1"/>
  <c r="CI97" i="1"/>
  <c r="CM97" i="1"/>
  <c r="CS97" i="1"/>
  <c r="CW97" i="1"/>
  <c r="DA97" i="1"/>
  <c r="DG97" i="1"/>
  <c r="DK97" i="1"/>
  <c r="DO97" i="1"/>
  <c r="DU97" i="1"/>
  <c r="BU98" i="1"/>
  <c r="BY98" i="1"/>
  <c r="CE98" i="1"/>
  <c r="CI98" i="1"/>
  <c r="CM98" i="1"/>
  <c r="CS98" i="1"/>
  <c r="CW98" i="1"/>
  <c r="DA98" i="1"/>
  <c r="DG98" i="1"/>
  <c r="DK98" i="1"/>
  <c r="DO98" i="1"/>
  <c r="DU98" i="1"/>
  <c r="BU99" i="1"/>
  <c r="BY99" i="1"/>
  <c r="CE99" i="1"/>
  <c r="CI99" i="1"/>
  <c r="CM99" i="1"/>
  <c r="CS99" i="1"/>
  <c r="CW99" i="1"/>
  <c r="DA99" i="1"/>
  <c r="DG99" i="1"/>
  <c r="DK99" i="1"/>
  <c r="DO99" i="1"/>
  <c r="DU99" i="1"/>
  <c r="BU100" i="1"/>
  <c r="BY100" i="1"/>
  <c r="CE100" i="1"/>
  <c r="CI100" i="1"/>
  <c r="CM100" i="1"/>
  <c r="CS100" i="1"/>
  <c r="CW100" i="1"/>
  <c r="DA100" i="1"/>
  <c r="DG100" i="1"/>
  <c r="DK100" i="1"/>
  <c r="DO100" i="1"/>
  <c r="DU100" i="1"/>
  <c r="BU101" i="1"/>
  <c r="BY101" i="1"/>
  <c r="CE101" i="1"/>
  <c r="CI101" i="1"/>
  <c r="CM101" i="1"/>
  <c r="CS101" i="1"/>
  <c r="CW101" i="1"/>
  <c r="DA101" i="1"/>
  <c r="DG101" i="1"/>
  <c r="DK101" i="1"/>
  <c r="DO101" i="1"/>
  <c r="DU101" i="1"/>
  <c r="BU102" i="1"/>
  <c r="BY102" i="1"/>
  <c r="CE102" i="1"/>
  <c r="CI102" i="1"/>
  <c r="CM102" i="1"/>
  <c r="CS102" i="1"/>
  <c r="CW102" i="1"/>
  <c r="DA102" i="1"/>
  <c r="DG102" i="1"/>
  <c r="DK102" i="1"/>
  <c r="DO102" i="1"/>
  <c r="DU102" i="1"/>
  <c r="BU103" i="1"/>
  <c r="BY103" i="1"/>
  <c r="CE103" i="1"/>
  <c r="CI103" i="1"/>
  <c r="CM103" i="1"/>
  <c r="CS103" i="1"/>
  <c r="CW103" i="1"/>
  <c r="DA103" i="1"/>
  <c r="DG103" i="1"/>
  <c r="DK103" i="1"/>
  <c r="DO103" i="1"/>
  <c r="DU103" i="1"/>
  <c r="BU104" i="1"/>
  <c r="BY104" i="1"/>
  <c r="CE104" i="1"/>
  <c r="CI104" i="1"/>
  <c r="CM104" i="1"/>
  <c r="CS104" i="1"/>
  <c r="CW104" i="1"/>
  <c r="DA104" i="1"/>
  <c r="DG104" i="1"/>
  <c r="DK104" i="1"/>
  <c r="DO104" i="1"/>
  <c r="DU104" i="1"/>
  <c r="BU105" i="1"/>
  <c r="BY105" i="1"/>
  <c r="CE105" i="1"/>
  <c r="CI105" i="1"/>
  <c r="CM105" i="1"/>
  <c r="CS105" i="1"/>
  <c r="CW105" i="1"/>
  <c r="DA105" i="1"/>
  <c r="DG105" i="1"/>
  <c r="DK105" i="1"/>
  <c r="DO105" i="1"/>
  <c r="DU105" i="1"/>
  <c r="BU106" i="1"/>
  <c r="BY106" i="1"/>
  <c r="CE106" i="1"/>
  <c r="CI106" i="1"/>
  <c r="CM106" i="1"/>
  <c r="CS106" i="1"/>
  <c r="CW106" i="1"/>
  <c r="DA106" i="1"/>
  <c r="DG106" i="1"/>
  <c r="DK106" i="1"/>
  <c r="DO106" i="1"/>
  <c r="DU106" i="1"/>
  <c r="BX107" i="1"/>
  <c r="CD107" i="1"/>
  <c r="CH107" i="1"/>
  <c r="CL107" i="1"/>
  <c r="CR107" i="1"/>
  <c r="CV107" i="1"/>
  <c r="CZ107" i="1"/>
  <c r="DF107" i="1"/>
  <c r="DJ107" i="1"/>
  <c r="DN107" i="1"/>
  <c r="DT107" i="1"/>
  <c r="BX109" i="1"/>
  <c r="CD109" i="1"/>
  <c r="CH109" i="1"/>
  <c r="CL109" i="1"/>
  <c r="CR109" i="1"/>
  <c r="CV109" i="1"/>
  <c r="CZ109" i="1"/>
  <c r="DF109" i="1"/>
  <c r="DJ109" i="1"/>
  <c r="DN109" i="1"/>
  <c r="DT109" i="1"/>
  <c r="CP111" i="1"/>
  <c r="CT111" i="1"/>
  <c r="CX111" i="1"/>
  <c r="DD111" i="1"/>
  <c r="DH111" i="1"/>
  <c r="DL111" i="1"/>
  <c r="DR111" i="1"/>
  <c r="CL113" i="1"/>
  <c r="CR113" i="1"/>
  <c r="CZ113" i="1"/>
  <c r="DH113" i="1"/>
  <c r="DT113" i="1"/>
  <c r="CV115" i="1"/>
  <c r="DD115" i="1"/>
  <c r="DL115" i="1"/>
  <c r="CV117" i="1"/>
  <c r="DD117" i="1"/>
  <c r="DL117" i="1"/>
  <c r="DU127" i="1"/>
  <c r="DR127" i="1"/>
  <c r="DL127" i="1"/>
  <c r="DH127" i="1"/>
  <c r="CX127" i="1"/>
  <c r="DD127" i="1"/>
  <c r="DJ127" i="1"/>
  <c r="DT127" i="1"/>
  <c r="DU129" i="1"/>
  <c r="DT129" i="1"/>
  <c r="DN129" i="1"/>
  <c r="DJ129" i="1"/>
  <c r="DF129" i="1"/>
  <c r="CZ129" i="1"/>
  <c r="CV129" i="1"/>
  <c r="DD129" i="1"/>
  <c r="DL129" i="1"/>
  <c r="AI21" i="1"/>
  <c r="AO21" i="1"/>
  <c r="AS21" i="1"/>
  <c r="AW21" i="1"/>
  <c r="BC21" i="1"/>
  <c r="BG21" i="1"/>
  <c r="BK21" i="1"/>
  <c r="BQ21" i="1"/>
  <c r="BU21" i="1"/>
  <c r="BY21" i="1"/>
  <c r="CE21" i="1"/>
  <c r="CI21" i="1"/>
  <c r="CM21" i="1"/>
  <c r="CS21" i="1"/>
  <c r="CW21" i="1"/>
  <c r="DA21" i="1"/>
  <c r="DG21" i="1"/>
  <c r="DK21" i="1"/>
  <c r="DO21" i="1"/>
  <c r="DU21" i="1"/>
  <c r="BY22" i="1"/>
  <c r="CE22" i="1"/>
  <c r="CI22" i="1"/>
  <c r="CM22" i="1"/>
  <c r="CS22" i="1"/>
  <c r="CW22" i="1"/>
  <c r="DA22" i="1"/>
  <c r="DG22" i="1"/>
  <c r="DK22" i="1"/>
  <c r="DO22" i="1"/>
  <c r="DU22" i="1"/>
  <c r="CW23" i="1"/>
  <c r="DA23" i="1"/>
  <c r="DG23" i="1"/>
  <c r="DK23" i="1"/>
  <c r="DO23" i="1"/>
  <c r="DU23" i="1"/>
  <c r="CJ29" i="1"/>
  <c r="CP29" i="1"/>
  <c r="CT29" i="1"/>
  <c r="CX29" i="1"/>
  <c r="DD29" i="1"/>
  <c r="DH29" i="1"/>
  <c r="DL29" i="1"/>
  <c r="DR29" i="1"/>
  <c r="DM31" i="1"/>
  <c r="DS31" i="1"/>
  <c r="BG34" i="1"/>
  <c r="BK34" i="1"/>
  <c r="BQ34" i="1"/>
  <c r="BU34" i="1"/>
  <c r="BY34" i="1"/>
  <c r="CE34" i="1"/>
  <c r="CI34" i="1"/>
  <c r="CM34" i="1"/>
  <c r="CS34" i="1"/>
  <c r="CW34" i="1"/>
  <c r="DA34" i="1"/>
  <c r="DG34" i="1"/>
  <c r="DK34" i="1"/>
  <c r="DO34" i="1"/>
  <c r="DU34" i="1"/>
  <c r="BE35" i="1"/>
  <c r="BI35" i="1"/>
  <c r="BO35" i="1"/>
  <c r="BS35" i="1"/>
  <c r="BW35" i="1"/>
  <c r="CC35" i="1"/>
  <c r="CG35" i="1"/>
  <c r="CK35" i="1"/>
  <c r="CQ35" i="1"/>
  <c r="CU35" i="1"/>
  <c r="CY35" i="1"/>
  <c r="DE35" i="1"/>
  <c r="DI35" i="1"/>
  <c r="DM35" i="1"/>
  <c r="DS35" i="1"/>
  <c r="BG36" i="1"/>
  <c r="BK36" i="1"/>
  <c r="BQ36" i="1"/>
  <c r="BU36" i="1"/>
  <c r="BY36" i="1"/>
  <c r="CE36" i="1"/>
  <c r="CI36" i="1"/>
  <c r="CM36" i="1"/>
  <c r="CS36" i="1"/>
  <c r="BG37" i="1"/>
  <c r="BK37" i="1"/>
  <c r="BQ37" i="1"/>
  <c r="CF50" i="1"/>
  <c r="H177" i="1"/>
  <c r="BN86" i="1"/>
  <c r="BR86" i="1"/>
  <c r="BV86" i="1"/>
  <c r="CB86" i="1"/>
  <c r="CF86" i="1"/>
  <c r="CJ86" i="1"/>
  <c r="CP86" i="1"/>
  <c r="CT86" i="1"/>
  <c r="CX86" i="1"/>
  <c r="DD86" i="1"/>
  <c r="DH86" i="1"/>
  <c r="DL86" i="1"/>
  <c r="BK92" i="1"/>
  <c r="BL92" i="1" s="1"/>
  <c r="BM92" i="1" s="1"/>
  <c r="BQ92" i="1"/>
  <c r="BU92" i="1"/>
  <c r="BY92" i="1"/>
  <c r="CE92" i="1"/>
  <c r="CI92" i="1"/>
  <c r="CM92" i="1"/>
  <c r="CS92" i="1"/>
  <c r="CW92" i="1"/>
  <c r="DA92" i="1"/>
  <c r="DG92" i="1"/>
  <c r="DK92" i="1"/>
  <c r="DO92" i="1"/>
  <c r="DU92" i="1"/>
  <c r="BO93" i="1"/>
  <c r="BS93" i="1"/>
  <c r="BW93" i="1"/>
  <c r="CC93" i="1"/>
  <c r="CG93" i="1"/>
  <c r="CK93" i="1"/>
  <c r="CQ93" i="1"/>
  <c r="CU93" i="1"/>
  <c r="CY93" i="1"/>
  <c r="DE93" i="1"/>
  <c r="DI93" i="1"/>
  <c r="DM93" i="1"/>
  <c r="DS93" i="1"/>
  <c r="BO94" i="1"/>
  <c r="BS94" i="1"/>
  <c r="BW94" i="1"/>
  <c r="CC94" i="1"/>
  <c r="CG94" i="1"/>
  <c r="CK94" i="1"/>
  <c r="CQ94" i="1"/>
  <c r="CU94" i="1"/>
  <c r="CY94" i="1"/>
  <c r="DE94" i="1"/>
  <c r="DI94" i="1"/>
  <c r="DM94" i="1"/>
  <c r="DS94" i="1"/>
  <c r="BS95" i="1"/>
  <c r="BW95" i="1"/>
  <c r="CC95" i="1"/>
  <c r="CG95" i="1"/>
  <c r="CK95" i="1"/>
  <c r="CQ95" i="1"/>
  <c r="CU95" i="1"/>
  <c r="CY95" i="1"/>
  <c r="DE95" i="1"/>
  <c r="DI95" i="1"/>
  <c r="DM95" i="1"/>
  <c r="DS95" i="1"/>
  <c r="BS96" i="1"/>
  <c r="BW96" i="1"/>
  <c r="CC96" i="1"/>
  <c r="CG96" i="1"/>
  <c r="CK96" i="1"/>
  <c r="CQ96" i="1"/>
  <c r="CU96" i="1"/>
  <c r="CY96" i="1"/>
  <c r="DE96" i="1"/>
  <c r="DI96" i="1"/>
  <c r="DM96" i="1"/>
  <c r="DS96" i="1"/>
  <c r="BS97" i="1"/>
  <c r="BW97" i="1"/>
  <c r="CC97" i="1"/>
  <c r="CG97" i="1"/>
  <c r="CK97" i="1"/>
  <c r="CQ97" i="1"/>
  <c r="CU97" i="1"/>
  <c r="CY97" i="1"/>
  <c r="DE97" i="1"/>
  <c r="DI97" i="1"/>
  <c r="DM97" i="1"/>
  <c r="DS97" i="1"/>
  <c r="BS98" i="1"/>
  <c r="BW98" i="1"/>
  <c r="CC98" i="1"/>
  <c r="CG98" i="1"/>
  <c r="CK98" i="1"/>
  <c r="CQ98" i="1"/>
  <c r="CU98" i="1"/>
  <c r="CY98" i="1"/>
  <c r="DE98" i="1"/>
  <c r="DI98" i="1"/>
  <c r="DM98" i="1"/>
  <c r="DS98" i="1"/>
  <c r="BS99" i="1"/>
  <c r="BW99" i="1"/>
  <c r="CC99" i="1"/>
  <c r="CG99" i="1"/>
  <c r="CK99" i="1"/>
  <c r="CQ99" i="1"/>
  <c r="CU99" i="1"/>
  <c r="CY99" i="1"/>
  <c r="DE99" i="1"/>
  <c r="DI99" i="1"/>
  <c r="DM99" i="1"/>
  <c r="DS99" i="1"/>
  <c r="BS100" i="1"/>
  <c r="BW100" i="1"/>
  <c r="CC100" i="1"/>
  <c r="CG100" i="1"/>
  <c r="CK100" i="1"/>
  <c r="CQ100" i="1"/>
  <c r="CU100" i="1"/>
  <c r="CY100" i="1"/>
  <c r="DE100" i="1"/>
  <c r="DI100" i="1"/>
  <c r="DM100" i="1"/>
  <c r="DS100" i="1"/>
  <c r="BS101" i="1"/>
  <c r="BW101" i="1"/>
  <c r="CC101" i="1"/>
  <c r="CG101" i="1"/>
  <c r="CK101" i="1"/>
  <c r="CQ101" i="1"/>
  <c r="CU101" i="1"/>
  <c r="CY101" i="1"/>
  <c r="DE101" i="1"/>
  <c r="DI101" i="1"/>
  <c r="DM101" i="1"/>
  <c r="DS101" i="1"/>
  <c r="BS102" i="1"/>
  <c r="BW102" i="1"/>
  <c r="CC102" i="1"/>
  <c r="CG102" i="1"/>
  <c r="CK102" i="1"/>
  <c r="CQ102" i="1"/>
  <c r="CU102" i="1"/>
  <c r="CY102" i="1"/>
  <c r="DE102" i="1"/>
  <c r="DI102" i="1"/>
  <c r="DM102" i="1"/>
  <c r="DS102" i="1"/>
  <c r="BS103" i="1"/>
  <c r="BW103" i="1"/>
  <c r="CC103" i="1"/>
  <c r="CG103" i="1"/>
  <c r="CK103" i="1"/>
  <c r="CQ103" i="1"/>
  <c r="CU103" i="1"/>
  <c r="CY103" i="1"/>
  <c r="DE103" i="1"/>
  <c r="DI103" i="1"/>
  <c r="DM103" i="1"/>
  <c r="DS103" i="1"/>
  <c r="BS104" i="1"/>
  <c r="BW104" i="1"/>
  <c r="CC104" i="1"/>
  <c r="CG104" i="1"/>
  <c r="CK104" i="1"/>
  <c r="CQ104" i="1"/>
  <c r="CU104" i="1"/>
  <c r="CY104" i="1"/>
  <c r="DE104" i="1"/>
  <c r="DI104" i="1"/>
  <c r="DM104" i="1"/>
  <c r="DS104" i="1"/>
  <c r="BS105" i="1"/>
  <c r="BW105" i="1"/>
  <c r="CC105" i="1"/>
  <c r="CG105" i="1"/>
  <c r="CK105" i="1"/>
  <c r="CQ105" i="1"/>
  <c r="CU105" i="1"/>
  <c r="CY105" i="1"/>
  <c r="DE105" i="1"/>
  <c r="DI105" i="1"/>
  <c r="DM105" i="1"/>
  <c r="DS105" i="1"/>
  <c r="BS106" i="1"/>
  <c r="BW106" i="1"/>
  <c r="CC106" i="1"/>
  <c r="CG106" i="1"/>
  <c r="CK106" i="1"/>
  <c r="CQ106" i="1"/>
  <c r="CU106" i="1"/>
  <c r="CY106" i="1"/>
  <c r="DE106" i="1"/>
  <c r="DI106" i="1"/>
  <c r="DM106" i="1"/>
  <c r="DS106" i="1"/>
  <c r="BV107" i="1"/>
  <c r="CB107" i="1"/>
  <c r="CF107" i="1"/>
  <c r="CJ107" i="1"/>
  <c r="CP107" i="1"/>
  <c r="CT107" i="1"/>
  <c r="CX107" i="1"/>
  <c r="DD107" i="1"/>
  <c r="DH107" i="1"/>
  <c r="DL107" i="1"/>
  <c r="DR107" i="1"/>
  <c r="BV109" i="1"/>
  <c r="CB109" i="1"/>
  <c r="CF109" i="1"/>
  <c r="CJ109" i="1"/>
  <c r="CP109" i="1"/>
  <c r="CT109" i="1"/>
  <c r="CX109" i="1"/>
  <c r="DD109" i="1"/>
  <c r="DH109" i="1"/>
  <c r="DL109" i="1"/>
  <c r="DR109" i="1"/>
  <c r="CZ111" i="1"/>
  <c r="DF111" i="1"/>
  <c r="DJ111" i="1"/>
  <c r="DN111" i="1"/>
  <c r="DT111" i="1"/>
  <c r="CP113" i="1"/>
  <c r="CV113" i="1"/>
  <c r="DD113" i="1"/>
  <c r="CZ115" i="1"/>
  <c r="DH115" i="1"/>
  <c r="CZ117" i="1"/>
  <c r="DH117" i="1"/>
  <c r="CX125" i="1"/>
  <c r="DD125" i="1"/>
  <c r="DH125" i="1"/>
  <c r="DL125" i="1"/>
  <c r="DR125" i="1"/>
  <c r="CV127" i="1"/>
  <c r="CZ127" i="1"/>
  <c r="DF127" i="1"/>
  <c r="DN127" i="1"/>
  <c r="CX129" i="1"/>
  <c r="DH129" i="1"/>
  <c r="DR129" i="1"/>
  <c r="DU133" i="1"/>
  <c r="DT133" i="1"/>
  <c r="DN133" i="1"/>
  <c r="DJ133" i="1"/>
  <c r="DF133" i="1"/>
  <c r="CZ133" i="1"/>
  <c r="CV133" i="1"/>
  <c r="DD133" i="1"/>
  <c r="DL133" i="1"/>
  <c r="DL155" i="1"/>
  <c r="DR155" i="1"/>
  <c r="DL159" i="1"/>
  <c r="DR159" i="1"/>
  <c r="DL163" i="1"/>
  <c r="DR163" i="1"/>
  <c r="DM166" i="1"/>
  <c r="DS166" i="1"/>
  <c r="H41" i="2"/>
  <c r="AA57" i="2"/>
  <c r="AE57" i="2"/>
  <c r="Y69" i="2"/>
  <c r="AC69" i="2"/>
  <c r="AG69" i="2"/>
  <c r="AA71" i="2"/>
  <c r="AE71" i="2"/>
  <c r="AI71" i="2"/>
  <c r="AS73" i="2"/>
  <c r="AW73" i="2"/>
  <c r="BC73" i="2"/>
  <c r="BG73" i="2"/>
  <c r="BK73" i="2"/>
  <c r="BQ73" i="2"/>
  <c r="BU73" i="2"/>
  <c r="BY73" i="2"/>
  <c r="CE73" i="2"/>
  <c r="CI73" i="2"/>
  <c r="CM73" i="2"/>
  <c r="CS73" i="2"/>
  <c r="CW73" i="2"/>
  <c r="DA73" i="2"/>
  <c r="AQ75" i="2"/>
  <c r="AU75" i="2"/>
  <c r="AY75" i="2"/>
  <c r="BE75" i="2"/>
  <c r="BI75" i="2"/>
  <c r="BM75" i="2"/>
  <c r="BS75" i="2"/>
  <c r="BW75" i="2"/>
  <c r="CA75" i="2"/>
  <c r="CG75" i="2"/>
  <c r="CK75" i="2"/>
  <c r="CO75" i="2"/>
  <c r="CU75" i="2"/>
  <c r="CY75" i="2"/>
  <c r="DC75" i="2"/>
  <c r="AS77" i="2"/>
  <c r="AW77" i="2"/>
  <c r="BC77" i="2"/>
  <c r="BG77" i="2"/>
  <c r="BK77" i="2"/>
  <c r="BR77" i="2"/>
  <c r="BZ77" i="2"/>
  <c r="CL77" i="2"/>
  <c r="CT77" i="2"/>
  <c r="DB77" i="2"/>
  <c r="AQ78" i="2"/>
  <c r="AU78" i="2"/>
  <c r="AY78" i="2"/>
  <c r="BE78" i="2"/>
  <c r="BI78" i="2"/>
  <c r="BM78" i="2"/>
  <c r="BS78" i="2"/>
  <c r="BW78" i="2"/>
  <c r="CA78" i="2"/>
  <c r="CG78" i="2"/>
  <c r="CK78" i="2"/>
  <c r="CO78" i="2"/>
  <c r="CU78" i="2"/>
  <c r="CY78" i="2"/>
  <c r="DC78" i="2"/>
  <c r="AP79" i="2"/>
  <c r="AX79" i="2"/>
  <c r="BJ79" i="2"/>
  <c r="BR79" i="2"/>
  <c r="BZ79" i="2"/>
  <c r="CL79" i="2"/>
  <c r="CT79" i="2"/>
  <c r="DB79" i="2"/>
  <c r="AQ80" i="2"/>
  <c r="AU80" i="2"/>
  <c r="AY80" i="2"/>
  <c r="BE80" i="2"/>
  <c r="BI80" i="2"/>
  <c r="BM80" i="2"/>
  <c r="BS80" i="2"/>
  <c r="BW80" i="2"/>
  <c r="CA80" i="2"/>
  <c r="CG80" i="2"/>
  <c r="CK80" i="2"/>
  <c r="CO80" i="2"/>
  <c r="CU80" i="2"/>
  <c r="CY80" i="2"/>
  <c r="DC80" i="2"/>
  <c r="AP81" i="2"/>
  <c r="AX81" i="2"/>
  <c r="BJ81" i="2"/>
  <c r="BR81" i="2"/>
  <c r="BZ81" i="2"/>
  <c r="CL81" i="2"/>
  <c r="CT81" i="2"/>
  <c r="DB81" i="2"/>
  <c r="AQ82" i="2"/>
  <c r="AU82" i="2"/>
  <c r="AY82" i="2"/>
  <c r="BE82" i="2"/>
  <c r="BI82" i="2"/>
  <c r="BM82" i="2"/>
  <c r="BS82" i="2"/>
  <c r="BW82" i="2"/>
  <c r="CA82" i="2"/>
  <c r="CG82" i="2"/>
  <c r="CK82" i="2"/>
  <c r="CO82" i="2"/>
  <c r="CU82" i="2"/>
  <c r="CY82" i="2"/>
  <c r="DC82" i="2"/>
  <c r="AS83" i="2"/>
  <c r="BE83" i="2"/>
  <c r="BM83" i="2"/>
  <c r="BU83" i="2"/>
  <c r="CG83" i="2"/>
  <c r="CO83" i="2"/>
  <c r="CW83" i="2"/>
  <c r="AT84" i="2"/>
  <c r="BF84" i="2"/>
  <c r="CX131" i="1"/>
  <c r="DD131" i="1"/>
  <c r="DH131" i="1"/>
  <c r="DL131" i="1"/>
  <c r="DR131" i="1"/>
  <c r="CW145" i="1"/>
  <c r="CW147" i="1"/>
  <c r="CZ152" i="1"/>
  <c r="DF152" i="1"/>
  <c r="DJ152" i="1"/>
  <c r="DN152" i="1"/>
  <c r="DT152" i="1"/>
  <c r="DE154" i="1"/>
  <c r="DI154" i="1"/>
  <c r="DM154" i="1"/>
  <c r="DS154" i="1"/>
  <c r="DJ155" i="1"/>
  <c r="DN155" i="1"/>
  <c r="DT155" i="1"/>
  <c r="DL157" i="1"/>
  <c r="DR157" i="1"/>
  <c r="DJ159" i="1"/>
  <c r="DN159" i="1"/>
  <c r="DT159" i="1"/>
  <c r="DL161" i="1"/>
  <c r="DR161" i="1"/>
  <c r="DJ163" i="1"/>
  <c r="DN163" i="1"/>
  <c r="DT163" i="1"/>
  <c r="DM165" i="1"/>
  <c r="DS165" i="1"/>
  <c r="DK166" i="1"/>
  <c r="DO166" i="1"/>
  <c r="DU166" i="1"/>
  <c r="DN167" i="1"/>
  <c r="DT167" i="1"/>
  <c r="DN169" i="1"/>
  <c r="DT169" i="1"/>
  <c r="H40" i="2"/>
  <c r="H42" i="2"/>
  <c r="Y57" i="2"/>
  <c r="AC57" i="2"/>
  <c r="AG57" i="2"/>
  <c r="Y71" i="2"/>
  <c r="AC71" i="2"/>
  <c r="AG71" i="2"/>
  <c r="AQ73" i="2"/>
  <c r="AU73" i="2"/>
  <c r="AY73" i="2"/>
  <c r="BE73" i="2"/>
  <c r="BI73" i="2"/>
  <c r="BM73" i="2"/>
  <c r="BS73" i="2"/>
  <c r="BW73" i="2"/>
  <c r="CA73" i="2"/>
  <c r="CG73" i="2"/>
  <c r="CK73" i="2"/>
  <c r="CO73" i="2"/>
  <c r="CU73" i="2"/>
  <c r="CY73" i="2"/>
  <c r="DC73" i="2"/>
  <c r="AS75" i="2"/>
  <c r="AW75" i="2"/>
  <c r="BC75" i="2"/>
  <c r="BG75" i="2"/>
  <c r="BK75" i="2"/>
  <c r="BQ75" i="2"/>
  <c r="BU75" i="2"/>
  <c r="BY75" i="2"/>
  <c r="CE75" i="2"/>
  <c r="CI75" i="2"/>
  <c r="CM75" i="2"/>
  <c r="CS75" i="2"/>
  <c r="CW75" i="2"/>
  <c r="DA75" i="2"/>
  <c r="AQ77" i="2"/>
  <c r="AU77" i="2"/>
  <c r="AY77" i="2"/>
  <c r="BE77" i="2"/>
  <c r="BI77" i="2"/>
  <c r="BN77" i="2"/>
  <c r="BV77" i="2"/>
  <c r="CH77" i="2"/>
  <c r="CP77" i="2"/>
  <c r="AS78" i="2"/>
  <c r="AW78" i="2"/>
  <c r="BC78" i="2"/>
  <c r="BG78" i="2"/>
  <c r="BK78" i="2"/>
  <c r="BQ78" i="2"/>
  <c r="BU78" i="2"/>
  <c r="BY78" i="2"/>
  <c r="CE78" i="2"/>
  <c r="CI78" i="2"/>
  <c r="CM78" i="2"/>
  <c r="CS78" i="2"/>
  <c r="CW78" i="2"/>
  <c r="DA78" i="2"/>
  <c r="AT79" i="2"/>
  <c r="BF79" i="2"/>
  <c r="BN79" i="2"/>
  <c r="BV79" i="2"/>
  <c r="CH79" i="2"/>
  <c r="CP79" i="2"/>
  <c r="AS80" i="2"/>
  <c r="AW80" i="2"/>
  <c r="BC80" i="2"/>
  <c r="BG80" i="2"/>
  <c r="BK80" i="2"/>
  <c r="BQ80" i="2"/>
  <c r="BU80" i="2"/>
  <c r="BY80" i="2"/>
  <c r="CE80" i="2"/>
  <c r="CI80" i="2"/>
  <c r="CM80" i="2"/>
  <c r="CS80" i="2"/>
  <c r="CW80" i="2"/>
  <c r="DA80" i="2"/>
  <c r="AT81" i="2"/>
  <c r="BF81" i="2"/>
  <c r="BN81" i="2"/>
  <c r="BV81" i="2"/>
  <c r="CH81" i="2"/>
  <c r="CP81" i="2"/>
  <c r="AS82" i="2"/>
  <c r="AW82" i="2"/>
  <c r="BC82" i="2"/>
  <c r="BG82" i="2"/>
  <c r="BK82" i="2"/>
  <c r="BQ82" i="2"/>
  <c r="BU82" i="2"/>
  <c r="BY82" i="2"/>
  <c r="CE82" i="2"/>
  <c r="CI82" i="2"/>
  <c r="CM82" i="2"/>
  <c r="CS82" i="2"/>
  <c r="CW82" i="2"/>
  <c r="DA82" i="2"/>
  <c r="AW83" i="2"/>
  <c r="BI83" i="2"/>
  <c r="BQ83" i="2"/>
  <c r="BY83" i="2"/>
  <c r="CK83" i="2"/>
  <c r="CS83" i="2"/>
  <c r="CX84" i="2"/>
  <c r="CP84" i="2"/>
  <c r="CH84" i="2"/>
  <c r="BV84" i="2"/>
  <c r="DB84" i="2"/>
  <c r="CT84" i="2"/>
  <c r="CL84" i="2"/>
  <c r="BZ84" i="2"/>
  <c r="BR84" i="2"/>
  <c r="AP84" i="2"/>
  <c r="AX84" i="2"/>
  <c r="BJ84" i="2"/>
  <c r="AQ85" i="2"/>
  <c r="AU85" i="2"/>
  <c r="AY85" i="2"/>
  <c r="BE85" i="2"/>
  <c r="BI85" i="2"/>
  <c r="BM85" i="2"/>
  <c r="BS85" i="2"/>
  <c r="BW85" i="2"/>
  <c r="CA85" i="2"/>
  <c r="CG85" i="2"/>
  <c r="CK85" i="2"/>
  <c r="CO85" i="2"/>
  <c r="CU85" i="2"/>
  <c r="CY85" i="2"/>
  <c r="DC85" i="2"/>
  <c r="AS87" i="2"/>
  <c r="AW87" i="2"/>
  <c r="BC87" i="2"/>
  <c r="BG87" i="2"/>
  <c r="BK87" i="2"/>
  <c r="BQ87" i="2"/>
  <c r="BU87" i="2"/>
  <c r="BY87" i="2"/>
  <c r="CE87" i="2"/>
  <c r="CI87" i="2"/>
  <c r="CM87" i="2"/>
  <c r="CS87" i="2"/>
  <c r="CW87" i="2"/>
  <c r="DA87" i="2"/>
  <c r="AX93" i="2"/>
  <c r="BD93" i="2"/>
  <c r="BH93" i="2"/>
  <c r="BL93" i="2"/>
  <c r="BR93" i="2"/>
  <c r="BV93" i="2"/>
  <c r="BZ93" i="2"/>
  <c r="CF93" i="2"/>
  <c r="CJ93" i="2"/>
  <c r="CN93" i="2"/>
  <c r="CT93" i="2"/>
  <c r="CX93" i="2"/>
  <c r="DB93" i="2"/>
  <c r="DH93" i="2"/>
  <c r="DL93" i="2"/>
  <c r="BB94" i="2"/>
  <c r="BF94" i="2"/>
  <c r="BJ94" i="2"/>
  <c r="BP94" i="2"/>
  <c r="BT94" i="2"/>
  <c r="BX94" i="2"/>
  <c r="CD94" i="2"/>
  <c r="CH94" i="2"/>
  <c r="CL94" i="2"/>
  <c r="CR94" i="2"/>
  <c r="CV94" i="2"/>
  <c r="CZ94" i="2"/>
  <c r="DF94" i="2"/>
  <c r="DJ94" i="2"/>
  <c r="DN94" i="2"/>
  <c r="Y142" i="2"/>
  <c r="Y216" i="2" s="1"/>
  <c r="AC142" i="2"/>
  <c r="AG142" i="2"/>
  <c r="Y144" i="2"/>
  <c r="AC144" i="2"/>
  <c r="AC216" i="2" s="1"/>
  <c r="AG144" i="2"/>
  <c r="AF146" i="2"/>
  <c r="AG146" i="2"/>
  <c r="AC146" i="2"/>
  <c r="Y146" i="2"/>
  <c r="AE146" i="2"/>
  <c r="AF149" i="2"/>
  <c r="AE149" i="2"/>
  <c r="AA149" i="2"/>
  <c r="Y149" i="2"/>
  <c r="AG149" i="2"/>
  <c r="AF153" i="2"/>
  <c r="AE153" i="2"/>
  <c r="AA153" i="2"/>
  <c r="Y153" i="2"/>
  <c r="AG153" i="2"/>
  <c r="AS85" i="2"/>
  <c r="AW85" i="2"/>
  <c r="BC85" i="2"/>
  <c r="BG85" i="2"/>
  <c r="BK85" i="2"/>
  <c r="BQ85" i="2"/>
  <c r="BU85" i="2"/>
  <c r="BY85" i="2"/>
  <c r="CE85" i="2"/>
  <c r="CI85" i="2"/>
  <c r="CM85" i="2"/>
  <c r="CS85" i="2"/>
  <c r="CW85" i="2"/>
  <c r="DA85" i="2"/>
  <c r="AQ87" i="2"/>
  <c r="AU87" i="2"/>
  <c r="AY87" i="2"/>
  <c r="BE87" i="2"/>
  <c r="BI87" i="2"/>
  <c r="BM87" i="2"/>
  <c r="BS87" i="2"/>
  <c r="BW87" i="2"/>
  <c r="CA87" i="2"/>
  <c r="CG87" i="2"/>
  <c r="CK87" i="2"/>
  <c r="CO87" i="2"/>
  <c r="CU87" i="2"/>
  <c r="CY87" i="2"/>
  <c r="DC87" i="2"/>
  <c r="BB93" i="2"/>
  <c r="BF93" i="2"/>
  <c r="BJ93" i="2"/>
  <c r="BP93" i="2"/>
  <c r="BT93" i="2"/>
  <c r="BX93" i="2"/>
  <c r="CD93" i="2"/>
  <c r="CH93" i="2"/>
  <c r="CL93" i="2"/>
  <c r="CR93" i="2"/>
  <c r="CV93" i="2"/>
  <c r="CZ93" i="2"/>
  <c r="DF93" i="2"/>
  <c r="DJ93" i="2"/>
  <c r="DN93" i="2"/>
  <c r="AX94" i="2"/>
  <c r="BD94" i="2"/>
  <c r="BH94" i="2"/>
  <c r="BL94" i="2"/>
  <c r="BR94" i="2"/>
  <c r="BV94" i="2"/>
  <c r="BZ94" i="2"/>
  <c r="CF94" i="2"/>
  <c r="CJ94" i="2"/>
  <c r="CN94" i="2"/>
  <c r="CT94" i="2"/>
  <c r="CX94" i="2"/>
  <c r="DB94" i="2"/>
  <c r="DH94" i="2"/>
  <c r="DL94" i="2"/>
  <c r="H98" i="2"/>
  <c r="H216" i="2" s="1"/>
  <c r="W216" i="2"/>
  <c r="AA142" i="2"/>
  <c r="AE142" i="2"/>
  <c r="Y143" i="2"/>
  <c r="AC143" i="2"/>
  <c r="AG143" i="2"/>
  <c r="AA144" i="2"/>
  <c r="AE144" i="2"/>
  <c r="Y145" i="2"/>
  <c r="AC145" i="2"/>
  <c r="AG145" i="2"/>
  <c r="AA146" i="2"/>
  <c r="AF147" i="2"/>
  <c r="AE147" i="2"/>
  <c r="AA147" i="2"/>
  <c r="Y147" i="2"/>
  <c r="AG147" i="2"/>
  <c r="AC149" i="2"/>
  <c r="AF151" i="2"/>
  <c r="AE151" i="2"/>
  <c r="AA151" i="2"/>
  <c r="Y151" i="2"/>
  <c r="AG151" i="2"/>
  <c r="AC153" i="2"/>
  <c r="AF155" i="2"/>
  <c r="AE155" i="2"/>
  <c r="AA155" i="2"/>
  <c r="Y155" i="2"/>
  <c r="AG155" i="2"/>
  <c r="Y148" i="2"/>
  <c r="AC148" i="2"/>
  <c r="AG148" i="2"/>
  <c r="Y150" i="2"/>
  <c r="AC150" i="2"/>
  <c r="AG150" i="2"/>
  <c r="Y152" i="2"/>
  <c r="AC152" i="2"/>
  <c r="AG152" i="2"/>
  <c r="Y154" i="2"/>
  <c r="AC154" i="2"/>
  <c r="AG154" i="2"/>
  <c r="Y156" i="2"/>
  <c r="AC156" i="2"/>
  <c r="AG156" i="2"/>
  <c r="AA181" i="2"/>
  <c r="AE181" i="2"/>
  <c r="AI181" i="2"/>
  <c r="AE183" i="2"/>
  <c r="AI183" i="2"/>
  <c r="AS183" i="2"/>
  <c r="AW183" i="2"/>
  <c r="BA183" i="2"/>
  <c r="BG183" i="2"/>
  <c r="BK183" i="2"/>
  <c r="BO183" i="2"/>
  <c r="BU183" i="2"/>
  <c r="BY183" i="2"/>
  <c r="CC183" i="2"/>
  <c r="CI183" i="2"/>
  <c r="CM183" i="2"/>
  <c r="CW183" i="2"/>
  <c r="AP184" i="2"/>
  <c r="BC184" i="2" s="1"/>
  <c r="AX184" i="2"/>
  <c r="BJ184" i="2"/>
  <c r="BR184" i="2"/>
  <c r="BZ184" i="2"/>
  <c r="CL184" i="2"/>
  <c r="AE185" i="2"/>
  <c r="AI185" i="2"/>
  <c r="AS185" i="2"/>
  <c r="AW185" i="2"/>
  <c r="BA185" i="2"/>
  <c r="BG185" i="2"/>
  <c r="BK185" i="2"/>
  <c r="BO185" i="2"/>
  <c r="BU185" i="2"/>
  <c r="BY185" i="2"/>
  <c r="CC185" i="2"/>
  <c r="CI185" i="2"/>
  <c r="CM185" i="2"/>
  <c r="CQ185" i="2"/>
  <c r="CW185" i="2"/>
  <c r="AE187" i="2"/>
  <c r="AI187" i="2"/>
  <c r="AS187" i="2"/>
  <c r="AW187" i="2"/>
  <c r="BA187" i="2"/>
  <c r="BG187" i="2"/>
  <c r="BK187" i="2"/>
  <c r="BO187" i="2"/>
  <c r="BU187" i="2"/>
  <c r="BY187" i="2"/>
  <c r="CC187" i="2"/>
  <c r="CI187" i="2"/>
  <c r="CM187" i="2"/>
  <c r="CQ187" i="2"/>
  <c r="CW187" i="2"/>
  <c r="AE189" i="2"/>
  <c r="AI189" i="2"/>
  <c r="AS189" i="2"/>
  <c r="AW189" i="2"/>
  <c r="BA189" i="2"/>
  <c r="BG189" i="2"/>
  <c r="BK189" i="2"/>
  <c r="BO189" i="2"/>
  <c r="BU189" i="2"/>
  <c r="AF194" i="2"/>
  <c r="AQ194" i="2"/>
  <c r="AU194" i="2"/>
  <c r="AY194" i="2"/>
  <c r="BE194" i="2"/>
  <c r="BI194" i="2"/>
  <c r="BM194" i="2"/>
  <c r="BS194" i="2"/>
  <c r="BW194" i="2"/>
  <c r="CA194" i="2"/>
  <c r="CG194" i="2"/>
  <c r="CK194" i="2"/>
  <c r="CO194" i="2"/>
  <c r="CU194" i="2"/>
  <c r="CY194" i="2"/>
  <c r="AQ195" i="2"/>
  <c r="AU195" i="2"/>
  <c r="AY195" i="2"/>
  <c r="BE195" i="2"/>
  <c r="BI195" i="2"/>
  <c r="BM195" i="2"/>
  <c r="BS195" i="2"/>
  <c r="BW195" i="2"/>
  <c r="CA195" i="2"/>
  <c r="CG195" i="2"/>
  <c r="CK195" i="2"/>
  <c r="CO195" i="2"/>
  <c r="CU195" i="2"/>
  <c r="CY195" i="2"/>
  <c r="DC195" i="2"/>
  <c r="AS196" i="2"/>
  <c r="AW196" i="2"/>
  <c r="BC196" i="2"/>
  <c r="BG196" i="2"/>
  <c r="BK196" i="2"/>
  <c r="BQ196" i="2"/>
  <c r="BU196" i="2"/>
  <c r="BY196" i="2"/>
  <c r="CE196" i="2"/>
  <c r="CM196" i="2"/>
  <c r="DC197" i="2"/>
  <c r="BQ197" i="2"/>
  <c r="BK197" i="2"/>
  <c r="BG197" i="2"/>
  <c r="BC197" i="2"/>
  <c r="AW197" i="2"/>
  <c r="AS197" i="2"/>
  <c r="AQ197" i="2"/>
  <c r="AY197" i="2"/>
  <c r="BI197" i="2"/>
  <c r="BS197" i="2"/>
  <c r="DN209" i="2"/>
  <c r="DK209" i="2"/>
  <c r="DG209" i="2"/>
  <c r="DA209" i="2"/>
  <c r="CW209" i="2"/>
  <c r="CS209" i="2"/>
  <c r="CM209" i="2"/>
  <c r="CI209" i="2"/>
  <c r="CE209" i="2"/>
  <c r="BY209" i="2"/>
  <c r="BU209" i="2"/>
  <c r="BQ209" i="2"/>
  <c r="BK209" i="2"/>
  <c r="BG209" i="2"/>
  <c r="BC209" i="2"/>
  <c r="AW209" i="2"/>
  <c r="AX209" i="2" s="1"/>
  <c r="BE209" i="2"/>
  <c r="BO209" i="2"/>
  <c r="BW209" i="2"/>
  <c r="CG209" i="2"/>
  <c r="CQ209" i="2"/>
  <c r="CY209" i="2"/>
  <c r="DI209" i="2"/>
  <c r="BA210" i="2"/>
  <c r="BI210" i="2"/>
  <c r="BS210" i="2"/>
  <c r="CC210" i="2"/>
  <c r="CK210" i="2"/>
  <c r="CU210" i="2"/>
  <c r="DE210" i="2"/>
  <c r="DN211" i="2"/>
  <c r="DK211" i="2"/>
  <c r="DG211" i="2"/>
  <c r="DA211" i="2"/>
  <c r="CW211" i="2"/>
  <c r="CS211" i="2"/>
  <c r="CM211" i="2"/>
  <c r="CI211" i="2"/>
  <c r="CE211" i="2"/>
  <c r="BY211" i="2"/>
  <c r="BU211" i="2"/>
  <c r="BQ211" i="2"/>
  <c r="BK211" i="2"/>
  <c r="BG211" i="2"/>
  <c r="BC211" i="2"/>
  <c r="AW211" i="2"/>
  <c r="AX211" i="2" s="1"/>
  <c r="BE211" i="2"/>
  <c r="BO211" i="2"/>
  <c r="BW211" i="2"/>
  <c r="CG211" i="2"/>
  <c r="CQ211" i="2"/>
  <c r="CY211" i="2"/>
  <c r="DI211" i="2"/>
  <c r="BA212" i="2"/>
  <c r="BI212" i="2"/>
  <c r="BS212" i="2"/>
  <c r="CC212" i="2"/>
  <c r="CK212" i="2"/>
  <c r="CU212" i="2"/>
  <c r="DE212" i="2"/>
  <c r="BY213" i="2"/>
  <c r="BU213" i="2"/>
  <c r="BQ213" i="2"/>
  <c r="BK213" i="2"/>
  <c r="BG213" i="2"/>
  <c r="BC213" i="2"/>
  <c r="AW213" i="2"/>
  <c r="AX213" i="2" s="1"/>
  <c r="BE213" i="2"/>
  <c r="BO213" i="2"/>
  <c r="BW213" i="2"/>
  <c r="Y181" i="2"/>
  <c r="AC181" i="2"/>
  <c r="AG181" i="2"/>
  <c r="AG183" i="2"/>
  <c r="AQ183" i="2"/>
  <c r="AU183" i="2"/>
  <c r="AY183" i="2"/>
  <c r="BE183" i="2"/>
  <c r="BI183" i="2"/>
  <c r="BM183" i="2"/>
  <c r="BS183" i="2"/>
  <c r="BW183" i="2"/>
  <c r="CA183" i="2"/>
  <c r="CG183" i="2"/>
  <c r="CK183" i="2"/>
  <c r="AG185" i="2"/>
  <c r="AQ185" i="2"/>
  <c r="AU185" i="2"/>
  <c r="AY185" i="2"/>
  <c r="BE185" i="2"/>
  <c r="BI185" i="2"/>
  <c r="BM185" i="2"/>
  <c r="BS185" i="2"/>
  <c r="BW185" i="2"/>
  <c r="CA185" i="2"/>
  <c r="CG185" i="2"/>
  <c r="CK185" i="2"/>
  <c r="CO185" i="2"/>
  <c r="CU185" i="2"/>
  <c r="CY185" i="2"/>
  <c r="AG187" i="2"/>
  <c r="AQ187" i="2"/>
  <c r="AU187" i="2"/>
  <c r="AY187" i="2"/>
  <c r="BE187" i="2"/>
  <c r="BI187" i="2"/>
  <c r="BM187" i="2"/>
  <c r="BS187" i="2"/>
  <c r="BW187" i="2"/>
  <c r="CA187" i="2"/>
  <c r="CG187" i="2"/>
  <c r="CK187" i="2"/>
  <c r="CO187" i="2"/>
  <c r="CU187" i="2"/>
  <c r="CY187" i="2"/>
  <c r="AG189" i="2"/>
  <c r="AQ189" i="2"/>
  <c r="AU189" i="2"/>
  <c r="AY189" i="2"/>
  <c r="BE189" i="2"/>
  <c r="BI189" i="2"/>
  <c r="BM189" i="2"/>
  <c r="BS189" i="2"/>
  <c r="BW189" i="2"/>
  <c r="DB196" i="2"/>
  <c r="DC196" i="2"/>
  <c r="CY196" i="2"/>
  <c r="CU196" i="2"/>
  <c r="CO196" i="2"/>
  <c r="CK196" i="2"/>
  <c r="CG196" i="2"/>
  <c r="AQ196" i="2"/>
  <c r="AU196" i="2"/>
  <c r="AY196" i="2"/>
  <c r="BE196" i="2"/>
  <c r="BI196" i="2"/>
  <c r="BM196" i="2"/>
  <c r="BS196" i="2"/>
  <c r="BW196" i="2"/>
  <c r="CA196" i="2"/>
  <c r="CI196" i="2"/>
  <c r="CS196" i="2"/>
  <c r="DA196" i="2"/>
  <c r="DN210" i="2"/>
  <c r="DK210" i="2"/>
  <c r="DG210" i="2"/>
  <c r="DA210" i="2"/>
  <c r="CW210" i="2"/>
  <c r="CS210" i="2"/>
  <c r="CM210" i="2"/>
  <c r="CI210" i="2"/>
  <c r="CE210" i="2"/>
  <c r="BY210" i="2"/>
  <c r="BU210" i="2"/>
  <c r="BQ210" i="2"/>
  <c r="BK210" i="2"/>
  <c r="BG210" i="2"/>
  <c r="BC210" i="2"/>
  <c r="AW210" i="2"/>
  <c r="AX210" i="2" s="1"/>
  <c r="BE210" i="2"/>
  <c r="BO210" i="2"/>
  <c r="BW210" i="2"/>
  <c r="CG210" i="2"/>
  <c r="CQ210" i="2"/>
  <c r="CY210" i="2"/>
  <c r="DI210" i="2"/>
  <c r="DN212" i="2"/>
  <c r="DK212" i="2"/>
  <c r="DG212" i="2"/>
  <c r="DA212" i="2"/>
  <c r="CW212" i="2"/>
  <c r="CS212" i="2"/>
  <c r="CM212" i="2"/>
  <c r="CI212" i="2"/>
  <c r="CE212" i="2"/>
  <c r="BY212" i="2"/>
  <c r="BU212" i="2"/>
  <c r="BQ212" i="2"/>
  <c r="BK212" i="2"/>
  <c r="BG212" i="2"/>
  <c r="BC212" i="2"/>
  <c r="AW212" i="2"/>
  <c r="AX212" i="2" s="1"/>
  <c r="BE212" i="2"/>
  <c r="BO212" i="2"/>
  <c r="BW212" i="2"/>
  <c r="CG212" i="2"/>
  <c r="CQ212" i="2"/>
  <c r="CY212" i="2"/>
  <c r="DI212" i="2"/>
  <c r="AQ198" i="2"/>
  <c r="AU198" i="2"/>
  <c r="AY198" i="2"/>
  <c r="AQ199" i="2"/>
  <c r="AU199" i="2"/>
  <c r="AQ200" i="2"/>
  <c r="BH7" i="3"/>
  <c r="BJ7" i="3"/>
  <c r="BN7" i="3"/>
  <c r="BP7" i="3"/>
  <c r="BR7" i="3"/>
  <c r="BT7" i="3"/>
  <c r="BV7" i="3"/>
  <c r="BX7" i="3"/>
  <c r="CB7" i="3"/>
  <c r="CD7" i="3"/>
  <c r="CF7" i="3"/>
  <c r="CH7" i="3"/>
  <c r="CJ7" i="3"/>
  <c r="CL7" i="3"/>
  <c r="CP7" i="3"/>
  <c r="CR7" i="3"/>
  <c r="CT7" i="3"/>
  <c r="CV7" i="3"/>
  <c r="CX7" i="3"/>
  <c r="CZ7" i="3"/>
  <c r="DD7" i="3"/>
  <c r="DF7" i="3"/>
  <c r="DH7" i="3"/>
  <c r="DJ7" i="3"/>
  <c r="DL7" i="3"/>
  <c r="DN7" i="3"/>
  <c r="DS7" i="3"/>
  <c r="DU7" i="3"/>
  <c r="BH8" i="3"/>
  <c r="BJ8" i="3"/>
  <c r="BN8" i="3"/>
  <c r="BP8" i="3"/>
  <c r="BR8" i="3"/>
  <c r="BT8" i="3"/>
  <c r="BV8" i="3"/>
  <c r="BX8" i="3"/>
  <c r="CB8" i="3"/>
  <c r="CD8" i="3"/>
  <c r="CF8" i="3"/>
  <c r="CH8" i="3"/>
  <c r="CJ8" i="3"/>
  <c r="CL8" i="3"/>
  <c r="CP8" i="3"/>
  <c r="CR8" i="3"/>
  <c r="BI7" i="3"/>
  <c r="BK7" i="3"/>
  <c r="BO7" i="3"/>
  <c r="BQ7" i="3"/>
  <c r="BS7" i="3"/>
  <c r="BU7" i="3"/>
  <c r="BW7" i="3"/>
  <c r="BY7" i="3"/>
  <c r="CC7" i="3"/>
  <c r="CE7" i="3"/>
  <c r="CG7" i="3"/>
  <c r="CI7" i="3"/>
  <c r="CK7" i="3"/>
  <c r="CM7" i="3"/>
  <c r="CQ7" i="3"/>
  <c r="CS7" i="3"/>
  <c r="CU7" i="3"/>
  <c r="CW7" i="3"/>
  <c r="CY7" i="3"/>
  <c r="DA7" i="3"/>
  <c r="DE7" i="3"/>
  <c r="DG7" i="3"/>
  <c r="DI7" i="3"/>
  <c r="DK7" i="3"/>
  <c r="DM7" i="3"/>
  <c r="DO7" i="3"/>
  <c r="DR7" i="3"/>
  <c r="DT7" i="3"/>
  <c r="DT8" i="3"/>
  <c r="DR8" i="3"/>
  <c r="DO8" i="3"/>
  <c r="DM8" i="3"/>
  <c r="DK8" i="3"/>
  <c r="DI8" i="3"/>
  <c r="DG8" i="3"/>
  <c r="DE8" i="3"/>
  <c r="DA8" i="3"/>
  <c r="CY8" i="3"/>
  <c r="CW8" i="3"/>
  <c r="CU8" i="3"/>
  <c r="DU8" i="3"/>
  <c r="DS8" i="3"/>
  <c r="DN8" i="3"/>
  <c r="DL8" i="3"/>
  <c r="DJ8" i="3"/>
  <c r="DH8" i="3"/>
  <c r="DF8" i="3"/>
  <c r="DD8" i="3"/>
  <c r="DP8" i="3" s="1"/>
  <c r="CZ8" i="3"/>
  <c r="CX8" i="3"/>
  <c r="BI8" i="3"/>
  <c r="BK8" i="3"/>
  <c r="BO8" i="3"/>
  <c r="BQ8" i="3"/>
  <c r="BS8" i="3"/>
  <c r="BU8" i="3"/>
  <c r="BW8" i="3"/>
  <c r="BY8" i="3"/>
  <c r="CC8" i="3"/>
  <c r="CE8" i="3"/>
  <c r="CG8" i="3"/>
  <c r="CI8" i="3"/>
  <c r="CK8" i="3"/>
  <c r="CM8" i="3"/>
  <c r="CQ8" i="3"/>
  <c r="CS8" i="3"/>
  <c r="CV8" i="3"/>
  <c r="BH9" i="3"/>
  <c r="BJ9" i="3"/>
  <c r="BN9" i="3"/>
  <c r="BP9" i="3"/>
  <c r="BR9" i="3"/>
  <c r="BT9" i="3"/>
  <c r="BV9" i="3"/>
  <c r="BX9" i="3"/>
  <c r="CB9" i="3"/>
  <c r="CD9" i="3"/>
  <c r="CF9" i="3"/>
  <c r="CH9" i="3"/>
  <c r="CJ9" i="3"/>
  <c r="CL9" i="3"/>
  <c r="CP9" i="3"/>
  <c r="CR9" i="3"/>
  <c r="CT9" i="3"/>
  <c r="CV9" i="3"/>
  <c r="CX9" i="3"/>
  <c r="CZ9" i="3"/>
  <c r="DD9" i="3"/>
  <c r="DF9" i="3"/>
  <c r="DH9" i="3"/>
  <c r="DJ9" i="3"/>
  <c r="DL9" i="3"/>
  <c r="DN9" i="3"/>
  <c r="DS9" i="3"/>
  <c r="DU9" i="3"/>
  <c r="BI9" i="3"/>
  <c r="BK9" i="3"/>
  <c r="BO9" i="3"/>
  <c r="BQ9" i="3"/>
  <c r="BS9" i="3"/>
  <c r="BU9" i="3"/>
  <c r="BW9" i="3"/>
  <c r="BY9" i="3"/>
  <c r="CC9" i="3"/>
  <c r="CE9" i="3"/>
  <c r="CG9" i="3"/>
  <c r="CI9" i="3"/>
  <c r="CK9" i="3"/>
  <c r="CM9" i="3"/>
  <c r="CQ9" i="3"/>
  <c r="CS9" i="3"/>
  <c r="CU9" i="3"/>
  <c r="CW9" i="3"/>
  <c r="CY9" i="3"/>
  <c r="DA9" i="3"/>
  <c r="DE9" i="3"/>
  <c r="DG9" i="3"/>
  <c r="DI9" i="3"/>
  <c r="DK9" i="3"/>
  <c r="DM9" i="3"/>
  <c r="DO9" i="3"/>
  <c r="DR9" i="3"/>
  <c r="ED9" i="3" s="1"/>
  <c r="EE9" i="3" s="1"/>
  <c r="EF9" i="3" s="1"/>
  <c r="O40" i="2"/>
  <c r="M40" i="2"/>
  <c r="N40" i="2"/>
  <c r="L40" i="2"/>
  <c r="O42" i="2"/>
  <c r="M42" i="2"/>
  <c r="P42" i="2"/>
  <c r="N42" i="2"/>
  <c r="L42" i="2"/>
  <c r="P41" i="2"/>
  <c r="N41" i="2"/>
  <c r="L41" i="2"/>
  <c r="O41" i="2"/>
  <c r="M41" i="2"/>
  <c r="K41" i="2"/>
  <c r="I7" i="2"/>
  <c r="I8" i="2"/>
  <c r="I9" i="2"/>
  <c r="I10" i="2"/>
  <c r="I11" i="2"/>
  <c r="I12" i="2"/>
  <c r="I13" i="2"/>
  <c r="G23" i="2"/>
  <c r="G220" i="2" s="1"/>
  <c r="I25" i="2"/>
  <c r="I27" i="2"/>
  <c r="I28" i="2"/>
  <c r="P28" i="2" s="1"/>
  <c r="I30" i="2"/>
  <c r="P30" i="2" s="1"/>
  <c r="AO32" i="2"/>
  <c r="AO37" i="2" s="1"/>
  <c r="X33" i="2"/>
  <c r="Z33" i="2"/>
  <c r="AB33" i="2"/>
  <c r="AD33" i="2"/>
  <c r="AF33" i="2"/>
  <c r="AH33" i="2"/>
  <c r="X34" i="2"/>
  <c r="Z34" i="2"/>
  <c r="AB34" i="2"/>
  <c r="AD34" i="2"/>
  <c r="AF34" i="2"/>
  <c r="AH34" i="2"/>
  <c r="Y35" i="2"/>
  <c r="AA35" i="2"/>
  <c r="AC35" i="2"/>
  <c r="AE35" i="2"/>
  <c r="AG35" i="2"/>
  <c r="AI35" i="2"/>
  <c r="I39" i="2"/>
  <c r="I43" i="2"/>
  <c r="I44" i="2"/>
  <c r="O44" i="2" s="1"/>
  <c r="AO50" i="2"/>
  <c r="AO96" i="2" s="1"/>
  <c r="X68" i="2"/>
  <c r="Z68" i="2"/>
  <c r="AB68" i="2"/>
  <c r="AD68" i="2"/>
  <c r="AF68" i="2"/>
  <c r="AH68" i="2"/>
  <c r="AI72" i="2"/>
  <c r="AJ72" i="2" s="1"/>
  <c r="AP72" i="2"/>
  <c r="AR72" i="2"/>
  <c r="AT72" i="2"/>
  <c r="AV72" i="2"/>
  <c r="AX72" i="2"/>
  <c r="AZ72" i="2"/>
  <c r="BD72" i="2"/>
  <c r="BF72" i="2"/>
  <c r="BH72" i="2"/>
  <c r="BJ72" i="2"/>
  <c r="BL72" i="2"/>
  <c r="BN72" i="2"/>
  <c r="BR72" i="2"/>
  <c r="BT72" i="2"/>
  <c r="BV72" i="2"/>
  <c r="BX72" i="2"/>
  <c r="BZ72" i="2"/>
  <c r="CB72" i="2"/>
  <c r="CF72" i="2"/>
  <c r="CH72" i="2"/>
  <c r="CJ72" i="2"/>
  <c r="CL72" i="2"/>
  <c r="CN72" i="2"/>
  <c r="CP72" i="2"/>
  <c r="CT72" i="2"/>
  <c r="CV72" i="2"/>
  <c r="CX72" i="2"/>
  <c r="CZ72" i="2"/>
  <c r="DB72" i="2"/>
  <c r="AI74" i="2"/>
  <c r="AJ74" i="2" s="1"/>
  <c r="AP74" i="2"/>
  <c r="AR74" i="2"/>
  <c r="AT74" i="2"/>
  <c r="AV74" i="2"/>
  <c r="AX74" i="2"/>
  <c r="AZ74" i="2"/>
  <c r="BD74" i="2"/>
  <c r="BF74" i="2"/>
  <c r="BH74" i="2"/>
  <c r="BJ74" i="2"/>
  <c r="BL74" i="2"/>
  <c r="BN74" i="2"/>
  <c r="BR74" i="2"/>
  <c r="BT74" i="2"/>
  <c r="BV74" i="2"/>
  <c r="BX74" i="2"/>
  <c r="BZ74" i="2"/>
  <c r="CB74" i="2"/>
  <c r="CF74" i="2"/>
  <c r="CH74" i="2"/>
  <c r="CJ74" i="2"/>
  <c r="CL74" i="2"/>
  <c r="CN74" i="2"/>
  <c r="CP74" i="2"/>
  <c r="CT74" i="2"/>
  <c r="CV74" i="2"/>
  <c r="CX74" i="2"/>
  <c r="CZ74" i="2"/>
  <c r="DB74" i="2"/>
  <c r="AI76" i="2"/>
  <c r="AJ76" i="2" s="1"/>
  <c r="AP76" i="2"/>
  <c r="AR76" i="2"/>
  <c r="AT76" i="2"/>
  <c r="AV76" i="2"/>
  <c r="AX76" i="2"/>
  <c r="AZ76" i="2"/>
  <c r="BD76" i="2"/>
  <c r="BF76" i="2"/>
  <c r="BH76" i="2"/>
  <c r="BJ76" i="2"/>
  <c r="BL76" i="2"/>
  <c r="BN76" i="2"/>
  <c r="BR76" i="2"/>
  <c r="BT76" i="2"/>
  <c r="BV76" i="2"/>
  <c r="BX76" i="2"/>
  <c r="BZ76" i="2"/>
  <c r="CB76" i="2"/>
  <c r="CF76" i="2"/>
  <c r="CH76" i="2"/>
  <c r="CJ76" i="2"/>
  <c r="CL76" i="2"/>
  <c r="CN76" i="2"/>
  <c r="CP76" i="2"/>
  <c r="CT76" i="2"/>
  <c r="CV76" i="2"/>
  <c r="CX76" i="2"/>
  <c r="CZ76" i="2"/>
  <c r="DB76" i="2"/>
  <c r="AO13" i="2"/>
  <c r="AO23" i="2" s="1"/>
  <c r="H25" i="2"/>
  <c r="H37" i="2" s="1"/>
  <c r="Y33" i="2"/>
  <c r="AA33" i="2"/>
  <c r="AC33" i="2"/>
  <c r="AE33" i="2"/>
  <c r="Y34" i="2"/>
  <c r="AA34" i="2"/>
  <c r="AC34" i="2"/>
  <c r="AE34" i="2"/>
  <c r="X35" i="2"/>
  <c r="Z35" i="2"/>
  <c r="AB35" i="2"/>
  <c r="AD35" i="2"/>
  <c r="AF35" i="2"/>
  <c r="AH35" i="2"/>
  <c r="H39" i="2"/>
  <c r="AL96" i="2"/>
  <c r="X57" i="2"/>
  <c r="Z57" i="2"/>
  <c r="AB57" i="2"/>
  <c r="AD57" i="2"/>
  <c r="Y68" i="2"/>
  <c r="AA68" i="2"/>
  <c r="AC68" i="2"/>
  <c r="AE68" i="2"/>
  <c r="AG68" i="2"/>
  <c r="X69" i="2"/>
  <c r="Z69" i="2"/>
  <c r="AB69" i="2"/>
  <c r="AD69" i="2"/>
  <c r="AF69" i="2"/>
  <c r="X71" i="2"/>
  <c r="Z71" i="2"/>
  <c r="AB71" i="2"/>
  <c r="AD71" i="2"/>
  <c r="AF71" i="2"/>
  <c r="AQ72" i="2"/>
  <c r="AS72" i="2"/>
  <c r="AU72" i="2"/>
  <c r="AW72" i="2"/>
  <c r="AY72" i="2"/>
  <c r="BC72" i="2"/>
  <c r="BE72" i="2"/>
  <c r="BG72" i="2"/>
  <c r="BI72" i="2"/>
  <c r="BK72" i="2"/>
  <c r="BM72" i="2"/>
  <c r="BQ72" i="2"/>
  <c r="BS72" i="2"/>
  <c r="BU72" i="2"/>
  <c r="BW72" i="2"/>
  <c r="BY72" i="2"/>
  <c r="CA72" i="2"/>
  <c r="CE72" i="2"/>
  <c r="CG72" i="2"/>
  <c r="CI72" i="2"/>
  <c r="CK72" i="2"/>
  <c r="CM72" i="2"/>
  <c r="CO72" i="2"/>
  <c r="CS72" i="2"/>
  <c r="CU72" i="2"/>
  <c r="CW72" i="2"/>
  <c r="CY72" i="2"/>
  <c r="DA72" i="2"/>
  <c r="AI73" i="2"/>
  <c r="AJ73" i="2" s="1"/>
  <c r="AP73" i="2"/>
  <c r="AR73" i="2"/>
  <c r="AT73" i="2"/>
  <c r="AV73" i="2"/>
  <c r="AX73" i="2"/>
  <c r="AZ73" i="2"/>
  <c r="BD73" i="2"/>
  <c r="BF73" i="2"/>
  <c r="BH73" i="2"/>
  <c r="BJ73" i="2"/>
  <c r="BL73" i="2"/>
  <c r="BN73" i="2"/>
  <c r="BR73" i="2"/>
  <c r="BT73" i="2"/>
  <c r="BV73" i="2"/>
  <c r="BX73" i="2"/>
  <c r="BZ73" i="2"/>
  <c r="CB73" i="2"/>
  <c r="CF73" i="2"/>
  <c r="CH73" i="2"/>
  <c r="CJ73" i="2"/>
  <c r="CL73" i="2"/>
  <c r="CN73" i="2"/>
  <c r="CP73" i="2"/>
  <c r="CT73" i="2"/>
  <c r="CV73" i="2"/>
  <c r="CX73" i="2"/>
  <c r="CZ73" i="2"/>
  <c r="AQ74" i="2"/>
  <c r="AS74" i="2"/>
  <c r="AU74" i="2"/>
  <c r="AW74" i="2"/>
  <c r="AY74" i="2"/>
  <c r="BC74" i="2"/>
  <c r="BE74" i="2"/>
  <c r="BG74" i="2"/>
  <c r="BI74" i="2"/>
  <c r="BK74" i="2"/>
  <c r="BM74" i="2"/>
  <c r="BQ74" i="2"/>
  <c r="BS74" i="2"/>
  <c r="BU74" i="2"/>
  <c r="BW74" i="2"/>
  <c r="BY74" i="2"/>
  <c r="CA74" i="2"/>
  <c r="CE74" i="2"/>
  <c r="CG74" i="2"/>
  <c r="CI74" i="2"/>
  <c r="CK74" i="2"/>
  <c r="CM74" i="2"/>
  <c r="CO74" i="2"/>
  <c r="CS74" i="2"/>
  <c r="CU74" i="2"/>
  <c r="CW74" i="2"/>
  <c r="CY74" i="2"/>
  <c r="DA74" i="2"/>
  <c r="AI75" i="2"/>
  <c r="AJ75" i="2" s="1"/>
  <c r="AP75" i="2"/>
  <c r="AR75" i="2"/>
  <c r="AT75" i="2"/>
  <c r="AV75" i="2"/>
  <c r="AX75" i="2"/>
  <c r="AZ75" i="2"/>
  <c r="BD75" i="2"/>
  <c r="BF75" i="2"/>
  <c r="BH75" i="2"/>
  <c r="BJ75" i="2"/>
  <c r="BL75" i="2"/>
  <c r="BN75" i="2"/>
  <c r="BR75" i="2"/>
  <c r="BT75" i="2"/>
  <c r="BV75" i="2"/>
  <c r="BX75" i="2"/>
  <c r="BZ75" i="2"/>
  <c r="CB75" i="2"/>
  <c r="CF75" i="2"/>
  <c r="CH75" i="2"/>
  <c r="CJ75" i="2"/>
  <c r="CL75" i="2"/>
  <c r="CN75" i="2"/>
  <c r="CP75" i="2"/>
  <c r="CT75" i="2"/>
  <c r="CV75" i="2"/>
  <c r="CX75" i="2"/>
  <c r="CZ75" i="2"/>
  <c r="AQ76" i="2"/>
  <c r="AS76" i="2"/>
  <c r="AU76" i="2"/>
  <c r="AW76" i="2"/>
  <c r="AY76" i="2"/>
  <c r="BC76" i="2"/>
  <c r="BE76" i="2"/>
  <c r="BG76" i="2"/>
  <c r="BI76" i="2"/>
  <c r="BK76" i="2"/>
  <c r="BM76" i="2"/>
  <c r="BQ76" i="2"/>
  <c r="BS76" i="2"/>
  <c r="BU76" i="2"/>
  <c r="BW76" i="2"/>
  <c r="BY76" i="2"/>
  <c r="CA76" i="2"/>
  <c r="CE76" i="2"/>
  <c r="CG76" i="2"/>
  <c r="CI76" i="2"/>
  <c r="CK76" i="2"/>
  <c r="CM76" i="2"/>
  <c r="CO76" i="2"/>
  <c r="CS76" i="2"/>
  <c r="CU76" i="2"/>
  <c r="CW76" i="2"/>
  <c r="CY76" i="2"/>
  <c r="DA76" i="2"/>
  <c r="DC77" i="2"/>
  <c r="DA77" i="2"/>
  <c r="CY77" i="2"/>
  <c r="CW77" i="2"/>
  <c r="CU77" i="2"/>
  <c r="CS77" i="2"/>
  <c r="CO77" i="2"/>
  <c r="CM77" i="2"/>
  <c r="CK77" i="2"/>
  <c r="CI77" i="2"/>
  <c r="CG77" i="2"/>
  <c r="CE77" i="2"/>
  <c r="CA77" i="2"/>
  <c r="BY77" i="2"/>
  <c r="BW77" i="2"/>
  <c r="BU77" i="2"/>
  <c r="BS77" i="2"/>
  <c r="BQ77" i="2"/>
  <c r="BM77" i="2"/>
  <c r="AI77" i="2"/>
  <c r="AJ77" i="2" s="1"/>
  <c r="AP77" i="2"/>
  <c r="AR77" i="2"/>
  <c r="AT77" i="2"/>
  <c r="AV77" i="2"/>
  <c r="AX77" i="2"/>
  <c r="AZ77" i="2"/>
  <c r="BD77" i="2"/>
  <c r="BF77" i="2"/>
  <c r="BH77" i="2"/>
  <c r="BJ77" i="2"/>
  <c r="BL77" i="2"/>
  <c r="BT77" i="2"/>
  <c r="BX77" i="2"/>
  <c r="CB77" i="2"/>
  <c r="CF77" i="2"/>
  <c r="CJ77" i="2"/>
  <c r="CN77" i="2"/>
  <c r="CV77" i="2"/>
  <c r="CZ77" i="2"/>
  <c r="DC79" i="2"/>
  <c r="DA79" i="2"/>
  <c r="CY79" i="2"/>
  <c r="CW79" i="2"/>
  <c r="CU79" i="2"/>
  <c r="CS79" i="2"/>
  <c r="CO79" i="2"/>
  <c r="CM79" i="2"/>
  <c r="CK79" i="2"/>
  <c r="CI79" i="2"/>
  <c r="CG79" i="2"/>
  <c r="CE79" i="2"/>
  <c r="CA79" i="2"/>
  <c r="BY79" i="2"/>
  <c r="BW79" i="2"/>
  <c r="BU79" i="2"/>
  <c r="BS79" i="2"/>
  <c r="BQ79" i="2"/>
  <c r="BM79" i="2"/>
  <c r="BK79" i="2"/>
  <c r="BI79" i="2"/>
  <c r="BG79" i="2"/>
  <c r="BE79" i="2"/>
  <c r="BC79" i="2"/>
  <c r="AY79" i="2"/>
  <c r="AW79" i="2"/>
  <c r="AU79" i="2"/>
  <c r="AS79" i="2"/>
  <c r="AQ79" i="2"/>
  <c r="AI79" i="2"/>
  <c r="AJ79" i="2" s="1"/>
  <c r="AR79" i="2"/>
  <c r="AV79" i="2"/>
  <c r="AZ79" i="2"/>
  <c r="BD79" i="2"/>
  <c r="BH79" i="2"/>
  <c r="BL79" i="2"/>
  <c r="BT79" i="2"/>
  <c r="BX79" i="2"/>
  <c r="CB79" i="2"/>
  <c r="CF79" i="2"/>
  <c r="CJ79" i="2"/>
  <c r="CN79" i="2"/>
  <c r="CV79" i="2"/>
  <c r="CZ79" i="2"/>
  <c r="DC81" i="2"/>
  <c r="DA81" i="2"/>
  <c r="CY81" i="2"/>
  <c r="CW81" i="2"/>
  <c r="CU81" i="2"/>
  <c r="CS81" i="2"/>
  <c r="CO81" i="2"/>
  <c r="CM81" i="2"/>
  <c r="CK81" i="2"/>
  <c r="CI81" i="2"/>
  <c r="CG81" i="2"/>
  <c r="CE81" i="2"/>
  <c r="CA81" i="2"/>
  <c r="BY81" i="2"/>
  <c r="BW81" i="2"/>
  <c r="BU81" i="2"/>
  <c r="BS81" i="2"/>
  <c r="BQ81" i="2"/>
  <c r="BM81" i="2"/>
  <c r="BK81" i="2"/>
  <c r="BI81" i="2"/>
  <c r="BG81" i="2"/>
  <c r="BE81" i="2"/>
  <c r="BC81" i="2"/>
  <c r="AY81" i="2"/>
  <c r="AW81" i="2"/>
  <c r="AU81" i="2"/>
  <c r="AS81" i="2"/>
  <c r="AQ81" i="2"/>
  <c r="AI81" i="2"/>
  <c r="AJ81" i="2" s="1"/>
  <c r="AR81" i="2"/>
  <c r="AV81" i="2"/>
  <c r="AZ81" i="2"/>
  <c r="BD81" i="2"/>
  <c r="BH81" i="2"/>
  <c r="BL81" i="2"/>
  <c r="BT81" i="2"/>
  <c r="BX81" i="2"/>
  <c r="CB81" i="2"/>
  <c r="CF81" i="2"/>
  <c r="CJ81" i="2"/>
  <c r="CN81" i="2"/>
  <c r="CV81" i="2"/>
  <c r="CZ81" i="2"/>
  <c r="DB83" i="2"/>
  <c r="CZ83" i="2"/>
  <c r="CX83" i="2"/>
  <c r="CV83" i="2"/>
  <c r="CT83" i="2"/>
  <c r="CP83" i="2"/>
  <c r="CN83" i="2"/>
  <c r="CL83" i="2"/>
  <c r="CJ83" i="2"/>
  <c r="CH83" i="2"/>
  <c r="CF83" i="2"/>
  <c r="CB83" i="2"/>
  <c r="BZ83" i="2"/>
  <c r="BX83" i="2"/>
  <c r="BV83" i="2"/>
  <c r="BT83" i="2"/>
  <c r="BR83" i="2"/>
  <c r="BN83" i="2"/>
  <c r="BL83" i="2"/>
  <c r="BJ83" i="2"/>
  <c r="BH83" i="2"/>
  <c r="BF83" i="2"/>
  <c r="BD83" i="2"/>
  <c r="AZ83" i="2"/>
  <c r="AX83" i="2"/>
  <c r="AV83" i="2"/>
  <c r="AT83" i="2"/>
  <c r="AR83" i="2"/>
  <c r="AP83" i="2"/>
  <c r="AI83" i="2"/>
  <c r="AH83" i="2"/>
  <c r="AQ83" i="2"/>
  <c r="AU83" i="2"/>
  <c r="AY83" i="2"/>
  <c r="BC83" i="2"/>
  <c r="BG83" i="2"/>
  <c r="BK83" i="2"/>
  <c r="BS83" i="2"/>
  <c r="BW83" i="2"/>
  <c r="CA83" i="2"/>
  <c r="CE83" i="2"/>
  <c r="CI83" i="2"/>
  <c r="CM83" i="2"/>
  <c r="CU83" i="2"/>
  <c r="CY83" i="2"/>
  <c r="DC83" i="2"/>
  <c r="DC84" i="2"/>
  <c r="DA84" i="2"/>
  <c r="CY84" i="2"/>
  <c r="CW84" i="2"/>
  <c r="CU84" i="2"/>
  <c r="CS84" i="2"/>
  <c r="CO84" i="2"/>
  <c r="CM84" i="2"/>
  <c r="CK84" i="2"/>
  <c r="CI84" i="2"/>
  <c r="CG84" i="2"/>
  <c r="CE84" i="2"/>
  <c r="CA84" i="2"/>
  <c r="BY84" i="2"/>
  <c r="BW84" i="2"/>
  <c r="BU84" i="2"/>
  <c r="BS84" i="2"/>
  <c r="BQ84" i="2"/>
  <c r="BM84" i="2"/>
  <c r="BK84" i="2"/>
  <c r="BI84" i="2"/>
  <c r="BG84" i="2"/>
  <c r="BE84" i="2"/>
  <c r="BC84" i="2"/>
  <c r="AY84" i="2"/>
  <c r="AW84" i="2"/>
  <c r="AU84" i="2"/>
  <c r="AS84" i="2"/>
  <c r="AQ84" i="2"/>
  <c r="AI84" i="2"/>
  <c r="AJ84" i="2" s="1"/>
  <c r="AR84" i="2"/>
  <c r="AV84" i="2"/>
  <c r="AZ84" i="2"/>
  <c r="BD84" i="2"/>
  <c r="BH84" i="2"/>
  <c r="BL84" i="2"/>
  <c r="BT84" i="2"/>
  <c r="BX84" i="2"/>
  <c r="CB84" i="2"/>
  <c r="CF84" i="2"/>
  <c r="CJ84" i="2"/>
  <c r="CN84" i="2"/>
  <c r="CV84" i="2"/>
  <c r="CZ84" i="2"/>
  <c r="AI78" i="2"/>
  <c r="AJ78" i="2" s="1"/>
  <c r="AP78" i="2"/>
  <c r="AR78" i="2"/>
  <c r="AT78" i="2"/>
  <c r="AV78" i="2"/>
  <c r="AX78" i="2"/>
  <c r="AZ78" i="2"/>
  <c r="BD78" i="2"/>
  <c r="BF78" i="2"/>
  <c r="BH78" i="2"/>
  <c r="BJ78" i="2"/>
  <c r="BL78" i="2"/>
  <c r="BN78" i="2"/>
  <c r="BR78" i="2"/>
  <c r="BT78" i="2"/>
  <c r="BV78" i="2"/>
  <c r="BX78" i="2"/>
  <c r="BZ78" i="2"/>
  <c r="CB78" i="2"/>
  <c r="CF78" i="2"/>
  <c r="CH78" i="2"/>
  <c r="CJ78" i="2"/>
  <c r="CL78" i="2"/>
  <c r="CN78" i="2"/>
  <c r="CP78" i="2"/>
  <c r="CT78" i="2"/>
  <c r="CV78" i="2"/>
  <c r="CX78" i="2"/>
  <c r="CZ78" i="2"/>
  <c r="AI80" i="2"/>
  <c r="AJ80" i="2" s="1"/>
  <c r="AP80" i="2"/>
  <c r="AR80" i="2"/>
  <c r="AT80" i="2"/>
  <c r="AV80" i="2"/>
  <c r="AX80" i="2"/>
  <c r="AZ80" i="2"/>
  <c r="BD80" i="2"/>
  <c r="BF80" i="2"/>
  <c r="BH80" i="2"/>
  <c r="BJ80" i="2"/>
  <c r="BL80" i="2"/>
  <c r="BN80" i="2"/>
  <c r="BR80" i="2"/>
  <c r="BT80" i="2"/>
  <c r="BV80" i="2"/>
  <c r="BX80" i="2"/>
  <c r="BZ80" i="2"/>
  <c r="CB80" i="2"/>
  <c r="CF80" i="2"/>
  <c r="CH80" i="2"/>
  <c r="CJ80" i="2"/>
  <c r="CL80" i="2"/>
  <c r="CN80" i="2"/>
  <c r="CP80" i="2"/>
  <c r="CT80" i="2"/>
  <c r="CV80" i="2"/>
  <c r="CX80" i="2"/>
  <c r="CZ80" i="2"/>
  <c r="AI82" i="2"/>
  <c r="AJ82" i="2" s="1"/>
  <c r="AP82" i="2"/>
  <c r="AR82" i="2"/>
  <c r="AT82" i="2"/>
  <c r="AV82" i="2"/>
  <c r="AX82" i="2"/>
  <c r="AZ82" i="2"/>
  <c r="BD82" i="2"/>
  <c r="BF82" i="2"/>
  <c r="BH82" i="2"/>
  <c r="BJ82" i="2"/>
  <c r="BL82" i="2"/>
  <c r="BN82" i="2"/>
  <c r="BR82" i="2"/>
  <c r="BT82" i="2"/>
  <c r="BV82" i="2"/>
  <c r="BX82" i="2"/>
  <c r="BZ82" i="2"/>
  <c r="CB82" i="2"/>
  <c r="CF82" i="2"/>
  <c r="CH82" i="2"/>
  <c r="CJ82" i="2"/>
  <c r="CL82" i="2"/>
  <c r="CN82" i="2"/>
  <c r="CP82" i="2"/>
  <c r="CT82" i="2"/>
  <c r="CV82" i="2"/>
  <c r="CX82" i="2"/>
  <c r="CZ82" i="2"/>
  <c r="AI85" i="2"/>
  <c r="AJ85" i="2" s="1"/>
  <c r="AP85" i="2"/>
  <c r="AR85" i="2"/>
  <c r="AT85" i="2"/>
  <c r="AV85" i="2"/>
  <c r="AX85" i="2"/>
  <c r="AZ85" i="2"/>
  <c r="BD85" i="2"/>
  <c r="BF85" i="2"/>
  <c r="BH85" i="2"/>
  <c r="BJ85" i="2"/>
  <c r="BL85" i="2"/>
  <c r="BN85" i="2"/>
  <c r="BR85" i="2"/>
  <c r="BT85" i="2"/>
  <c r="BV85" i="2"/>
  <c r="BX85" i="2"/>
  <c r="BZ85" i="2"/>
  <c r="CB85" i="2"/>
  <c r="CF85" i="2"/>
  <c r="CH85" i="2"/>
  <c r="CJ85" i="2"/>
  <c r="CL85" i="2"/>
  <c r="CN85" i="2"/>
  <c r="CP85" i="2"/>
  <c r="CT85" i="2"/>
  <c r="CV85" i="2"/>
  <c r="CX85" i="2"/>
  <c r="CZ85" i="2"/>
  <c r="AQ86" i="2"/>
  <c r="AS86" i="2"/>
  <c r="AU86" i="2"/>
  <c r="AW86" i="2"/>
  <c r="AY86" i="2"/>
  <c r="BC86" i="2"/>
  <c r="BE86" i="2"/>
  <c r="BG86" i="2"/>
  <c r="BI86" i="2"/>
  <c r="BK86" i="2"/>
  <c r="BM86" i="2"/>
  <c r="BQ86" i="2"/>
  <c r="BS86" i="2"/>
  <c r="BU86" i="2"/>
  <c r="BW86" i="2"/>
  <c r="BY86" i="2"/>
  <c r="CA86" i="2"/>
  <c r="CE86" i="2"/>
  <c r="CG86" i="2"/>
  <c r="CI86" i="2"/>
  <c r="CK86" i="2"/>
  <c r="CM86" i="2"/>
  <c r="CO86" i="2"/>
  <c r="CS86" i="2"/>
  <c r="CU86" i="2"/>
  <c r="CW86" i="2"/>
  <c r="CY86" i="2"/>
  <c r="DA86" i="2"/>
  <c r="DC86" i="2"/>
  <c r="AI87" i="2"/>
  <c r="AJ87" i="2" s="1"/>
  <c r="AP87" i="2"/>
  <c r="AR87" i="2"/>
  <c r="AT87" i="2"/>
  <c r="AV87" i="2"/>
  <c r="AX87" i="2"/>
  <c r="AZ87" i="2"/>
  <c r="BD87" i="2"/>
  <c r="BF87" i="2"/>
  <c r="BH87" i="2"/>
  <c r="BJ87" i="2"/>
  <c r="BL87" i="2"/>
  <c r="BN87" i="2"/>
  <c r="BR87" i="2"/>
  <c r="BT87" i="2"/>
  <c r="BV87" i="2"/>
  <c r="BX87" i="2"/>
  <c r="BZ87" i="2"/>
  <c r="CB87" i="2"/>
  <c r="CF87" i="2"/>
  <c r="CH87" i="2"/>
  <c r="CJ87" i="2"/>
  <c r="CL87" i="2"/>
  <c r="CN87" i="2"/>
  <c r="CP87" i="2"/>
  <c r="CT87" i="2"/>
  <c r="CV87" i="2"/>
  <c r="CX87" i="2"/>
  <c r="CZ87" i="2"/>
  <c r="AW93" i="2"/>
  <c r="BA93" i="2"/>
  <c r="BC93" i="2"/>
  <c r="BE93" i="2"/>
  <c r="BG93" i="2"/>
  <c r="BI93" i="2"/>
  <c r="BK93" i="2"/>
  <c r="BO93" i="2"/>
  <c r="BQ93" i="2"/>
  <c r="BS93" i="2"/>
  <c r="BU93" i="2"/>
  <c r="BW93" i="2"/>
  <c r="BY93" i="2"/>
  <c r="CC93" i="2"/>
  <c r="CE93" i="2"/>
  <c r="CG93" i="2"/>
  <c r="CI93" i="2"/>
  <c r="CK93" i="2"/>
  <c r="CM93" i="2"/>
  <c r="CQ93" i="2"/>
  <c r="CS93" i="2"/>
  <c r="CU93" i="2"/>
  <c r="CW93" i="2"/>
  <c r="CY93" i="2"/>
  <c r="DA93" i="2"/>
  <c r="DE93" i="2"/>
  <c r="DG93" i="2"/>
  <c r="DI93" i="2"/>
  <c r="DK93" i="2"/>
  <c r="AW94" i="2"/>
  <c r="AY94" i="2" s="1"/>
  <c r="BA94" i="2"/>
  <c r="BC94" i="2"/>
  <c r="BE94" i="2"/>
  <c r="BG94" i="2"/>
  <c r="BI94" i="2"/>
  <c r="BK94" i="2"/>
  <c r="BO94" i="2"/>
  <c r="BQ94" i="2"/>
  <c r="BS94" i="2"/>
  <c r="BU94" i="2"/>
  <c r="BW94" i="2"/>
  <c r="BY94" i="2"/>
  <c r="CC94" i="2"/>
  <c r="CE94" i="2"/>
  <c r="CG94" i="2"/>
  <c r="CI94" i="2"/>
  <c r="CK94" i="2"/>
  <c r="CM94" i="2"/>
  <c r="CQ94" i="2"/>
  <c r="CS94" i="2"/>
  <c r="CU94" i="2"/>
  <c r="CW94" i="2"/>
  <c r="CY94" i="2"/>
  <c r="DA94" i="2"/>
  <c r="DE94" i="2"/>
  <c r="DG94" i="2"/>
  <c r="DI94" i="2"/>
  <c r="DK94" i="2"/>
  <c r="I98" i="2"/>
  <c r="I216" i="2" s="1"/>
  <c r="AL216" i="2"/>
  <c r="X142" i="2"/>
  <c r="Z142" i="2"/>
  <c r="AB142" i="2"/>
  <c r="AD142" i="2"/>
  <c r="X143" i="2"/>
  <c r="Z143" i="2"/>
  <c r="AB143" i="2"/>
  <c r="AD143" i="2"/>
  <c r="X144" i="2"/>
  <c r="Z144" i="2"/>
  <c r="AB144" i="2"/>
  <c r="AD144" i="2"/>
  <c r="X145" i="2"/>
  <c r="Z145" i="2"/>
  <c r="AB145" i="2"/>
  <c r="AD145" i="2"/>
  <c r="X146" i="2"/>
  <c r="Z146" i="2"/>
  <c r="AB146" i="2"/>
  <c r="AD146" i="2"/>
  <c r="X147" i="2"/>
  <c r="Z147" i="2"/>
  <c r="AB147" i="2"/>
  <c r="AD147" i="2"/>
  <c r="X148" i="2"/>
  <c r="Z148" i="2"/>
  <c r="AB148" i="2"/>
  <c r="AD148" i="2"/>
  <c r="X149" i="2"/>
  <c r="Z149" i="2"/>
  <c r="AB149" i="2"/>
  <c r="AD149" i="2"/>
  <c r="X150" i="2"/>
  <c r="Z150" i="2"/>
  <c r="AB150" i="2"/>
  <c r="AD150" i="2"/>
  <c r="X151" i="2"/>
  <c r="Z151" i="2"/>
  <c r="AB151" i="2"/>
  <c r="AD151" i="2"/>
  <c r="X152" i="2"/>
  <c r="Z152" i="2"/>
  <c r="AB152" i="2"/>
  <c r="AD152" i="2"/>
  <c r="X153" i="2"/>
  <c r="Z153" i="2"/>
  <c r="AB153" i="2"/>
  <c r="AD153" i="2"/>
  <c r="X154" i="2"/>
  <c r="Z154" i="2"/>
  <c r="AB154" i="2"/>
  <c r="AD154" i="2"/>
  <c r="X155" i="2"/>
  <c r="Z155" i="2"/>
  <c r="AB155" i="2"/>
  <c r="AD155" i="2"/>
  <c r="X156" i="2"/>
  <c r="Z156" i="2"/>
  <c r="AB156" i="2"/>
  <c r="AD156" i="2"/>
  <c r="Y162" i="2"/>
  <c r="AA162" i="2"/>
  <c r="AC162" i="2"/>
  <c r="AE162" i="2"/>
  <c r="AG162" i="2"/>
  <c r="Y163" i="2"/>
  <c r="AA163" i="2"/>
  <c r="AC163" i="2"/>
  <c r="AE163" i="2"/>
  <c r="AG163" i="2"/>
  <c r="Y164" i="2"/>
  <c r="AA164" i="2"/>
  <c r="AC164" i="2"/>
  <c r="AE164" i="2"/>
  <c r="AG164" i="2"/>
  <c r="Y165" i="2"/>
  <c r="AA165" i="2"/>
  <c r="AC165" i="2"/>
  <c r="AE165" i="2"/>
  <c r="AG165" i="2"/>
  <c r="Y166" i="2"/>
  <c r="AA166" i="2"/>
  <c r="AC166" i="2"/>
  <c r="AE166" i="2"/>
  <c r="AG166" i="2"/>
  <c r="Y167" i="2"/>
  <c r="AA167" i="2"/>
  <c r="AC167" i="2"/>
  <c r="AE167" i="2"/>
  <c r="AG167" i="2"/>
  <c r="Y168" i="2"/>
  <c r="AA168" i="2"/>
  <c r="AC168" i="2"/>
  <c r="AE168" i="2"/>
  <c r="AG168" i="2"/>
  <c r="Y169" i="2"/>
  <c r="AA169" i="2"/>
  <c r="AC169" i="2"/>
  <c r="AE169" i="2"/>
  <c r="AG169" i="2"/>
  <c r="Y170" i="2"/>
  <c r="AA170" i="2"/>
  <c r="AC170" i="2"/>
  <c r="AE170" i="2"/>
  <c r="AG170" i="2"/>
  <c r="Y171" i="2"/>
  <c r="AA171" i="2"/>
  <c r="AC171" i="2"/>
  <c r="AE171" i="2"/>
  <c r="AG171" i="2"/>
  <c r="Y172" i="2"/>
  <c r="AA172" i="2"/>
  <c r="AC172" i="2"/>
  <c r="AE172" i="2"/>
  <c r="AG172" i="2"/>
  <c r="Y180" i="2"/>
  <c r="AA180" i="2"/>
  <c r="AC180" i="2"/>
  <c r="AE180" i="2"/>
  <c r="AG180" i="2"/>
  <c r="AI180" i="2"/>
  <c r="X181" i="2"/>
  <c r="Z181" i="2"/>
  <c r="AB181" i="2"/>
  <c r="AD181" i="2"/>
  <c r="AF181" i="2"/>
  <c r="Y182" i="2"/>
  <c r="AA182" i="2"/>
  <c r="AC182" i="2"/>
  <c r="AE182" i="2"/>
  <c r="AG182" i="2"/>
  <c r="AI182" i="2"/>
  <c r="CZ183" i="2"/>
  <c r="CX183" i="2"/>
  <c r="CV183" i="2"/>
  <c r="CT183" i="2"/>
  <c r="CP183" i="2"/>
  <c r="AF183" i="2"/>
  <c r="AH183" i="2"/>
  <c r="AP183" i="2"/>
  <c r="AR183" i="2"/>
  <c r="AT183" i="2"/>
  <c r="AV183" i="2"/>
  <c r="AX183" i="2"/>
  <c r="AZ183" i="2"/>
  <c r="BD183" i="2"/>
  <c r="BF183" i="2"/>
  <c r="BH183" i="2"/>
  <c r="BJ183" i="2"/>
  <c r="BL183" i="2"/>
  <c r="BN183" i="2"/>
  <c r="BR183" i="2"/>
  <c r="BT183" i="2"/>
  <c r="BV183" i="2"/>
  <c r="BX183" i="2"/>
  <c r="BZ183" i="2"/>
  <c r="CB183" i="2"/>
  <c r="CF183" i="2"/>
  <c r="CH183" i="2"/>
  <c r="CJ183" i="2"/>
  <c r="CL183" i="2"/>
  <c r="CN183" i="2"/>
  <c r="CQ183" i="2"/>
  <c r="CU183" i="2"/>
  <c r="CY183" i="2"/>
  <c r="CY184" i="2"/>
  <c r="CW184" i="2"/>
  <c r="CU184" i="2"/>
  <c r="DF184" i="2" s="1"/>
  <c r="CQ184" i="2"/>
  <c r="CO184" i="2"/>
  <c r="CM184" i="2"/>
  <c r="CK184" i="2"/>
  <c r="CI184" i="2"/>
  <c r="CG184" i="2"/>
  <c r="CC184" i="2"/>
  <c r="CA184" i="2"/>
  <c r="BY184" i="2"/>
  <c r="BW184" i="2"/>
  <c r="BU184" i="2"/>
  <c r="BS184" i="2"/>
  <c r="BO184" i="2"/>
  <c r="BM184" i="2"/>
  <c r="BK184" i="2"/>
  <c r="BI184" i="2"/>
  <c r="BG184" i="2"/>
  <c r="BE184" i="2"/>
  <c r="BA184" i="2"/>
  <c r="AY184" i="2"/>
  <c r="AW184" i="2"/>
  <c r="AU184" i="2"/>
  <c r="AS184" i="2"/>
  <c r="AQ184" i="2"/>
  <c r="AI184" i="2"/>
  <c r="AG184" i="2"/>
  <c r="AE184" i="2"/>
  <c r="AH184" i="2"/>
  <c r="AR184" i="2"/>
  <c r="AV184" i="2"/>
  <c r="AZ184" i="2"/>
  <c r="BD184" i="2"/>
  <c r="BH184" i="2"/>
  <c r="BL184" i="2"/>
  <c r="BT184" i="2"/>
  <c r="BX184" i="2"/>
  <c r="CB184" i="2"/>
  <c r="CF184" i="2"/>
  <c r="CJ184" i="2"/>
  <c r="CN184" i="2"/>
  <c r="CV184" i="2"/>
  <c r="CZ184" i="2"/>
  <c r="AF186" i="2"/>
  <c r="AP186" i="2"/>
  <c r="AT186" i="2"/>
  <c r="AX186" i="2"/>
  <c r="BF186" i="2"/>
  <c r="BJ186" i="2"/>
  <c r="BN186" i="2"/>
  <c r="BR186" i="2"/>
  <c r="BV186" i="2"/>
  <c r="BZ186" i="2"/>
  <c r="AI86" i="2"/>
  <c r="AJ86" i="2" s="1"/>
  <c r="AP86" i="2"/>
  <c r="AR86" i="2"/>
  <c r="AT86" i="2"/>
  <c r="AV86" i="2"/>
  <c r="AX86" i="2"/>
  <c r="AZ86" i="2"/>
  <c r="BD86" i="2"/>
  <c r="BF86" i="2"/>
  <c r="BH86" i="2"/>
  <c r="BJ86" i="2"/>
  <c r="BL86" i="2"/>
  <c r="BN86" i="2"/>
  <c r="BR86" i="2"/>
  <c r="BT86" i="2"/>
  <c r="BV86" i="2"/>
  <c r="BX86" i="2"/>
  <c r="BZ86" i="2"/>
  <c r="CB86" i="2"/>
  <c r="CF86" i="2"/>
  <c r="CH86" i="2"/>
  <c r="CJ86" i="2"/>
  <c r="CL86" i="2"/>
  <c r="CN86" i="2"/>
  <c r="CP86" i="2"/>
  <c r="CT86" i="2"/>
  <c r="CV86" i="2"/>
  <c r="CX86" i="2"/>
  <c r="CZ86" i="2"/>
  <c r="AO138" i="2"/>
  <c r="AO216" i="2" s="1"/>
  <c r="AA216" i="2"/>
  <c r="X162" i="2"/>
  <c r="Z162" i="2"/>
  <c r="AB162" i="2"/>
  <c r="AD162" i="2"/>
  <c r="AF162" i="2"/>
  <c r="X163" i="2"/>
  <c r="Z163" i="2"/>
  <c r="AB163" i="2"/>
  <c r="AD163" i="2"/>
  <c r="AF163" i="2"/>
  <c r="X164" i="2"/>
  <c r="Z164" i="2"/>
  <c r="AB164" i="2"/>
  <c r="AD164" i="2"/>
  <c r="AF164" i="2"/>
  <c r="X165" i="2"/>
  <c r="Z165" i="2"/>
  <c r="AB165" i="2"/>
  <c r="AD165" i="2"/>
  <c r="AF165" i="2"/>
  <c r="X166" i="2"/>
  <c r="Z166" i="2"/>
  <c r="AB166" i="2"/>
  <c r="AD166" i="2"/>
  <c r="AF166" i="2"/>
  <c r="X167" i="2"/>
  <c r="Z167" i="2"/>
  <c r="AB167" i="2"/>
  <c r="AD167" i="2"/>
  <c r="AF167" i="2"/>
  <c r="X168" i="2"/>
  <c r="Z168" i="2"/>
  <c r="AB168" i="2"/>
  <c r="AD168" i="2"/>
  <c r="AF168" i="2"/>
  <c r="X169" i="2"/>
  <c r="Z169" i="2"/>
  <c r="AB169" i="2"/>
  <c r="AD169" i="2"/>
  <c r="AF169" i="2"/>
  <c r="X170" i="2"/>
  <c r="Z170" i="2"/>
  <c r="AB170" i="2"/>
  <c r="AD170" i="2"/>
  <c r="AF170" i="2"/>
  <c r="X171" i="2"/>
  <c r="Z171" i="2"/>
  <c r="AB171" i="2"/>
  <c r="AD171" i="2"/>
  <c r="AF171" i="2"/>
  <c r="X172" i="2"/>
  <c r="Z172" i="2"/>
  <c r="AB172" i="2"/>
  <c r="AD172" i="2"/>
  <c r="AF172" i="2"/>
  <c r="X180" i="2"/>
  <c r="Z180" i="2"/>
  <c r="AB180" i="2"/>
  <c r="AD180" i="2"/>
  <c r="AF180" i="2"/>
  <c r="X182" i="2"/>
  <c r="Z182" i="2"/>
  <c r="AB182" i="2"/>
  <c r="AD182" i="2"/>
  <c r="AF182" i="2"/>
  <c r="BB184" i="2"/>
  <c r="CY186" i="2"/>
  <c r="CW186" i="2"/>
  <c r="CU186" i="2"/>
  <c r="CQ186" i="2"/>
  <c r="CO186" i="2"/>
  <c r="CM186" i="2"/>
  <c r="CK186" i="2"/>
  <c r="CI186" i="2"/>
  <c r="CG186" i="2"/>
  <c r="CC186" i="2"/>
  <c r="CA186" i="2"/>
  <c r="BY186" i="2"/>
  <c r="BW186" i="2"/>
  <c r="BU186" i="2"/>
  <c r="BS186" i="2"/>
  <c r="BO186" i="2"/>
  <c r="BM186" i="2"/>
  <c r="BK186" i="2"/>
  <c r="BI186" i="2"/>
  <c r="BG186" i="2"/>
  <c r="BE186" i="2"/>
  <c r="BA186" i="2"/>
  <c r="AY186" i="2"/>
  <c r="AW186" i="2"/>
  <c r="AU186" i="2"/>
  <c r="AS186" i="2"/>
  <c r="AQ186" i="2"/>
  <c r="AI186" i="2"/>
  <c r="AG186" i="2"/>
  <c r="AE186" i="2"/>
  <c r="CZ186" i="2"/>
  <c r="CX186" i="2"/>
  <c r="CV186" i="2"/>
  <c r="CT186" i="2"/>
  <c r="CP186" i="2"/>
  <c r="CN186" i="2"/>
  <c r="CL186" i="2"/>
  <c r="CJ186" i="2"/>
  <c r="AH186" i="2"/>
  <c r="AR186" i="2"/>
  <c r="AV186" i="2"/>
  <c r="AZ186" i="2"/>
  <c r="BD186" i="2"/>
  <c r="BH186" i="2"/>
  <c r="BL186" i="2"/>
  <c r="BT186" i="2"/>
  <c r="BX186" i="2"/>
  <c r="CB186" i="2"/>
  <c r="CF186" i="2"/>
  <c r="CR186" i="2" s="1"/>
  <c r="AF188" i="2"/>
  <c r="AH188" i="2"/>
  <c r="AP188" i="2"/>
  <c r="AR188" i="2"/>
  <c r="AT188" i="2"/>
  <c r="AV188" i="2"/>
  <c r="AX188" i="2"/>
  <c r="AZ188" i="2"/>
  <c r="BD188" i="2"/>
  <c r="BF188" i="2"/>
  <c r="BH188" i="2"/>
  <c r="BJ188" i="2"/>
  <c r="BL188" i="2"/>
  <c r="BN188" i="2"/>
  <c r="BR188" i="2"/>
  <c r="BT188" i="2"/>
  <c r="BV188" i="2"/>
  <c r="BX188" i="2"/>
  <c r="BZ188" i="2"/>
  <c r="CB188" i="2"/>
  <c r="CF188" i="2"/>
  <c r="CH188" i="2"/>
  <c r="CJ188" i="2"/>
  <c r="CL188" i="2"/>
  <c r="CN188" i="2"/>
  <c r="CP188" i="2"/>
  <c r="CT188" i="2"/>
  <c r="CV188" i="2"/>
  <c r="CX188" i="2"/>
  <c r="CZ188" i="2"/>
  <c r="BY189" i="2"/>
  <c r="CA189" i="2"/>
  <c r="CC189" i="2"/>
  <c r="CG189" i="2"/>
  <c r="CI189" i="2"/>
  <c r="CK189" i="2"/>
  <c r="CM189" i="2"/>
  <c r="CO189" i="2"/>
  <c r="CQ189" i="2"/>
  <c r="CU189" i="2"/>
  <c r="CW189" i="2"/>
  <c r="CY189" i="2"/>
  <c r="AF190" i="2"/>
  <c r="AH190" i="2"/>
  <c r="AP190" i="2"/>
  <c r="AR190" i="2"/>
  <c r="AT190" i="2"/>
  <c r="AV190" i="2"/>
  <c r="AX190" i="2"/>
  <c r="AZ190" i="2"/>
  <c r="BD190" i="2"/>
  <c r="BF190" i="2"/>
  <c r="BH190" i="2"/>
  <c r="BJ190" i="2"/>
  <c r="BL190" i="2"/>
  <c r="BN190" i="2"/>
  <c r="BR190" i="2"/>
  <c r="BT190" i="2"/>
  <c r="BV190" i="2"/>
  <c r="BX190" i="2"/>
  <c r="BZ190" i="2"/>
  <c r="CB190" i="2"/>
  <c r="CF190" i="2"/>
  <c r="CH190" i="2"/>
  <c r="CJ190" i="2"/>
  <c r="CL190" i="2"/>
  <c r="CN190" i="2"/>
  <c r="CP190" i="2"/>
  <c r="CT190" i="2"/>
  <c r="CV190" i="2"/>
  <c r="CX190" i="2"/>
  <c r="CZ190" i="2"/>
  <c r="AE191" i="2"/>
  <c r="AQ191" i="2"/>
  <c r="AS191" i="2"/>
  <c r="AU191" i="2"/>
  <c r="AW191" i="2"/>
  <c r="AY191" i="2"/>
  <c r="BC191" i="2"/>
  <c r="BE191" i="2"/>
  <c r="BG191" i="2"/>
  <c r="BI191" i="2"/>
  <c r="BK191" i="2"/>
  <c r="BM191" i="2"/>
  <c r="BQ191" i="2"/>
  <c r="BS191" i="2"/>
  <c r="BU191" i="2"/>
  <c r="BW191" i="2"/>
  <c r="BY191" i="2"/>
  <c r="CA191" i="2"/>
  <c r="CE191" i="2"/>
  <c r="CG191" i="2"/>
  <c r="CI191" i="2"/>
  <c r="CK191" i="2"/>
  <c r="CM191" i="2"/>
  <c r="CO191" i="2"/>
  <c r="CS191" i="2"/>
  <c r="CU191" i="2"/>
  <c r="CW191" i="2"/>
  <c r="CY191" i="2"/>
  <c r="CX192" i="2"/>
  <c r="CV192" i="2"/>
  <c r="CT192" i="2"/>
  <c r="CR192" i="2"/>
  <c r="CN192" i="2"/>
  <c r="CL192" i="2"/>
  <c r="CJ192" i="2"/>
  <c r="CH192" i="2"/>
  <c r="CF192" i="2"/>
  <c r="CD192" i="2"/>
  <c r="AE192" i="2"/>
  <c r="AG192" i="2"/>
  <c r="AQ192" i="2"/>
  <c r="AS192" i="2"/>
  <c r="AU192" i="2"/>
  <c r="AW192" i="2"/>
  <c r="AY192" i="2"/>
  <c r="BC192" i="2"/>
  <c r="BE192" i="2"/>
  <c r="BG192" i="2"/>
  <c r="BI192" i="2"/>
  <c r="BK192" i="2"/>
  <c r="BM192" i="2"/>
  <c r="BQ192" i="2"/>
  <c r="BS192" i="2"/>
  <c r="BU192" i="2"/>
  <c r="BW192" i="2"/>
  <c r="BY192" i="2"/>
  <c r="CA192" i="2"/>
  <c r="CE192" i="2"/>
  <c r="CI192" i="2"/>
  <c r="CM192" i="2"/>
  <c r="CU192" i="2"/>
  <c r="CY192" i="2"/>
  <c r="CY193" i="2"/>
  <c r="CW193" i="2"/>
  <c r="CU193" i="2"/>
  <c r="CS193" i="2"/>
  <c r="CO193" i="2"/>
  <c r="CM193" i="2"/>
  <c r="CK193" i="2"/>
  <c r="CI193" i="2"/>
  <c r="CG193" i="2"/>
  <c r="CE193" i="2"/>
  <c r="CA193" i="2"/>
  <c r="BY193" i="2"/>
  <c r="BW193" i="2"/>
  <c r="BU193" i="2"/>
  <c r="BS193" i="2"/>
  <c r="BQ193" i="2"/>
  <c r="BM193" i="2"/>
  <c r="BK193" i="2"/>
  <c r="BI193" i="2"/>
  <c r="BG193" i="2"/>
  <c r="BE193" i="2"/>
  <c r="BC193" i="2"/>
  <c r="AY193" i="2"/>
  <c r="AW193" i="2"/>
  <c r="AU193" i="2"/>
  <c r="AS193" i="2"/>
  <c r="AQ193" i="2"/>
  <c r="AH193" i="2"/>
  <c r="AF193" i="2"/>
  <c r="AE193" i="2"/>
  <c r="AR193" i="2"/>
  <c r="AV193" i="2"/>
  <c r="BD193" i="2"/>
  <c r="BH193" i="2"/>
  <c r="BL193" i="2"/>
  <c r="BP193" i="2"/>
  <c r="BT193" i="2"/>
  <c r="BX193" i="2"/>
  <c r="CF193" i="2"/>
  <c r="CJ193" i="2"/>
  <c r="CN193" i="2"/>
  <c r="CR193" i="2"/>
  <c r="CV193" i="2"/>
  <c r="AF185" i="2"/>
  <c r="AH185" i="2"/>
  <c r="AP185" i="2"/>
  <c r="AR185" i="2"/>
  <c r="AT185" i="2"/>
  <c r="AV185" i="2"/>
  <c r="AX185" i="2"/>
  <c r="AZ185" i="2"/>
  <c r="BD185" i="2"/>
  <c r="BF185" i="2"/>
  <c r="BH185" i="2"/>
  <c r="BJ185" i="2"/>
  <c r="BL185" i="2"/>
  <c r="BN185" i="2"/>
  <c r="BR185" i="2"/>
  <c r="BT185" i="2"/>
  <c r="BV185" i="2"/>
  <c r="BX185" i="2"/>
  <c r="BZ185" i="2"/>
  <c r="CB185" i="2"/>
  <c r="CF185" i="2"/>
  <c r="CH185" i="2"/>
  <c r="CJ185" i="2"/>
  <c r="CL185" i="2"/>
  <c r="CN185" i="2"/>
  <c r="CP185" i="2"/>
  <c r="CT185" i="2"/>
  <c r="CV185" i="2"/>
  <c r="CX185" i="2"/>
  <c r="AF187" i="2"/>
  <c r="AH187" i="2"/>
  <c r="AP187" i="2"/>
  <c r="AR187" i="2"/>
  <c r="AT187" i="2"/>
  <c r="AV187" i="2"/>
  <c r="AX187" i="2"/>
  <c r="AZ187" i="2"/>
  <c r="BD187" i="2"/>
  <c r="BF187" i="2"/>
  <c r="BH187" i="2"/>
  <c r="BJ187" i="2"/>
  <c r="BL187" i="2"/>
  <c r="BN187" i="2"/>
  <c r="BR187" i="2"/>
  <c r="BT187" i="2"/>
  <c r="BV187" i="2"/>
  <c r="BX187" i="2"/>
  <c r="BZ187" i="2"/>
  <c r="CB187" i="2"/>
  <c r="CF187" i="2"/>
  <c r="CH187" i="2"/>
  <c r="CJ187" i="2"/>
  <c r="CL187" i="2"/>
  <c r="CN187" i="2"/>
  <c r="CP187" i="2"/>
  <c r="CT187" i="2"/>
  <c r="CV187" i="2"/>
  <c r="CX187" i="2"/>
  <c r="AE188" i="2"/>
  <c r="AG188" i="2"/>
  <c r="AI188" i="2"/>
  <c r="AQ188" i="2"/>
  <c r="AS188" i="2"/>
  <c r="AU188" i="2"/>
  <c r="AW188" i="2"/>
  <c r="AY188" i="2"/>
  <c r="BA188" i="2"/>
  <c r="BE188" i="2"/>
  <c r="BG188" i="2"/>
  <c r="BI188" i="2"/>
  <c r="BK188" i="2"/>
  <c r="BM188" i="2"/>
  <c r="BO188" i="2"/>
  <c r="BS188" i="2"/>
  <c r="BU188" i="2"/>
  <c r="BW188" i="2"/>
  <c r="BY188" i="2"/>
  <c r="CA188" i="2"/>
  <c r="CC188" i="2"/>
  <c r="CG188" i="2"/>
  <c r="CI188" i="2"/>
  <c r="CK188" i="2"/>
  <c r="CM188" i="2"/>
  <c r="CO188" i="2"/>
  <c r="CQ188" i="2"/>
  <c r="CU188" i="2"/>
  <c r="CW188" i="2"/>
  <c r="AF189" i="2"/>
  <c r="AH189" i="2"/>
  <c r="AP189" i="2"/>
  <c r="AR189" i="2"/>
  <c r="AT189" i="2"/>
  <c r="AV189" i="2"/>
  <c r="AX189" i="2"/>
  <c r="AZ189" i="2"/>
  <c r="BD189" i="2"/>
  <c r="BF189" i="2"/>
  <c r="BH189" i="2"/>
  <c r="BJ189" i="2"/>
  <c r="BL189" i="2"/>
  <c r="BN189" i="2"/>
  <c r="BR189" i="2"/>
  <c r="BT189" i="2"/>
  <c r="BV189" i="2"/>
  <c r="BX189" i="2"/>
  <c r="BZ189" i="2"/>
  <c r="CB189" i="2"/>
  <c r="CF189" i="2"/>
  <c r="CH189" i="2"/>
  <c r="CJ189" i="2"/>
  <c r="CL189" i="2"/>
  <c r="CN189" i="2"/>
  <c r="CP189" i="2"/>
  <c r="CT189" i="2"/>
  <c r="CV189" i="2"/>
  <c r="CX189" i="2"/>
  <c r="AE190" i="2"/>
  <c r="AG190" i="2"/>
  <c r="AI190" i="2"/>
  <c r="AQ190" i="2"/>
  <c r="AS190" i="2"/>
  <c r="AU190" i="2"/>
  <c r="AW190" i="2"/>
  <c r="AY190" i="2"/>
  <c r="BA190" i="2"/>
  <c r="BE190" i="2"/>
  <c r="BG190" i="2"/>
  <c r="BI190" i="2"/>
  <c r="BK190" i="2"/>
  <c r="BM190" i="2"/>
  <c r="BO190" i="2"/>
  <c r="BS190" i="2"/>
  <c r="BU190" i="2"/>
  <c r="BW190" i="2"/>
  <c r="BY190" i="2"/>
  <c r="CA190" i="2"/>
  <c r="CC190" i="2"/>
  <c r="CG190" i="2"/>
  <c r="CI190" i="2"/>
  <c r="CK190" i="2"/>
  <c r="CM190" i="2"/>
  <c r="CO190" i="2"/>
  <c r="CQ190" i="2"/>
  <c r="CU190" i="2"/>
  <c r="CW190" i="2"/>
  <c r="AP191" i="2"/>
  <c r="AR191" i="2"/>
  <c r="AT191" i="2"/>
  <c r="AV191" i="2"/>
  <c r="AX191" i="2"/>
  <c r="BB191" i="2"/>
  <c r="BD191" i="2"/>
  <c r="BF191" i="2"/>
  <c r="BH191" i="2"/>
  <c r="BJ191" i="2"/>
  <c r="BL191" i="2"/>
  <c r="BP191" i="2"/>
  <c r="BR191" i="2"/>
  <c r="BT191" i="2"/>
  <c r="BV191" i="2"/>
  <c r="BX191" i="2"/>
  <c r="BZ191" i="2"/>
  <c r="CD191" i="2"/>
  <c r="CF191" i="2"/>
  <c r="CH191" i="2"/>
  <c r="CJ191" i="2"/>
  <c r="CL191" i="2"/>
  <c r="CN191" i="2"/>
  <c r="CR191" i="2"/>
  <c r="CT191" i="2"/>
  <c r="CV191" i="2"/>
  <c r="AF192" i="2"/>
  <c r="AH192" i="2"/>
  <c r="AP192" i="2"/>
  <c r="AR192" i="2"/>
  <c r="AT192" i="2"/>
  <c r="AV192" i="2"/>
  <c r="AX192" i="2"/>
  <c r="BB192" i="2"/>
  <c r="BD192" i="2"/>
  <c r="BF192" i="2"/>
  <c r="BH192" i="2"/>
  <c r="BJ192" i="2"/>
  <c r="BL192" i="2"/>
  <c r="BP192" i="2"/>
  <c r="BR192" i="2"/>
  <c r="BT192" i="2"/>
  <c r="BV192" i="2"/>
  <c r="BX192" i="2"/>
  <c r="BZ192" i="2"/>
  <c r="CG192" i="2"/>
  <c r="CK192" i="2"/>
  <c r="CO192" i="2"/>
  <c r="CS192" i="2"/>
  <c r="CW192" i="2"/>
  <c r="AG193" i="2"/>
  <c r="AP193" i="2"/>
  <c r="AT193" i="2"/>
  <c r="AX193" i="2"/>
  <c r="BB193" i="2"/>
  <c r="BF193" i="2"/>
  <c r="BJ193" i="2"/>
  <c r="BR193" i="2"/>
  <c r="BV193" i="2"/>
  <c r="BZ193" i="2"/>
  <c r="CD193" i="2"/>
  <c r="CH193" i="2"/>
  <c r="CL193" i="2"/>
  <c r="CT193" i="2"/>
  <c r="CX193" i="2"/>
  <c r="AE194" i="2"/>
  <c r="AG194" i="2"/>
  <c r="AP194" i="2"/>
  <c r="AR194" i="2"/>
  <c r="AT194" i="2"/>
  <c r="AV194" i="2"/>
  <c r="AX194" i="2"/>
  <c r="BB194" i="2"/>
  <c r="BD194" i="2"/>
  <c r="BF194" i="2"/>
  <c r="BH194" i="2"/>
  <c r="BJ194" i="2"/>
  <c r="BL194" i="2"/>
  <c r="BP194" i="2"/>
  <c r="BR194" i="2"/>
  <c r="BT194" i="2"/>
  <c r="BV194" i="2"/>
  <c r="BX194" i="2"/>
  <c r="BZ194" i="2"/>
  <c r="CD194" i="2"/>
  <c r="CF194" i="2"/>
  <c r="CH194" i="2"/>
  <c r="CJ194" i="2"/>
  <c r="CL194" i="2"/>
  <c r="CN194" i="2"/>
  <c r="CR194" i="2"/>
  <c r="CT194" i="2"/>
  <c r="CV194" i="2"/>
  <c r="AI195" i="2"/>
  <c r="AJ195" i="2" s="1"/>
  <c r="AP195" i="2"/>
  <c r="AR195" i="2"/>
  <c r="AT195" i="2"/>
  <c r="AV195" i="2"/>
  <c r="AX195" i="2"/>
  <c r="AZ195" i="2"/>
  <c r="BD195" i="2"/>
  <c r="BF195" i="2"/>
  <c r="BH195" i="2"/>
  <c r="BJ195" i="2"/>
  <c r="BL195" i="2"/>
  <c r="BN195" i="2"/>
  <c r="BR195" i="2"/>
  <c r="BT195" i="2"/>
  <c r="BV195" i="2"/>
  <c r="BX195" i="2"/>
  <c r="BZ195" i="2"/>
  <c r="CB195" i="2"/>
  <c r="CF195" i="2"/>
  <c r="CH195" i="2"/>
  <c r="CJ195" i="2"/>
  <c r="CL195" i="2"/>
  <c r="CN195" i="2"/>
  <c r="CP195" i="2"/>
  <c r="CT195" i="2"/>
  <c r="CV195" i="2"/>
  <c r="CX195" i="2"/>
  <c r="CZ195" i="2"/>
  <c r="AI196" i="2"/>
  <c r="AJ196" i="2" s="1"/>
  <c r="AP196" i="2"/>
  <c r="AR196" i="2"/>
  <c r="AT196" i="2"/>
  <c r="AV196" i="2"/>
  <c r="AX196" i="2"/>
  <c r="AZ196" i="2"/>
  <c r="BD196" i="2"/>
  <c r="BF196" i="2"/>
  <c r="BH196" i="2"/>
  <c r="BJ196" i="2"/>
  <c r="BL196" i="2"/>
  <c r="BN196" i="2"/>
  <c r="BR196" i="2"/>
  <c r="BT196" i="2"/>
  <c r="BV196" i="2"/>
  <c r="BX196" i="2"/>
  <c r="BZ196" i="2"/>
  <c r="CB196" i="2"/>
  <c r="CF196" i="2"/>
  <c r="CH196" i="2"/>
  <c r="CJ196" i="2"/>
  <c r="CL196" i="2"/>
  <c r="CN196" i="2"/>
  <c r="CP196" i="2"/>
  <c r="CT196" i="2"/>
  <c r="CV196" i="2"/>
  <c r="CX196" i="2"/>
  <c r="CZ196" i="2"/>
  <c r="AI197" i="2"/>
  <c r="AJ197" i="2" s="1"/>
  <c r="AP197" i="2"/>
  <c r="AR197" i="2"/>
  <c r="AT197" i="2"/>
  <c r="AV197" i="2"/>
  <c r="AX197" i="2"/>
  <c r="AZ197" i="2"/>
  <c r="BD197" i="2"/>
  <c r="BF197" i="2"/>
  <c r="BH197" i="2"/>
  <c r="BJ197" i="2"/>
  <c r="BL197" i="2"/>
  <c r="BN197" i="2"/>
  <c r="BR197" i="2"/>
  <c r="BT197" i="2"/>
  <c r="BV197" i="2"/>
  <c r="BX197" i="2"/>
  <c r="BZ197" i="2"/>
  <c r="CB197" i="2"/>
  <c r="CF197" i="2"/>
  <c r="CH197" i="2"/>
  <c r="CJ197" i="2"/>
  <c r="CL197" i="2"/>
  <c r="CN197" i="2"/>
  <c r="CP197" i="2"/>
  <c r="CT197" i="2"/>
  <c r="CV197" i="2"/>
  <c r="CX197" i="2"/>
  <c r="CZ197" i="2"/>
  <c r="DB197" i="2"/>
  <c r="AI198" i="2"/>
  <c r="AJ198" i="2" s="1"/>
  <c r="AP198" i="2"/>
  <c r="AR198" i="2"/>
  <c r="AT198" i="2"/>
  <c r="AV198" i="2"/>
  <c r="AX198" i="2"/>
  <c r="AZ198" i="2"/>
  <c r="BD198" i="2"/>
  <c r="BF198" i="2"/>
  <c r="BH198" i="2"/>
  <c r="BJ198" i="2"/>
  <c r="BL198" i="2"/>
  <c r="BN198" i="2"/>
  <c r="BR198" i="2"/>
  <c r="BT198" i="2"/>
  <c r="BV198" i="2"/>
  <c r="BX198" i="2"/>
  <c r="BZ198" i="2"/>
  <c r="CB198" i="2"/>
  <c r="CF198" i="2"/>
  <c r="CH198" i="2"/>
  <c r="CJ198" i="2"/>
  <c r="CL198" i="2"/>
  <c r="CN198" i="2"/>
  <c r="CP198" i="2"/>
  <c r="CT198" i="2"/>
  <c r="CV198" i="2"/>
  <c r="CX198" i="2"/>
  <c r="CZ198" i="2"/>
  <c r="DB198" i="2"/>
  <c r="AI199" i="2"/>
  <c r="AJ199" i="2" s="1"/>
  <c r="AP199" i="2"/>
  <c r="AR199" i="2"/>
  <c r="AT199" i="2"/>
  <c r="AV199" i="2"/>
  <c r="AX199" i="2"/>
  <c r="AZ199" i="2"/>
  <c r="BD199" i="2"/>
  <c r="BF199" i="2"/>
  <c r="BH199" i="2"/>
  <c r="BJ199" i="2"/>
  <c r="BL199" i="2"/>
  <c r="BN199" i="2"/>
  <c r="BR199" i="2"/>
  <c r="BT199" i="2"/>
  <c r="BV199" i="2"/>
  <c r="BX199" i="2"/>
  <c r="BZ199" i="2"/>
  <c r="CB199" i="2"/>
  <c r="CF199" i="2"/>
  <c r="CH199" i="2"/>
  <c r="CJ199" i="2"/>
  <c r="CL199" i="2"/>
  <c r="CN199" i="2"/>
  <c r="CP199" i="2"/>
  <c r="CT199" i="2"/>
  <c r="CV199" i="2"/>
  <c r="CX199" i="2"/>
  <c r="CZ199" i="2"/>
  <c r="DB199" i="2"/>
  <c r="AI200" i="2"/>
  <c r="AJ200" i="2" s="1"/>
  <c r="AP200" i="2"/>
  <c r="AR200" i="2"/>
  <c r="AT200" i="2"/>
  <c r="AV200" i="2"/>
  <c r="AX200" i="2"/>
  <c r="AZ200" i="2"/>
  <c r="BD200" i="2"/>
  <c r="BF200" i="2"/>
  <c r="BH200" i="2"/>
  <c r="BJ200" i="2"/>
  <c r="BL200" i="2"/>
  <c r="BN200" i="2"/>
  <c r="BR200" i="2"/>
  <c r="BT200" i="2"/>
  <c r="BV200" i="2"/>
  <c r="BX200" i="2"/>
  <c r="BZ200" i="2"/>
  <c r="CB200" i="2"/>
  <c r="CF200" i="2"/>
  <c r="CH200" i="2"/>
  <c r="CJ200" i="2"/>
  <c r="CL200" i="2"/>
  <c r="CN200" i="2"/>
  <c r="CP200" i="2"/>
  <c r="CT200" i="2"/>
  <c r="CV200" i="2"/>
  <c r="CX200" i="2"/>
  <c r="CZ200" i="2"/>
  <c r="DB200" i="2"/>
  <c r="AI201" i="2"/>
  <c r="AJ201" i="2" s="1"/>
  <c r="AP201" i="2"/>
  <c r="AR201" i="2"/>
  <c r="AT201" i="2"/>
  <c r="AV201" i="2"/>
  <c r="AX201" i="2"/>
  <c r="AZ201" i="2"/>
  <c r="BD201" i="2"/>
  <c r="BF201" i="2"/>
  <c r="BH201" i="2"/>
  <c r="BJ201" i="2"/>
  <c r="BL201" i="2"/>
  <c r="BN201" i="2"/>
  <c r="BR201" i="2"/>
  <c r="BT201" i="2"/>
  <c r="BV201" i="2"/>
  <c r="BX201" i="2"/>
  <c r="BZ201" i="2"/>
  <c r="CB201" i="2"/>
  <c r="CF201" i="2"/>
  <c r="CH201" i="2"/>
  <c r="CJ201" i="2"/>
  <c r="CL201" i="2"/>
  <c r="CN201" i="2"/>
  <c r="CP201" i="2"/>
  <c r="CT201" i="2"/>
  <c r="CV201" i="2"/>
  <c r="CX201" i="2"/>
  <c r="CZ201" i="2"/>
  <c r="DB201" i="2"/>
  <c r="DK202" i="2"/>
  <c r="DI202" i="2"/>
  <c r="DG202" i="2"/>
  <c r="DE202" i="2"/>
  <c r="DA202" i="2"/>
  <c r="CY202" i="2"/>
  <c r="CW202" i="2"/>
  <c r="CU202" i="2"/>
  <c r="CS202" i="2"/>
  <c r="CQ202" i="2"/>
  <c r="CM202" i="2"/>
  <c r="CK202" i="2"/>
  <c r="CI202" i="2"/>
  <c r="CG202" i="2"/>
  <c r="CE202" i="2"/>
  <c r="CC202" i="2"/>
  <c r="BY202" i="2"/>
  <c r="BW202" i="2"/>
  <c r="BU202" i="2"/>
  <c r="BS202" i="2"/>
  <c r="BQ202" i="2"/>
  <c r="BO202" i="2"/>
  <c r="BK202" i="2"/>
  <c r="BI202" i="2"/>
  <c r="BG202" i="2"/>
  <c r="BE202" i="2"/>
  <c r="BC202" i="2"/>
  <c r="DL202" i="2"/>
  <c r="DJ202" i="2"/>
  <c r="DH202" i="2"/>
  <c r="DF202" i="2"/>
  <c r="DB202" i="2"/>
  <c r="CZ202" i="2"/>
  <c r="CX202" i="2"/>
  <c r="CV202" i="2"/>
  <c r="CT202" i="2"/>
  <c r="CR202" i="2"/>
  <c r="CN202" i="2"/>
  <c r="CL202" i="2"/>
  <c r="CJ202" i="2"/>
  <c r="CH202" i="2"/>
  <c r="CF202" i="2"/>
  <c r="CD202" i="2"/>
  <c r="BZ202" i="2"/>
  <c r="BX202" i="2"/>
  <c r="BV202" i="2"/>
  <c r="BT202" i="2"/>
  <c r="BR202" i="2"/>
  <c r="BP202" i="2"/>
  <c r="BL202" i="2"/>
  <c r="BJ202" i="2"/>
  <c r="BH202" i="2"/>
  <c r="BF202" i="2"/>
  <c r="BD202" i="2"/>
  <c r="BB202" i="2"/>
  <c r="AU202" i="2"/>
  <c r="AW202" i="2"/>
  <c r="BA202" i="2"/>
  <c r="BU197" i="2"/>
  <c r="BW197" i="2"/>
  <c r="BY197" i="2"/>
  <c r="CA197" i="2"/>
  <c r="CE197" i="2"/>
  <c r="CG197" i="2"/>
  <c r="CI197" i="2"/>
  <c r="CK197" i="2"/>
  <c r="CM197" i="2"/>
  <c r="CO197" i="2"/>
  <c r="CS197" i="2"/>
  <c r="CU197" i="2"/>
  <c r="CW197" i="2"/>
  <c r="CY197" i="2"/>
  <c r="DA197" i="2"/>
  <c r="BE198" i="2"/>
  <c r="BG198" i="2"/>
  <c r="BI198" i="2"/>
  <c r="BK198" i="2"/>
  <c r="BM198" i="2"/>
  <c r="BQ198" i="2"/>
  <c r="BS198" i="2"/>
  <c r="BU198" i="2"/>
  <c r="BW198" i="2"/>
  <c r="BY198" i="2"/>
  <c r="CA198" i="2"/>
  <c r="CE198" i="2"/>
  <c r="CG198" i="2"/>
  <c r="CI198" i="2"/>
  <c r="CK198" i="2"/>
  <c r="CM198" i="2"/>
  <c r="CO198" i="2"/>
  <c r="CS198" i="2"/>
  <c r="CU198" i="2"/>
  <c r="CW198" i="2"/>
  <c r="CY198" i="2"/>
  <c r="DA198" i="2"/>
  <c r="AY199" i="2"/>
  <c r="BC199" i="2"/>
  <c r="BE199" i="2"/>
  <c r="BG199" i="2"/>
  <c r="BI199" i="2"/>
  <c r="BK199" i="2"/>
  <c r="BM199" i="2"/>
  <c r="BQ199" i="2"/>
  <c r="BS199" i="2"/>
  <c r="BU199" i="2"/>
  <c r="BW199" i="2"/>
  <c r="BY199" i="2"/>
  <c r="CA199" i="2"/>
  <c r="CE199" i="2"/>
  <c r="CG199" i="2"/>
  <c r="CI199" i="2"/>
  <c r="CK199" i="2"/>
  <c r="CM199" i="2"/>
  <c r="CO199" i="2"/>
  <c r="CS199" i="2"/>
  <c r="CU199" i="2"/>
  <c r="CW199" i="2"/>
  <c r="CY199" i="2"/>
  <c r="DA199" i="2"/>
  <c r="AS200" i="2"/>
  <c r="AU200" i="2"/>
  <c r="AW200" i="2"/>
  <c r="AY200" i="2"/>
  <c r="BC200" i="2"/>
  <c r="BE200" i="2"/>
  <c r="BG200" i="2"/>
  <c r="BI200" i="2"/>
  <c r="BK200" i="2"/>
  <c r="BM200" i="2"/>
  <c r="BQ200" i="2"/>
  <c r="BS200" i="2"/>
  <c r="BU200" i="2"/>
  <c r="BW200" i="2"/>
  <c r="BY200" i="2"/>
  <c r="CA200" i="2"/>
  <c r="CE200" i="2"/>
  <c r="CG200" i="2"/>
  <c r="CI200" i="2"/>
  <c r="CK200" i="2"/>
  <c r="CM200" i="2"/>
  <c r="CO200" i="2"/>
  <c r="CS200" i="2"/>
  <c r="CU200" i="2"/>
  <c r="CW200" i="2"/>
  <c r="CY200" i="2"/>
  <c r="DA200" i="2"/>
  <c r="AQ201" i="2"/>
  <c r="AS201" i="2"/>
  <c r="AU201" i="2"/>
  <c r="AW201" i="2"/>
  <c r="AY201" i="2"/>
  <c r="BC201" i="2"/>
  <c r="BE201" i="2"/>
  <c r="BG201" i="2"/>
  <c r="BI201" i="2"/>
  <c r="BK201" i="2"/>
  <c r="BM201" i="2"/>
  <c r="BQ201" i="2"/>
  <c r="BS201" i="2"/>
  <c r="BU201" i="2"/>
  <c r="BW201" i="2"/>
  <c r="BY201" i="2"/>
  <c r="CA201" i="2"/>
  <c r="CE201" i="2"/>
  <c r="CG201" i="2"/>
  <c r="CI201" i="2"/>
  <c r="CK201" i="2"/>
  <c r="CM201" i="2"/>
  <c r="CO201" i="2"/>
  <c r="CS201" i="2"/>
  <c r="CU201" i="2"/>
  <c r="CW201" i="2"/>
  <c r="CY201" i="2"/>
  <c r="DA201" i="2"/>
  <c r="AV202" i="2"/>
  <c r="AX202" i="2"/>
  <c r="AV203" i="2"/>
  <c r="AX203" i="2"/>
  <c r="BB203" i="2"/>
  <c r="BD203" i="2"/>
  <c r="BF203" i="2"/>
  <c r="BH203" i="2"/>
  <c r="BJ203" i="2"/>
  <c r="BL203" i="2"/>
  <c r="BP203" i="2"/>
  <c r="BR203" i="2"/>
  <c r="BT203" i="2"/>
  <c r="BV203" i="2"/>
  <c r="BX203" i="2"/>
  <c r="BZ203" i="2"/>
  <c r="CD203" i="2"/>
  <c r="CF203" i="2"/>
  <c r="CH203" i="2"/>
  <c r="CJ203" i="2"/>
  <c r="CL203" i="2"/>
  <c r="CN203" i="2"/>
  <c r="CR203" i="2"/>
  <c r="CT203" i="2"/>
  <c r="CV203" i="2"/>
  <c r="CX203" i="2"/>
  <c r="CZ203" i="2"/>
  <c r="DB203" i="2"/>
  <c r="DF203" i="2"/>
  <c r="DH203" i="2"/>
  <c r="DJ203" i="2"/>
  <c r="DL203" i="2"/>
  <c r="AV204" i="2"/>
  <c r="AX204" i="2"/>
  <c r="BB204" i="2"/>
  <c r="BD204" i="2"/>
  <c r="BF204" i="2"/>
  <c r="BH204" i="2"/>
  <c r="BJ204" i="2"/>
  <c r="BL204" i="2"/>
  <c r="BP204" i="2"/>
  <c r="BR204" i="2"/>
  <c r="BT204" i="2"/>
  <c r="BV204" i="2"/>
  <c r="BX204" i="2"/>
  <c r="BZ204" i="2"/>
  <c r="CD204" i="2"/>
  <c r="CF204" i="2"/>
  <c r="CH204" i="2"/>
  <c r="CJ204" i="2"/>
  <c r="CL204" i="2"/>
  <c r="CN204" i="2"/>
  <c r="CR204" i="2"/>
  <c r="CT204" i="2"/>
  <c r="CV204" i="2"/>
  <c r="CX204" i="2"/>
  <c r="CZ204" i="2"/>
  <c r="DB204" i="2"/>
  <c r="DF204" i="2"/>
  <c r="DH204" i="2"/>
  <c r="DJ204" i="2"/>
  <c r="DL204" i="2"/>
  <c r="AV205" i="2"/>
  <c r="AX205" i="2"/>
  <c r="BB205" i="2"/>
  <c r="BD205" i="2"/>
  <c r="BF205" i="2"/>
  <c r="BH205" i="2"/>
  <c r="BJ205" i="2"/>
  <c r="BL205" i="2"/>
  <c r="BP205" i="2"/>
  <c r="BR205" i="2"/>
  <c r="BT205" i="2"/>
  <c r="BV205" i="2"/>
  <c r="BX205" i="2"/>
  <c r="BZ205" i="2"/>
  <c r="CD205" i="2"/>
  <c r="CF205" i="2"/>
  <c r="CH205" i="2"/>
  <c r="CJ205" i="2"/>
  <c r="CL205" i="2"/>
  <c r="CN205" i="2"/>
  <c r="CR205" i="2"/>
  <c r="CT205" i="2"/>
  <c r="CV205" i="2"/>
  <c r="CX205" i="2"/>
  <c r="CZ205" i="2"/>
  <c r="DB205" i="2"/>
  <c r="DF205" i="2"/>
  <c r="DH205" i="2"/>
  <c r="DJ205" i="2"/>
  <c r="DL205" i="2"/>
  <c r="AV206" i="2"/>
  <c r="AX206" i="2"/>
  <c r="BB206" i="2"/>
  <c r="BD206" i="2"/>
  <c r="BF206" i="2"/>
  <c r="BH206" i="2"/>
  <c r="BJ206" i="2"/>
  <c r="BL206" i="2"/>
  <c r="BP206" i="2"/>
  <c r="BR206" i="2"/>
  <c r="BT206" i="2"/>
  <c r="BV206" i="2"/>
  <c r="BX206" i="2"/>
  <c r="BZ206" i="2"/>
  <c r="CD206" i="2"/>
  <c r="CF206" i="2"/>
  <c r="CH206" i="2"/>
  <c r="CJ206" i="2"/>
  <c r="CL206" i="2"/>
  <c r="CN206" i="2"/>
  <c r="CR206" i="2"/>
  <c r="CT206" i="2"/>
  <c r="CV206" i="2"/>
  <c r="CX206" i="2"/>
  <c r="AU203" i="2"/>
  <c r="AW203" i="2"/>
  <c r="BA203" i="2"/>
  <c r="BC203" i="2"/>
  <c r="BE203" i="2"/>
  <c r="BG203" i="2"/>
  <c r="BI203" i="2"/>
  <c r="BK203" i="2"/>
  <c r="BO203" i="2"/>
  <c r="BQ203" i="2"/>
  <c r="BS203" i="2"/>
  <c r="BU203" i="2"/>
  <c r="BW203" i="2"/>
  <c r="BY203" i="2"/>
  <c r="CC203" i="2"/>
  <c r="CE203" i="2"/>
  <c r="CG203" i="2"/>
  <c r="CI203" i="2"/>
  <c r="CK203" i="2"/>
  <c r="CM203" i="2"/>
  <c r="CQ203" i="2"/>
  <c r="CS203" i="2"/>
  <c r="CU203" i="2"/>
  <c r="CW203" i="2"/>
  <c r="CY203" i="2"/>
  <c r="DA203" i="2"/>
  <c r="DE203" i="2"/>
  <c r="DG203" i="2"/>
  <c r="DI203" i="2"/>
  <c r="AU204" i="2"/>
  <c r="AW204" i="2"/>
  <c r="BA204" i="2"/>
  <c r="BC204" i="2"/>
  <c r="BE204" i="2"/>
  <c r="BG204" i="2"/>
  <c r="BI204" i="2"/>
  <c r="BK204" i="2"/>
  <c r="BO204" i="2"/>
  <c r="BQ204" i="2"/>
  <c r="BS204" i="2"/>
  <c r="BU204" i="2"/>
  <c r="BW204" i="2"/>
  <c r="BY204" i="2"/>
  <c r="CC204" i="2"/>
  <c r="CE204" i="2"/>
  <c r="CG204" i="2"/>
  <c r="CI204" i="2"/>
  <c r="CK204" i="2"/>
  <c r="CM204" i="2"/>
  <c r="CQ204" i="2"/>
  <c r="CS204" i="2"/>
  <c r="CU204" i="2"/>
  <c r="CW204" i="2"/>
  <c r="CY204" i="2"/>
  <c r="DA204" i="2"/>
  <c r="DE204" i="2"/>
  <c r="DG204" i="2"/>
  <c r="DI204" i="2"/>
  <c r="AU205" i="2"/>
  <c r="AW205" i="2"/>
  <c r="BA205" i="2"/>
  <c r="BC205" i="2"/>
  <c r="BE205" i="2"/>
  <c r="BG205" i="2"/>
  <c r="BI205" i="2"/>
  <c r="BK205" i="2"/>
  <c r="BO205" i="2"/>
  <c r="BQ205" i="2"/>
  <c r="BS205" i="2"/>
  <c r="BU205" i="2"/>
  <c r="BW205" i="2"/>
  <c r="BY205" i="2"/>
  <c r="CC205" i="2"/>
  <c r="CE205" i="2"/>
  <c r="CG205" i="2"/>
  <c r="CI205" i="2"/>
  <c r="CK205" i="2"/>
  <c r="CM205" i="2"/>
  <c r="CQ205" i="2"/>
  <c r="CS205" i="2"/>
  <c r="CU205" i="2"/>
  <c r="CW205" i="2"/>
  <c r="CY205" i="2"/>
  <c r="DA205" i="2"/>
  <c r="DE205" i="2"/>
  <c r="DG205" i="2"/>
  <c r="DI205" i="2"/>
  <c r="DK206" i="2"/>
  <c r="DI206" i="2"/>
  <c r="DG206" i="2"/>
  <c r="DE206" i="2"/>
  <c r="DL206" i="2"/>
  <c r="DJ206" i="2"/>
  <c r="DH206" i="2"/>
  <c r="DF206" i="2"/>
  <c r="DB206" i="2"/>
  <c r="CZ206" i="2"/>
  <c r="AU206" i="2"/>
  <c r="AW206" i="2"/>
  <c r="BA206" i="2"/>
  <c r="BC206" i="2"/>
  <c r="BE206" i="2"/>
  <c r="BG206" i="2"/>
  <c r="BI206" i="2"/>
  <c r="BK206" i="2"/>
  <c r="BO206" i="2"/>
  <c r="BQ206" i="2"/>
  <c r="BS206" i="2"/>
  <c r="BU206" i="2"/>
  <c r="BW206" i="2"/>
  <c r="BY206" i="2"/>
  <c r="CC206" i="2"/>
  <c r="CE206" i="2"/>
  <c r="CG206" i="2"/>
  <c r="CI206" i="2"/>
  <c r="CK206" i="2"/>
  <c r="CM206" i="2"/>
  <c r="CQ206" i="2"/>
  <c r="CS206" i="2"/>
  <c r="CU206" i="2"/>
  <c r="CW206" i="2"/>
  <c r="CY206" i="2"/>
  <c r="AV207" i="2"/>
  <c r="AX207" i="2"/>
  <c r="BB207" i="2"/>
  <c r="BD207" i="2"/>
  <c r="BF207" i="2"/>
  <c r="BH207" i="2"/>
  <c r="BJ207" i="2"/>
  <c r="BL207" i="2"/>
  <c r="BP207" i="2"/>
  <c r="BR207" i="2"/>
  <c r="BT207" i="2"/>
  <c r="BV207" i="2"/>
  <c r="BX207" i="2"/>
  <c r="BZ207" i="2"/>
  <c r="CD207" i="2"/>
  <c r="CF207" i="2"/>
  <c r="CH207" i="2"/>
  <c r="CJ207" i="2"/>
  <c r="CL207" i="2"/>
  <c r="CN207" i="2"/>
  <c r="CR207" i="2"/>
  <c r="CT207" i="2"/>
  <c r="CV207" i="2"/>
  <c r="CX207" i="2"/>
  <c r="CZ207" i="2"/>
  <c r="DB207" i="2"/>
  <c r="DF207" i="2"/>
  <c r="DH207" i="2"/>
  <c r="DJ207" i="2"/>
  <c r="DL207" i="2"/>
  <c r="AW208" i="2"/>
  <c r="BA208" i="2"/>
  <c r="BC208" i="2"/>
  <c r="BE208" i="2"/>
  <c r="BG208" i="2"/>
  <c r="BI208" i="2"/>
  <c r="BK208" i="2"/>
  <c r="BO208" i="2"/>
  <c r="BQ208" i="2"/>
  <c r="BS208" i="2"/>
  <c r="BU208" i="2"/>
  <c r="BW208" i="2"/>
  <c r="BY208" i="2"/>
  <c r="CC208" i="2"/>
  <c r="CE208" i="2"/>
  <c r="CG208" i="2"/>
  <c r="CI208" i="2"/>
  <c r="CK208" i="2"/>
  <c r="CM208" i="2"/>
  <c r="CQ208" i="2"/>
  <c r="CS208" i="2"/>
  <c r="CU208" i="2"/>
  <c r="CY208" i="2"/>
  <c r="DG208" i="2"/>
  <c r="AY209" i="2"/>
  <c r="AY210" i="2"/>
  <c r="AY211" i="2"/>
  <c r="AU207" i="2"/>
  <c r="AW207" i="2"/>
  <c r="BA207" i="2"/>
  <c r="BC207" i="2"/>
  <c r="BE207" i="2"/>
  <c r="BG207" i="2"/>
  <c r="BI207" i="2"/>
  <c r="BK207" i="2"/>
  <c r="BO207" i="2"/>
  <c r="BQ207" i="2"/>
  <c r="BS207" i="2"/>
  <c r="BU207" i="2"/>
  <c r="BW207" i="2"/>
  <c r="BY207" i="2"/>
  <c r="CC207" i="2"/>
  <c r="CE207" i="2"/>
  <c r="CG207" i="2"/>
  <c r="CI207" i="2"/>
  <c r="CK207" i="2"/>
  <c r="CM207" i="2"/>
  <c r="CQ207" i="2"/>
  <c r="CS207" i="2"/>
  <c r="CU207" i="2"/>
  <c r="CW207" i="2"/>
  <c r="CY207" i="2"/>
  <c r="DA207" i="2"/>
  <c r="DE207" i="2"/>
  <c r="DG207" i="2"/>
  <c r="DI207" i="2"/>
  <c r="DN208" i="2"/>
  <c r="DL208" i="2"/>
  <c r="DJ208" i="2"/>
  <c r="DH208" i="2"/>
  <c r="DF208" i="2"/>
  <c r="DD208" i="2"/>
  <c r="CZ208" i="2"/>
  <c r="CX208" i="2"/>
  <c r="CV208" i="2"/>
  <c r="AZ208" i="2"/>
  <c r="BB208" i="2"/>
  <c r="BD208" i="2"/>
  <c r="BF208" i="2"/>
  <c r="BH208" i="2"/>
  <c r="BJ208" i="2"/>
  <c r="BN208" i="2"/>
  <c r="BP208" i="2"/>
  <c r="BR208" i="2"/>
  <c r="BT208" i="2"/>
  <c r="BV208" i="2"/>
  <c r="BX208" i="2"/>
  <c r="CB208" i="2"/>
  <c r="CD208" i="2"/>
  <c r="CF208" i="2"/>
  <c r="CH208" i="2"/>
  <c r="CJ208" i="2"/>
  <c r="CL208" i="2"/>
  <c r="CP208" i="2"/>
  <c r="CR208" i="2"/>
  <c r="CT208" i="2"/>
  <c r="CW208" i="2"/>
  <c r="DA208" i="2"/>
  <c r="DE208" i="2"/>
  <c r="DI208" i="2"/>
  <c r="DM208" i="2"/>
  <c r="AY212" i="2"/>
  <c r="AY213" i="2"/>
  <c r="AZ209" i="2"/>
  <c r="BB209" i="2"/>
  <c r="BD209" i="2"/>
  <c r="BF209" i="2"/>
  <c r="BH209" i="2"/>
  <c r="BJ209" i="2"/>
  <c r="BN209" i="2"/>
  <c r="BP209" i="2"/>
  <c r="BR209" i="2"/>
  <c r="BT209" i="2"/>
  <c r="BV209" i="2"/>
  <c r="BX209" i="2"/>
  <c r="CB209" i="2"/>
  <c r="CD209" i="2"/>
  <c r="CF209" i="2"/>
  <c r="CH209" i="2"/>
  <c r="CJ209" i="2"/>
  <c r="CL209" i="2"/>
  <c r="CP209" i="2"/>
  <c r="CR209" i="2"/>
  <c r="CT209" i="2"/>
  <c r="CV209" i="2"/>
  <c r="CX209" i="2"/>
  <c r="CZ209" i="2"/>
  <c r="DD209" i="2"/>
  <c r="DF209" i="2"/>
  <c r="DH209" i="2"/>
  <c r="DJ209" i="2"/>
  <c r="DL209" i="2"/>
  <c r="AZ210" i="2"/>
  <c r="BB210" i="2"/>
  <c r="BD210" i="2"/>
  <c r="BF210" i="2"/>
  <c r="BH210" i="2"/>
  <c r="BJ210" i="2"/>
  <c r="BN210" i="2"/>
  <c r="BP210" i="2"/>
  <c r="BR210" i="2"/>
  <c r="BT210" i="2"/>
  <c r="BV210" i="2"/>
  <c r="BX210" i="2"/>
  <c r="CB210" i="2"/>
  <c r="CD210" i="2"/>
  <c r="CF210" i="2"/>
  <c r="CH210" i="2"/>
  <c r="CJ210" i="2"/>
  <c r="CL210" i="2"/>
  <c r="CP210" i="2"/>
  <c r="CR210" i="2"/>
  <c r="CT210" i="2"/>
  <c r="CV210" i="2"/>
  <c r="CX210" i="2"/>
  <c r="CZ210" i="2"/>
  <c r="DD210" i="2"/>
  <c r="DF210" i="2"/>
  <c r="DH210" i="2"/>
  <c r="DJ210" i="2"/>
  <c r="DL210" i="2"/>
  <c r="AZ211" i="2"/>
  <c r="BB211" i="2"/>
  <c r="BD211" i="2"/>
  <c r="BF211" i="2"/>
  <c r="BH211" i="2"/>
  <c r="BJ211" i="2"/>
  <c r="BN211" i="2"/>
  <c r="BP211" i="2"/>
  <c r="BR211" i="2"/>
  <c r="BT211" i="2"/>
  <c r="BV211" i="2"/>
  <c r="BX211" i="2"/>
  <c r="CB211" i="2"/>
  <c r="CD211" i="2"/>
  <c r="CF211" i="2"/>
  <c r="CH211" i="2"/>
  <c r="CJ211" i="2"/>
  <c r="CL211" i="2"/>
  <c r="CP211" i="2"/>
  <c r="CR211" i="2"/>
  <c r="CT211" i="2"/>
  <c r="CV211" i="2"/>
  <c r="CX211" i="2"/>
  <c r="CZ211" i="2"/>
  <c r="DD211" i="2"/>
  <c r="DF211" i="2"/>
  <c r="DH211" i="2"/>
  <c r="DJ211" i="2"/>
  <c r="DL211" i="2"/>
  <c r="AZ212" i="2"/>
  <c r="BB212" i="2"/>
  <c r="BD212" i="2"/>
  <c r="BF212" i="2"/>
  <c r="BH212" i="2"/>
  <c r="BJ212" i="2"/>
  <c r="BN212" i="2"/>
  <c r="BP212" i="2"/>
  <c r="BR212" i="2"/>
  <c r="BT212" i="2"/>
  <c r="BV212" i="2"/>
  <c r="BX212" i="2"/>
  <c r="CB212" i="2"/>
  <c r="CD212" i="2"/>
  <c r="CF212" i="2"/>
  <c r="CH212" i="2"/>
  <c r="CJ212" i="2"/>
  <c r="CL212" i="2"/>
  <c r="CP212" i="2"/>
  <c r="CR212" i="2"/>
  <c r="CT212" i="2"/>
  <c r="CV212" i="2"/>
  <c r="CX212" i="2"/>
  <c r="CZ212" i="2"/>
  <c r="DD212" i="2"/>
  <c r="DF212" i="2"/>
  <c r="DH212" i="2"/>
  <c r="DJ212" i="2"/>
  <c r="DL212" i="2"/>
  <c r="DM213" i="2"/>
  <c r="DK213" i="2"/>
  <c r="DI213" i="2"/>
  <c r="DG213" i="2"/>
  <c r="DE213" i="2"/>
  <c r="DA213" i="2"/>
  <c r="CY213" i="2"/>
  <c r="CW213" i="2"/>
  <c r="CU213" i="2"/>
  <c r="CS213" i="2"/>
  <c r="CQ213" i="2"/>
  <c r="CM213" i="2"/>
  <c r="CK213" i="2"/>
  <c r="CI213" i="2"/>
  <c r="CG213" i="2"/>
  <c r="CE213" i="2"/>
  <c r="CC213" i="2"/>
  <c r="DN213" i="2"/>
  <c r="DL213" i="2"/>
  <c r="DJ213" i="2"/>
  <c r="DH213" i="2"/>
  <c r="DF213" i="2"/>
  <c r="DD213" i="2"/>
  <c r="CZ213" i="2"/>
  <c r="CX213" i="2"/>
  <c r="CV213" i="2"/>
  <c r="CT213" i="2"/>
  <c r="CR213" i="2"/>
  <c r="CP213" i="2"/>
  <c r="CL213" i="2"/>
  <c r="CJ213" i="2"/>
  <c r="CH213" i="2"/>
  <c r="CF213" i="2"/>
  <c r="CD213" i="2"/>
  <c r="CB213" i="2"/>
  <c r="AZ213" i="2"/>
  <c r="BB213" i="2"/>
  <c r="BD213" i="2"/>
  <c r="BF213" i="2"/>
  <c r="BH213" i="2"/>
  <c r="BJ213" i="2"/>
  <c r="BN213" i="2"/>
  <c r="BP213" i="2"/>
  <c r="BR213" i="2"/>
  <c r="BT213" i="2"/>
  <c r="BV213" i="2"/>
  <c r="BX213" i="2"/>
  <c r="AZ214" i="2"/>
  <c r="BB214" i="2"/>
  <c r="BD214" i="2"/>
  <c r="BF214" i="2"/>
  <c r="BH214" i="2"/>
  <c r="BJ214" i="2"/>
  <c r="BN214" i="2"/>
  <c r="BP214" i="2"/>
  <c r="BR214" i="2"/>
  <c r="BT214" i="2"/>
  <c r="BV214" i="2"/>
  <c r="BX214" i="2"/>
  <c r="CB214" i="2"/>
  <c r="CD214" i="2"/>
  <c r="CF214" i="2"/>
  <c r="CH214" i="2"/>
  <c r="CJ214" i="2"/>
  <c r="CL214" i="2"/>
  <c r="CP214" i="2"/>
  <c r="CR214" i="2"/>
  <c r="CT214" i="2"/>
  <c r="CV214" i="2"/>
  <c r="CX214" i="2"/>
  <c r="CZ214" i="2"/>
  <c r="DD214" i="2"/>
  <c r="DF214" i="2"/>
  <c r="DH214" i="2"/>
  <c r="DJ214" i="2"/>
  <c r="DL214" i="2"/>
  <c r="DN214" i="2"/>
  <c r="AW214" i="2"/>
  <c r="BA214" i="2"/>
  <c r="BC214" i="2"/>
  <c r="BE214" i="2"/>
  <c r="BG214" i="2"/>
  <c r="BI214" i="2"/>
  <c r="BK214" i="2"/>
  <c r="BO214" i="2"/>
  <c r="BQ214" i="2"/>
  <c r="BS214" i="2"/>
  <c r="BU214" i="2"/>
  <c r="BW214" i="2"/>
  <c r="BY214" i="2"/>
  <c r="CC214" i="2"/>
  <c r="CE214" i="2"/>
  <c r="CG214" i="2"/>
  <c r="CI214" i="2"/>
  <c r="CK214" i="2"/>
  <c r="CM214" i="2"/>
  <c r="CQ214" i="2"/>
  <c r="CS214" i="2"/>
  <c r="CU214" i="2"/>
  <c r="CW214" i="2"/>
  <c r="CY214" i="2"/>
  <c r="DA214" i="2"/>
  <c r="DE214" i="2"/>
  <c r="DG214" i="2"/>
  <c r="DI214" i="2"/>
  <c r="DK214" i="2"/>
  <c r="I7" i="1"/>
  <c r="H7" i="1"/>
  <c r="H24" i="1" s="1"/>
  <c r="H178" i="1" s="1"/>
  <c r="W24" i="1"/>
  <c r="I8" i="1"/>
  <c r="X9" i="1"/>
  <c r="Z9" i="1"/>
  <c r="AB9" i="1"/>
  <c r="AD9" i="1"/>
  <c r="AF9" i="1"/>
  <c r="AH9" i="1"/>
  <c r="AL9" i="1"/>
  <c r="AN9" i="1"/>
  <c r="AP9" i="1"/>
  <c r="AR9" i="1"/>
  <c r="AT9" i="1"/>
  <c r="AV9" i="1"/>
  <c r="AZ9" i="1"/>
  <c r="BB9" i="1"/>
  <c r="BD9" i="1"/>
  <c r="BF9" i="1"/>
  <c r="BH9" i="1"/>
  <c r="BJ9" i="1"/>
  <c r="BN9" i="1"/>
  <c r="BP9" i="1"/>
  <c r="BR9" i="1"/>
  <c r="BT9" i="1"/>
  <c r="BV9" i="1"/>
  <c r="BX9" i="1"/>
  <c r="CB9" i="1"/>
  <c r="CD9" i="1"/>
  <c r="CF9" i="1"/>
  <c r="CH9" i="1"/>
  <c r="CJ9" i="1"/>
  <c r="CL9" i="1"/>
  <c r="CP9" i="1"/>
  <c r="CR9" i="1"/>
  <c r="CT9" i="1"/>
  <c r="CV9" i="1"/>
  <c r="CX9" i="1"/>
  <c r="CZ9" i="1"/>
  <c r="DD9" i="1"/>
  <c r="DF9" i="1"/>
  <c r="DH9" i="1"/>
  <c r="DJ9" i="1"/>
  <c r="DL9" i="1"/>
  <c r="DN9" i="1"/>
  <c r="DR9" i="1"/>
  <c r="ED9" i="1" s="1"/>
  <c r="X10" i="1"/>
  <c r="Z10" i="1"/>
  <c r="AB10" i="1"/>
  <c r="AD10" i="1"/>
  <c r="AF10" i="1"/>
  <c r="AH10" i="1"/>
  <c r="AL10" i="1"/>
  <c r="AN10" i="1"/>
  <c r="AP10" i="1"/>
  <c r="AR10" i="1"/>
  <c r="AT10" i="1"/>
  <c r="AV10" i="1"/>
  <c r="AZ10" i="1"/>
  <c r="BB10" i="1"/>
  <c r="BD10" i="1"/>
  <c r="BF10" i="1"/>
  <c r="BH10" i="1"/>
  <c r="BJ10" i="1"/>
  <c r="BN10" i="1"/>
  <c r="BP10" i="1"/>
  <c r="BR10" i="1"/>
  <c r="BT10" i="1"/>
  <c r="BV10" i="1"/>
  <c r="BX10" i="1"/>
  <c r="CB10" i="1"/>
  <c r="CD10" i="1"/>
  <c r="CF10" i="1"/>
  <c r="CH10" i="1"/>
  <c r="CJ10" i="1"/>
  <c r="CL10" i="1"/>
  <c r="CP10" i="1"/>
  <c r="CR10" i="1"/>
  <c r="CT10" i="1"/>
  <c r="CV10" i="1"/>
  <c r="CX10" i="1"/>
  <c r="CZ10" i="1"/>
  <c r="DD10" i="1"/>
  <c r="DF10" i="1"/>
  <c r="DH10" i="1"/>
  <c r="DJ10" i="1"/>
  <c r="DL10" i="1"/>
  <c r="DN10" i="1"/>
  <c r="DR10" i="1"/>
  <c r="ED10" i="1" s="1"/>
  <c r="X11" i="1"/>
  <c r="Z11" i="1"/>
  <c r="AB11" i="1"/>
  <c r="AD11" i="1"/>
  <c r="AF11" i="1"/>
  <c r="AH11" i="1"/>
  <c r="AL11" i="1"/>
  <c r="AN11" i="1"/>
  <c r="AP11" i="1"/>
  <c r="AR11" i="1"/>
  <c r="AT11" i="1"/>
  <c r="AV11" i="1"/>
  <c r="AZ11" i="1"/>
  <c r="BB11" i="1"/>
  <c r="BD11" i="1"/>
  <c r="BF11" i="1"/>
  <c r="BH11" i="1"/>
  <c r="BJ11" i="1"/>
  <c r="BN11" i="1"/>
  <c r="BP11" i="1"/>
  <c r="BR11" i="1"/>
  <c r="BT11" i="1"/>
  <c r="BV11" i="1"/>
  <c r="BX11" i="1"/>
  <c r="CB11" i="1"/>
  <c r="CD11" i="1"/>
  <c r="CF11" i="1"/>
  <c r="CH11" i="1"/>
  <c r="CJ11" i="1"/>
  <c r="CL11" i="1"/>
  <c r="CP11" i="1"/>
  <c r="CR11" i="1"/>
  <c r="CT11" i="1"/>
  <c r="CV11" i="1"/>
  <c r="CX11" i="1"/>
  <c r="CZ11" i="1"/>
  <c r="DD11" i="1"/>
  <c r="DF11" i="1"/>
  <c r="DH11" i="1"/>
  <c r="DJ11" i="1"/>
  <c r="DL11" i="1"/>
  <c r="DN11" i="1"/>
  <c r="DR11" i="1"/>
  <c r="ED11" i="1" s="1"/>
  <c r="X12" i="1"/>
  <c r="Z12" i="1"/>
  <c r="AB12" i="1"/>
  <c r="AD12" i="1"/>
  <c r="AF12" i="1"/>
  <c r="AH12" i="1"/>
  <c r="AL12" i="1"/>
  <c r="AN12" i="1"/>
  <c r="AP12" i="1"/>
  <c r="AR12" i="1"/>
  <c r="AT12" i="1"/>
  <c r="AV12" i="1"/>
  <c r="AZ12" i="1"/>
  <c r="BB12" i="1"/>
  <c r="BD12" i="1"/>
  <c r="BF12" i="1"/>
  <c r="BH12" i="1"/>
  <c r="BJ12" i="1"/>
  <c r="BN12" i="1"/>
  <c r="BP12" i="1"/>
  <c r="BR12" i="1"/>
  <c r="BT12" i="1"/>
  <c r="BV12" i="1"/>
  <c r="BX12" i="1"/>
  <c r="CB12" i="1"/>
  <c r="CD12" i="1"/>
  <c r="CF12" i="1"/>
  <c r="CH12" i="1"/>
  <c r="CJ12" i="1"/>
  <c r="CL12" i="1"/>
  <c r="CP12" i="1"/>
  <c r="CR12" i="1"/>
  <c r="CT12" i="1"/>
  <c r="CV12" i="1"/>
  <c r="CX12" i="1"/>
  <c r="CZ12" i="1"/>
  <c r="DD12" i="1"/>
  <c r="DF12" i="1"/>
  <c r="DH12" i="1"/>
  <c r="DJ12" i="1"/>
  <c r="DL12" i="1"/>
  <c r="DN12" i="1"/>
  <c r="DR12" i="1"/>
  <c r="ED12" i="1" s="1"/>
  <c r="X13" i="1"/>
  <c r="Z13" i="1"/>
  <c r="AB13" i="1"/>
  <c r="AD13" i="1"/>
  <c r="AF13" i="1"/>
  <c r="AH13" i="1"/>
  <c r="AL13" i="1"/>
  <c r="AN13" i="1"/>
  <c r="AP13" i="1"/>
  <c r="AR13" i="1"/>
  <c r="AT13" i="1"/>
  <c r="AV13" i="1"/>
  <c r="AZ13" i="1"/>
  <c r="BB13" i="1"/>
  <c r="BD13" i="1"/>
  <c r="BF13" i="1"/>
  <c r="BH13" i="1"/>
  <c r="BJ13" i="1"/>
  <c r="BN13" i="1"/>
  <c r="BP13" i="1"/>
  <c r="BR13" i="1"/>
  <c r="BT13" i="1"/>
  <c r="BV13" i="1"/>
  <c r="BX13" i="1"/>
  <c r="CB13" i="1"/>
  <c r="CD13" i="1"/>
  <c r="CF13" i="1"/>
  <c r="CH13" i="1"/>
  <c r="CJ13" i="1"/>
  <c r="CL13" i="1"/>
  <c r="CP13" i="1"/>
  <c r="CR13" i="1"/>
  <c r="CT13" i="1"/>
  <c r="CV13" i="1"/>
  <c r="CX13" i="1"/>
  <c r="CZ13" i="1"/>
  <c r="DD13" i="1"/>
  <c r="DF13" i="1"/>
  <c r="DH13" i="1"/>
  <c r="DJ13" i="1"/>
  <c r="DL13" i="1"/>
  <c r="DN13" i="1"/>
  <c r="DR13" i="1"/>
  <c r="ED13" i="1" s="1"/>
  <c r="X14" i="1"/>
  <c r="Z14" i="1"/>
  <c r="AB14" i="1"/>
  <c r="AD14" i="1"/>
  <c r="AF14" i="1"/>
  <c r="AH14" i="1"/>
  <c r="AL14" i="1"/>
  <c r="AN14" i="1"/>
  <c r="AP14" i="1"/>
  <c r="AR14" i="1"/>
  <c r="AT14" i="1"/>
  <c r="AV14" i="1"/>
  <c r="AZ14" i="1"/>
  <c r="BB14" i="1"/>
  <c r="BD14" i="1"/>
  <c r="BF14" i="1"/>
  <c r="BH14" i="1"/>
  <c r="BJ14" i="1"/>
  <c r="BN14" i="1"/>
  <c r="BP14" i="1"/>
  <c r="BR14" i="1"/>
  <c r="BT14" i="1"/>
  <c r="BV14" i="1"/>
  <c r="BX14" i="1"/>
  <c r="CB14" i="1"/>
  <c r="CD14" i="1"/>
  <c r="CF14" i="1"/>
  <c r="CH14" i="1"/>
  <c r="CJ14" i="1"/>
  <c r="CL14" i="1"/>
  <c r="CP14" i="1"/>
  <c r="CR14" i="1"/>
  <c r="CT14" i="1"/>
  <c r="CV14" i="1"/>
  <c r="CX14" i="1"/>
  <c r="CZ14" i="1"/>
  <c r="DD14" i="1"/>
  <c r="DF14" i="1"/>
  <c r="DH14" i="1"/>
  <c r="DJ14" i="1"/>
  <c r="DL14" i="1"/>
  <c r="DN14" i="1"/>
  <c r="DR14" i="1"/>
  <c r="ED14" i="1" s="1"/>
  <c r="X15" i="1"/>
  <c r="Z15" i="1"/>
  <c r="AB15" i="1"/>
  <c r="AD15" i="1"/>
  <c r="AF15" i="1"/>
  <c r="AH15" i="1"/>
  <c r="AL15" i="1"/>
  <c r="AN15" i="1"/>
  <c r="AP15" i="1"/>
  <c r="AR15" i="1"/>
  <c r="AT15" i="1"/>
  <c r="AV15" i="1"/>
  <c r="AZ15" i="1"/>
  <c r="BB15" i="1"/>
  <c r="BD15" i="1"/>
  <c r="BF15" i="1"/>
  <c r="BH15" i="1"/>
  <c r="BJ15" i="1"/>
  <c r="BN15" i="1"/>
  <c r="BP15" i="1"/>
  <c r="BR15" i="1"/>
  <c r="BT15" i="1"/>
  <c r="BV15" i="1"/>
  <c r="BX15" i="1"/>
  <c r="CB15" i="1"/>
  <c r="CD15" i="1"/>
  <c r="CF15" i="1"/>
  <c r="CH15" i="1"/>
  <c r="CJ15" i="1"/>
  <c r="CL15" i="1"/>
  <c r="CP15" i="1"/>
  <c r="CR15" i="1"/>
  <c r="CT15" i="1"/>
  <c r="CV15" i="1"/>
  <c r="CX15" i="1"/>
  <c r="CZ15" i="1"/>
  <c r="DD15" i="1"/>
  <c r="DF15" i="1"/>
  <c r="DH15" i="1"/>
  <c r="DJ15" i="1"/>
  <c r="DL15" i="1"/>
  <c r="DN15" i="1"/>
  <c r="DR15" i="1"/>
  <c r="ED15" i="1" s="1"/>
  <c r="X16" i="1"/>
  <c r="Z16" i="1"/>
  <c r="AB16" i="1"/>
  <c r="AD16" i="1"/>
  <c r="AF16" i="1"/>
  <c r="AH16" i="1"/>
  <c r="AL16" i="1"/>
  <c r="AN16" i="1"/>
  <c r="AP16" i="1"/>
  <c r="AR16" i="1"/>
  <c r="AT16" i="1"/>
  <c r="AV16" i="1"/>
  <c r="AZ16" i="1"/>
  <c r="BB16" i="1"/>
  <c r="BD16" i="1"/>
  <c r="BF16" i="1"/>
  <c r="BH16" i="1"/>
  <c r="BJ16" i="1"/>
  <c r="BN16" i="1"/>
  <c r="BP16" i="1"/>
  <c r="BR16" i="1"/>
  <c r="BT16" i="1"/>
  <c r="BV16" i="1"/>
  <c r="BX16" i="1"/>
  <c r="CB16" i="1"/>
  <c r="CD16" i="1"/>
  <c r="CF16" i="1"/>
  <c r="CH16" i="1"/>
  <c r="CJ16" i="1"/>
  <c r="CL16" i="1"/>
  <c r="CP16" i="1"/>
  <c r="CR16" i="1"/>
  <c r="CT16" i="1"/>
  <c r="CV16" i="1"/>
  <c r="CX16" i="1"/>
  <c r="CZ16" i="1"/>
  <c r="DD16" i="1"/>
  <c r="DF16" i="1"/>
  <c r="DH16" i="1"/>
  <c r="DJ16" i="1"/>
  <c r="DL16" i="1"/>
  <c r="DN16" i="1"/>
  <c r="DR16" i="1"/>
  <c r="ED16" i="1" s="1"/>
  <c r="X17" i="1"/>
  <c r="Z17" i="1"/>
  <c r="AB17" i="1"/>
  <c r="AD17" i="1"/>
  <c r="AF17" i="1"/>
  <c r="AH17" i="1"/>
  <c r="AL17" i="1"/>
  <c r="AN17" i="1"/>
  <c r="AP17" i="1"/>
  <c r="AR17" i="1"/>
  <c r="AT17" i="1"/>
  <c r="AV17" i="1"/>
  <c r="AZ17" i="1"/>
  <c r="BB17" i="1"/>
  <c r="BD17" i="1"/>
  <c r="BF17" i="1"/>
  <c r="BH17" i="1"/>
  <c r="BJ17" i="1"/>
  <c r="BN17" i="1"/>
  <c r="BP17" i="1"/>
  <c r="BR17" i="1"/>
  <c r="BT17" i="1"/>
  <c r="BV17" i="1"/>
  <c r="BX17" i="1"/>
  <c r="CB17" i="1"/>
  <c r="CD17" i="1"/>
  <c r="CF17" i="1"/>
  <c r="CH17" i="1"/>
  <c r="CJ17" i="1"/>
  <c r="CL17" i="1"/>
  <c r="CP17" i="1"/>
  <c r="CR17" i="1"/>
  <c r="CT17" i="1"/>
  <c r="CV17" i="1"/>
  <c r="CX17" i="1"/>
  <c r="CZ17" i="1"/>
  <c r="DD17" i="1"/>
  <c r="DF17" i="1"/>
  <c r="DH17" i="1"/>
  <c r="DJ17" i="1"/>
  <c r="DL17" i="1"/>
  <c r="DN17" i="1"/>
  <c r="DR17" i="1"/>
  <c r="ED17" i="1" s="1"/>
  <c r="X18" i="1"/>
  <c r="Z18" i="1"/>
  <c r="AB18" i="1"/>
  <c r="AD18" i="1"/>
  <c r="AF18" i="1"/>
  <c r="AH18" i="1"/>
  <c r="AL18" i="1"/>
  <c r="AN18" i="1"/>
  <c r="AP18" i="1"/>
  <c r="AR18" i="1"/>
  <c r="AT18" i="1"/>
  <c r="AV18" i="1"/>
  <c r="AZ18" i="1"/>
  <c r="BB18" i="1"/>
  <c r="BD18" i="1"/>
  <c r="BF18" i="1"/>
  <c r="BH18" i="1"/>
  <c r="BJ18" i="1"/>
  <c r="BN18" i="1"/>
  <c r="BP18" i="1"/>
  <c r="BR18" i="1"/>
  <c r="BT18" i="1"/>
  <c r="BV18" i="1"/>
  <c r="BX18" i="1"/>
  <c r="CB18" i="1"/>
  <c r="CD18" i="1"/>
  <c r="CF18" i="1"/>
  <c r="CH18" i="1"/>
  <c r="CJ18" i="1"/>
  <c r="CL18" i="1"/>
  <c r="CP18" i="1"/>
  <c r="CR18" i="1"/>
  <c r="CT18" i="1"/>
  <c r="CV18" i="1"/>
  <c r="CX18" i="1"/>
  <c r="CZ18" i="1"/>
  <c r="DD18" i="1"/>
  <c r="DF18" i="1"/>
  <c r="DH18" i="1"/>
  <c r="DJ18" i="1"/>
  <c r="DL18" i="1"/>
  <c r="DN18" i="1"/>
  <c r="DR18" i="1"/>
  <c r="ED18" i="1" s="1"/>
  <c r="X19" i="1"/>
  <c r="Z19" i="1"/>
  <c r="AB19" i="1"/>
  <c r="AD19" i="1"/>
  <c r="AF19" i="1"/>
  <c r="AH19" i="1"/>
  <c r="AL19" i="1"/>
  <c r="AN19" i="1"/>
  <c r="AP19" i="1"/>
  <c r="AR19" i="1"/>
  <c r="AT19" i="1"/>
  <c r="AV19" i="1"/>
  <c r="AZ19" i="1"/>
  <c r="BB19" i="1"/>
  <c r="BD19" i="1"/>
  <c r="BF19" i="1"/>
  <c r="BH19" i="1"/>
  <c r="BJ19" i="1"/>
  <c r="BN19" i="1"/>
  <c r="BP19" i="1"/>
  <c r="BR19" i="1"/>
  <c r="BT19" i="1"/>
  <c r="BV19" i="1"/>
  <c r="BX19" i="1"/>
  <c r="CB19" i="1"/>
  <c r="CD19" i="1"/>
  <c r="CF19" i="1"/>
  <c r="CH19" i="1"/>
  <c r="CJ19" i="1"/>
  <c r="CL19" i="1"/>
  <c r="CP19" i="1"/>
  <c r="CR19" i="1"/>
  <c r="CT19" i="1"/>
  <c r="CV19" i="1"/>
  <c r="CX19" i="1"/>
  <c r="CZ19" i="1"/>
  <c r="DD19" i="1"/>
  <c r="DF19" i="1"/>
  <c r="DH19" i="1"/>
  <c r="DJ19" i="1"/>
  <c r="DL19" i="1"/>
  <c r="DN19" i="1"/>
  <c r="DR19" i="1"/>
  <c r="ED19" i="1" s="1"/>
  <c r="X20" i="1"/>
  <c r="Z20" i="1"/>
  <c r="AB20" i="1"/>
  <c r="AD20" i="1"/>
  <c r="AF20" i="1"/>
  <c r="AH20" i="1"/>
  <c r="AL20" i="1"/>
  <c r="AN20" i="1"/>
  <c r="AP20" i="1"/>
  <c r="AR20" i="1"/>
  <c r="AT20" i="1"/>
  <c r="AV20" i="1"/>
  <c r="AZ20" i="1"/>
  <c r="BB20" i="1"/>
  <c r="BD20" i="1"/>
  <c r="BF20" i="1"/>
  <c r="BH20" i="1"/>
  <c r="BJ20" i="1"/>
  <c r="BN20" i="1"/>
  <c r="BP20" i="1"/>
  <c r="BR20" i="1"/>
  <c r="BT20" i="1"/>
  <c r="BV20" i="1"/>
  <c r="BX20" i="1"/>
  <c r="CB20" i="1"/>
  <c r="CD20" i="1"/>
  <c r="CF20" i="1"/>
  <c r="CH20" i="1"/>
  <c r="CJ20" i="1"/>
  <c r="CL20" i="1"/>
  <c r="CP20" i="1"/>
  <c r="CR20" i="1"/>
  <c r="CT20" i="1"/>
  <c r="CV20" i="1"/>
  <c r="CX20" i="1"/>
  <c r="CZ20" i="1"/>
  <c r="DD20" i="1"/>
  <c r="DF20" i="1"/>
  <c r="DH20" i="1"/>
  <c r="DJ20" i="1"/>
  <c r="DL20" i="1"/>
  <c r="DN20" i="1"/>
  <c r="DR20" i="1"/>
  <c r="ED20" i="1" s="1"/>
  <c r="AH21" i="1"/>
  <c r="AJ21" i="1" s="1"/>
  <c r="AL21" i="1"/>
  <c r="AN21" i="1"/>
  <c r="AP21" i="1"/>
  <c r="AR21" i="1"/>
  <c r="AT21" i="1"/>
  <c r="AV21" i="1"/>
  <c r="AZ21" i="1"/>
  <c r="BB21" i="1"/>
  <c r="BD21" i="1"/>
  <c r="BF21" i="1"/>
  <c r="BH21" i="1"/>
  <c r="BJ21" i="1"/>
  <c r="BN21" i="1"/>
  <c r="BP21" i="1"/>
  <c r="BR21" i="1"/>
  <c r="BT21" i="1"/>
  <c r="BV21" i="1"/>
  <c r="BX21" i="1"/>
  <c r="CB21" i="1"/>
  <c r="CD21" i="1"/>
  <c r="CF21" i="1"/>
  <c r="CH21" i="1"/>
  <c r="CJ21" i="1"/>
  <c r="CL21" i="1"/>
  <c r="CP21" i="1"/>
  <c r="CR21" i="1"/>
  <c r="CT21" i="1"/>
  <c r="CV21" i="1"/>
  <c r="CX21" i="1"/>
  <c r="CZ21" i="1"/>
  <c r="DD21" i="1"/>
  <c r="DF21" i="1"/>
  <c r="DH21" i="1"/>
  <c r="DJ21" i="1"/>
  <c r="DL21" i="1"/>
  <c r="DN21" i="1"/>
  <c r="DR21" i="1"/>
  <c r="ED21" i="1" s="1"/>
  <c r="BX22" i="1"/>
  <c r="BZ22" i="1" s="1"/>
  <c r="CA22" i="1" s="1"/>
  <c r="CB22" i="1"/>
  <c r="CD22" i="1"/>
  <c r="CF22" i="1"/>
  <c r="CH22" i="1"/>
  <c r="CJ22" i="1"/>
  <c r="CL22" i="1"/>
  <c r="CP22" i="1"/>
  <c r="CR22" i="1"/>
  <c r="CT22" i="1"/>
  <c r="CV22" i="1"/>
  <c r="CX22" i="1"/>
  <c r="CZ22" i="1"/>
  <c r="DD22" i="1"/>
  <c r="DF22" i="1"/>
  <c r="DH22" i="1"/>
  <c r="DJ22" i="1"/>
  <c r="DL22" i="1"/>
  <c r="DN22" i="1"/>
  <c r="DR22" i="1"/>
  <c r="ED22" i="1" s="1"/>
  <c r="CV23" i="1"/>
  <c r="CX23" i="1"/>
  <c r="CZ23" i="1"/>
  <c r="DD23" i="1"/>
  <c r="DF23" i="1"/>
  <c r="DH23" i="1"/>
  <c r="DJ23" i="1"/>
  <c r="DL23" i="1"/>
  <c r="DN23" i="1"/>
  <c r="DR23" i="1"/>
  <c r="ED23" i="1" s="1"/>
  <c r="AE26" i="1"/>
  <c r="AE32" i="1" s="1"/>
  <c r="AG26" i="1"/>
  <c r="AG32" i="1" s="1"/>
  <c r="AI26" i="1"/>
  <c r="AM26" i="1"/>
  <c r="AO26" i="1"/>
  <c r="AQ26" i="1"/>
  <c r="AS26" i="1"/>
  <c r="AU26" i="1"/>
  <c r="AW26" i="1"/>
  <c r="BA26" i="1"/>
  <c r="BC26" i="1"/>
  <c r="BE26" i="1"/>
  <c r="BG26" i="1"/>
  <c r="BI26" i="1"/>
  <c r="BK26" i="1"/>
  <c r="BO26" i="1"/>
  <c r="BQ26" i="1"/>
  <c r="BS26" i="1"/>
  <c r="BU26" i="1"/>
  <c r="BW26" i="1"/>
  <c r="BY26" i="1"/>
  <c r="CC26" i="1"/>
  <c r="CE26" i="1"/>
  <c r="CG26" i="1"/>
  <c r="CI26" i="1"/>
  <c r="CK26" i="1"/>
  <c r="CM26" i="1"/>
  <c r="CQ26" i="1"/>
  <c r="CS26" i="1"/>
  <c r="CU26" i="1"/>
  <c r="CW26" i="1"/>
  <c r="CY26" i="1"/>
  <c r="DA26" i="1"/>
  <c r="DE26" i="1"/>
  <c r="DG26" i="1"/>
  <c r="DI26" i="1"/>
  <c r="DK26" i="1"/>
  <c r="DM26" i="1"/>
  <c r="DO26" i="1"/>
  <c r="DS26" i="1"/>
  <c r="DU26" i="1"/>
  <c r="AL27" i="1"/>
  <c r="AN27" i="1"/>
  <c r="AP27" i="1"/>
  <c r="AR27" i="1"/>
  <c r="AT27" i="1"/>
  <c r="AV27" i="1"/>
  <c r="AZ27" i="1"/>
  <c r="BB27" i="1"/>
  <c r="BD27" i="1"/>
  <c r="BF27" i="1"/>
  <c r="BH27" i="1"/>
  <c r="BJ27" i="1"/>
  <c r="BN27" i="1"/>
  <c r="BP27" i="1"/>
  <c r="BR27" i="1"/>
  <c r="BT27" i="1"/>
  <c r="BV27" i="1"/>
  <c r="BX27" i="1"/>
  <c r="CB27" i="1"/>
  <c r="CD27" i="1"/>
  <c r="CF27" i="1"/>
  <c r="CH27" i="1"/>
  <c r="CJ27" i="1"/>
  <c r="CL27" i="1"/>
  <c r="CP27" i="1"/>
  <c r="CR27" i="1"/>
  <c r="CT27" i="1"/>
  <c r="CV27" i="1"/>
  <c r="CX27" i="1"/>
  <c r="CZ27" i="1"/>
  <c r="DD27" i="1"/>
  <c r="DF27" i="1"/>
  <c r="DH27" i="1"/>
  <c r="DJ27" i="1"/>
  <c r="DL27" i="1"/>
  <c r="DN27" i="1"/>
  <c r="DS27" i="1"/>
  <c r="DU27" i="1"/>
  <c r="BT28" i="1"/>
  <c r="BV28" i="1"/>
  <c r="BX28" i="1"/>
  <c r="CB28" i="1"/>
  <c r="CD28" i="1"/>
  <c r="CF28" i="1"/>
  <c r="CH28" i="1"/>
  <c r="CJ28" i="1"/>
  <c r="CL28" i="1"/>
  <c r="CP28" i="1"/>
  <c r="CR28" i="1"/>
  <c r="CT28" i="1"/>
  <c r="CV28" i="1"/>
  <c r="CX28" i="1"/>
  <c r="CZ28" i="1"/>
  <c r="DD28" i="1"/>
  <c r="DF28" i="1"/>
  <c r="DH28" i="1"/>
  <c r="DJ28" i="1"/>
  <c r="DL28" i="1"/>
  <c r="DN28" i="1"/>
  <c r="DR28" i="1"/>
  <c r="DT28" i="1"/>
  <c r="CK29" i="1"/>
  <c r="CM29" i="1"/>
  <c r="CQ29" i="1"/>
  <c r="CS29" i="1"/>
  <c r="CU29" i="1"/>
  <c r="CW29" i="1"/>
  <c r="CY29" i="1"/>
  <c r="DA29" i="1"/>
  <c r="DE29" i="1"/>
  <c r="DG29" i="1"/>
  <c r="DI29" i="1"/>
  <c r="DK29" i="1"/>
  <c r="DM29" i="1"/>
  <c r="DO29" i="1"/>
  <c r="DS29" i="1"/>
  <c r="ED29" i="1" s="1"/>
  <c r="DF30" i="1"/>
  <c r="DH30" i="1"/>
  <c r="DJ30" i="1"/>
  <c r="DL30" i="1"/>
  <c r="DN30" i="1"/>
  <c r="DR30" i="1"/>
  <c r="DT30" i="1"/>
  <c r="DN31" i="1"/>
  <c r="DP31" i="1" s="1"/>
  <c r="DQ31" i="1" s="1"/>
  <c r="DR31" i="1"/>
  <c r="ED31" i="1" s="1"/>
  <c r="BD34" i="1"/>
  <c r="BF34" i="1"/>
  <c r="BH34" i="1"/>
  <c r="BJ34" i="1"/>
  <c r="BN34" i="1"/>
  <c r="BP34" i="1"/>
  <c r="BR34" i="1"/>
  <c r="BT34" i="1"/>
  <c r="BV34" i="1"/>
  <c r="BX34" i="1"/>
  <c r="CB34" i="1"/>
  <c r="CD34" i="1"/>
  <c r="CF34" i="1"/>
  <c r="CH34" i="1"/>
  <c r="CJ34" i="1"/>
  <c r="CL34" i="1"/>
  <c r="CP34" i="1"/>
  <c r="CR34" i="1"/>
  <c r="CT34" i="1"/>
  <c r="CV34" i="1"/>
  <c r="CX34" i="1"/>
  <c r="CZ34" i="1"/>
  <c r="DD34" i="1"/>
  <c r="DF34" i="1"/>
  <c r="DH34" i="1"/>
  <c r="DJ34" i="1"/>
  <c r="DL34" i="1"/>
  <c r="DN34" i="1"/>
  <c r="DR34" i="1"/>
  <c r="DT34" i="1"/>
  <c r="BD35" i="1"/>
  <c r="BF35" i="1"/>
  <c r="BH35" i="1"/>
  <c r="BJ35" i="1"/>
  <c r="BN35" i="1"/>
  <c r="BP35" i="1"/>
  <c r="BR35" i="1"/>
  <c r="BT35" i="1"/>
  <c r="BV35" i="1"/>
  <c r="BX35" i="1"/>
  <c r="CB35" i="1"/>
  <c r="CD35" i="1"/>
  <c r="CF35" i="1"/>
  <c r="CH35" i="1"/>
  <c r="CJ35" i="1"/>
  <c r="CL35" i="1"/>
  <c r="CP35" i="1"/>
  <c r="CR35" i="1"/>
  <c r="CT35" i="1"/>
  <c r="CV35" i="1"/>
  <c r="CX35" i="1"/>
  <c r="CZ35" i="1"/>
  <c r="DD35" i="1"/>
  <c r="DF35" i="1"/>
  <c r="DH35" i="1"/>
  <c r="DJ35" i="1"/>
  <c r="DL35" i="1"/>
  <c r="DN35" i="1"/>
  <c r="DR35" i="1"/>
  <c r="ED35" i="1" s="1"/>
  <c r="BD36" i="1"/>
  <c r="BF36" i="1"/>
  <c r="BH36" i="1"/>
  <c r="BJ36" i="1"/>
  <c r="BN36" i="1"/>
  <c r="BP36" i="1"/>
  <c r="BR36" i="1"/>
  <c r="BT36" i="1"/>
  <c r="BV36" i="1"/>
  <c r="BX36" i="1"/>
  <c r="CB36" i="1"/>
  <c r="CD36" i="1"/>
  <c r="CF36" i="1"/>
  <c r="CH36" i="1"/>
  <c r="CJ36" i="1"/>
  <c r="CL36" i="1"/>
  <c r="CP36" i="1"/>
  <c r="CR36" i="1"/>
  <c r="CT36" i="1"/>
  <c r="CV36" i="1"/>
  <c r="CX36" i="1"/>
  <c r="CZ36" i="1"/>
  <c r="DD36" i="1"/>
  <c r="DF36" i="1"/>
  <c r="DH36" i="1"/>
  <c r="DJ36" i="1"/>
  <c r="DL36" i="1"/>
  <c r="DN36" i="1"/>
  <c r="DR36" i="1"/>
  <c r="DT36" i="1"/>
  <c r="BD37" i="1"/>
  <c r="BF37" i="1"/>
  <c r="BH37" i="1"/>
  <c r="BJ37" i="1"/>
  <c r="BN37" i="1"/>
  <c r="BP37" i="1"/>
  <c r="BR37" i="1"/>
  <c r="BT37" i="1"/>
  <c r="BV37" i="1"/>
  <c r="BX37" i="1"/>
  <c r="CB37" i="1"/>
  <c r="CD37" i="1"/>
  <c r="CF37" i="1"/>
  <c r="CH37" i="1"/>
  <c r="CJ37" i="1"/>
  <c r="CL37" i="1"/>
  <c r="CP37" i="1"/>
  <c r="CR37" i="1"/>
  <c r="CT37" i="1"/>
  <c r="CV37" i="1"/>
  <c r="CX37" i="1"/>
  <c r="CZ37" i="1"/>
  <c r="DD37" i="1"/>
  <c r="DF37" i="1"/>
  <c r="DH37" i="1"/>
  <c r="DJ37" i="1"/>
  <c r="DL37" i="1"/>
  <c r="DN37" i="1"/>
  <c r="DR37" i="1"/>
  <c r="DT37" i="1"/>
  <c r="BD38" i="1"/>
  <c r="BF38" i="1"/>
  <c r="BH38" i="1"/>
  <c r="BJ38" i="1"/>
  <c r="BN38" i="1"/>
  <c r="BP38" i="1"/>
  <c r="BR38" i="1"/>
  <c r="BT38" i="1"/>
  <c r="BV38" i="1"/>
  <c r="BX38" i="1"/>
  <c r="CB38" i="1"/>
  <c r="CD38" i="1"/>
  <c r="CF38" i="1"/>
  <c r="CH38" i="1"/>
  <c r="CJ38" i="1"/>
  <c r="CL38" i="1"/>
  <c r="CP38" i="1"/>
  <c r="CR38" i="1"/>
  <c r="CT38" i="1"/>
  <c r="CV38" i="1"/>
  <c r="CX38" i="1"/>
  <c r="CZ38" i="1"/>
  <c r="DD38" i="1"/>
  <c r="DF38" i="1"/>
  <c r="DH38" i="1"/>
  <c r="DJ38" i="1"/>
  <c r="DL38" i="1"/>
  <c r="DN38" i="1"/>
  <c r="DR38" i="1"/>
  <c r="ED38" i="1" s="1"/>
  <c r="DT38" i="1"/>
  <c r="BN39" i="1"/>
  <c r="BP39" i="1"/>
  <c r="BR39" i="1"/>
  <c r="BT39" i="1"/>
  <c r="BV39" i="1"/>
  <c r="BX39" i="1"/>
  <c r="CB39" i="1"/>
  <c r="CD39" i="1"/>
  <c r="CF39" i="1"/>
  <c r="CH39" i="1"/>
  <c r="CJ39" i="1"/>
  <c r="CL39" i="1"/>
  <c r="CP39" i="1"/>
  <c r="CR39" i="1"/>
  <c r="CT39" i="1"/>
  <c r="CV39" i="1"/>
  <c r="CX39" i="1"/>
  <c r="CZ39" i="1"/>
  <c r="DD39" i="1"/>
  <c r="DF39" i="1"/>
  <c r="DH39" i="1"/>
  <c r="DJ39" i="1"/>
  <c r="DL39" i="1"/>
  <c r="DN39" i="1"/>
  <c r="DR39" i="1"/>
  <c r="ED39" i="1" s="1"/>
  <c r="DT39" i="1"/>
  <c r="BN40" i="1"/>
  <c r="BP40" i="1"/>
  <c r="BR40" i="1"/>
  <c r="BT40" i="1"/>
  <c r="BV40" i="1"/>
  <c r="BX40" i="1"/>
  <c r="CB40" i="1"/>
  <c r="CD40" i="1"/>
  <c r="CF40" i="1"/>
  <c r="CH40" i="1"/>
  <c r="CJ40" i="1"/>
  <c r="CL40" i="1"/>
  <c r="CP40" i="1"/>
  <c r="CR40" i="1"/>
  <c r="CT40" i="1"/>
  <c r="CV40" i="1"/>
  <c r="CX40" i="1"/>
  <c r="CZ40" i="1"/>
  <c r="DD40" i="1"/>
  <c r="DF40" i="1"/>
  <c r="DH40" i="1"/>
  <c r="DJ40" i="1"/>
  <c r="DL40" i="1"/>
  <c r="DN40" i="1"/>
  <c r="DR40" i="1"/>
  <c r="ED40" i="1" s="1"/>
  <c r="DT40" i="1"/>
  <c r="BN41" i="1"/>
  <c r="BP41" i="1"/>
  <c r="BR41" i="1"/>
  <c r="BT41" i="1"/>
  <c r="BV41" i="1"/>
  <c r="BX41" i="1"/>
  <c r="CB41" i="1"/>
  <c r="CD41" i="1"/>
  <c r="CF41" i="1"/>
  <c r="CH41" i="1"/>
  <c r="CJ41" i="1"/>
  <c r="CL41" i="1"/>
  <c r="CP41" i="1"/>
  <c r="CR41" i="1"/>
  <c r="CT41" i="1"/>
  <c r="CV41" i="1"/>
  <c r="CX41" i="1"/>
  <c r="CZ41" i="1"/>
  <c r="DD41" i="1"/>
  <c r="DF41" i="1"/>
  <c r="DH41" i="1"/>
  <c r="DJ41" i="1"/>
  <c r="DL41" i="1"/>
  <c r="DN41" i="1"/>
  <c r="DR41" i="1"/>
  <c r="ED41" i="1" s="1"/>
  <c r="DT41" i="1"/>
  <c r="DU42" i="1"/>
  <c r="DS42" i="1"/>
  <c r="DO42" i="1"/>
  <c r="DM42" i="1"/>
  <c r="DK42" i="1"/>
  <c r="DI42" i="1"/>
  <c r="DG42" i="1"/>
  <c r="DE42" i="1"/>
  <c r="DT42" i="1"/>
  <c r="DR42" i="1"/>
  <c r="DN42" i="1"/>
  <c r="DL42" i="1"/>
  <c r="DJ42" i="1"/>
  <c r="DH42" i="1"/>
  <c r="DF42" i="1"/>
  <c r="DD42" i="1"/>
  <c r="BN42" i="1"/>
  <c r="BP42" i="1"/>
  <c r="BR42" i="1"/>
  <c r="BT42" i="1"/>
  <c r="BV42" i="1"/>
  <c r="BX42" i="1"/>
  <c r="CB42" i="1"/>
  <c r="CD42" i="1"/>
  <c r="CF42" i="1"/>
  <c r="CH42" i="1"/>
  <c r="CJ42" i="1"/>
  <c r="CL42" i="1"/>
  <c r="CP42" i="1"/>
  <c r="CR42" i="1"/>
  <c r="CT42" i="1"/>
  <c r="CV42" i="1"/>
  <c r="CX42" i="1"/>
  <c r="CZ42" i="1"/>
  <c r="AD26" i="1"/>
  <c r="AF26" i="1"/>
  <c r="AF32" i="1" s="1"/>
  <c r="AH26" i="1"/>
  <c r="AL26" i="1"/>
  <c r="AN26" i="1"/>
  <c r="AP26" i="1"/>
  <c r="AR26" i="1"/>
  <c r="AT26" i="1"/>
  <c r="AV26" i="1"/>
  <c r="AZ26" i="1"/>
  <c r="BB26" i="1"/>
  <c r="BD26" i="1"/>
  <c r="BF26" i="1"/>
  <c r="BH26" i="1"/>
  <c r="BJ26" i="1"/>
  <c r="BN26" i="1"/>
  <c r="BP26" i="1"/>
  <c r="BR26" i="1"/>
  <c r="BT26" i="1"/>
  <c r="BV26" i="1"/>
  <c r="BX26" i="1"/>
  <c r="CB26" i="1"/>
  <c r="CD26" i="1"/>
  <c r="CF26" i="1"/>
  <c r="CH26" i="1"/>
  <c r="CJ26" i="1"/>
  <c r="CL26" i="1"/>
  <c r="CP26" i="1"/>
  <c r="CR26" i="1"/>
  <c r="CT26" i="1"/>
  <c r="CV26" i="1"/>
  <c r="CX26" i="1"/>
  <c r="CZ26" i="1"/>
  <c r="DD26" i="1"/>
  <c r="DF26" i="1"/>
  <c r="DH26" i="1"/>
  <c r="DJ26" i="1"/>
  <c r="DL26" i="1"/>
  <c r="DN26" i="1"/>
  <c r="DR26" i="1"/>
  <c r="DT26" i="1"/>
  <c r="AI27" i="1"/>
  <c r="AM27" i="1"/>
  <c r="AO27" i="1"/>
  <c r="AQ27" i="1"/>
  <c r="AS27" i="1"/>
  <c r="AU27" i="1"/>
  <c r="AW27" i="1"/>
  <c r="BA27" i="1"/>
  <c r="BC27" i="1"/>
  <c r="BE27" i="1"/>
  <c r="BG27" i="1"/>
  <c r="BI27" i="1"/>
  <c r="BK27" i="1"/>
  <c r="BO27" i="1"/>
  <c r="BQ27" i="1"/>
  <c r="BS27" i="1"/>
  <c r="BU27" i="1"/>
  <c r="BW27" i="1"/>
  <c r="BY27" i="1"/>
  <c r="CC27" i="1"/>
  <c r="CE27" i="1"/>
  <c r="CG27" i="1"/>
  <c r="CI27" i="1"/>
  <c r="CK27" i="1"/>
  <c r="CM27" i="1"/>
  <c r="CQ27" i="1"/>
  <c r="CS27" i="1"/>
  <c r="CU27" i="1"/>
  <c r="CW27" i="1"/>
  <c r="CY27" i="1"/>
  <c r="DA27" i="1"/>
  <c r="DE27" i="1"/>
  <c r="DG27" i="1"/>
  <c r="DI27" i="1"/>
  <c r="DK27" i="1"/>
  <c r="DM27" i="1"/>
  <c r="DO27" i="1"/>
  <c r="DR27" i="1"/>
  <c r="BU28" i="1"/>
  <c r="BW28" i="1"/>
  <c r="BY28" i="1"/>
  <c r="CC28" i="1"/>
  <c r="CE28" i="1"/>
  <c r="CG28" i="1"/>
  <c r="CI28" i="1"/>
  <c r="CK28" i="1"/>
  <c r="CM28" i="1"/>
  <c r="CQ28" i="1"/>
  <c r="CS28" i="1"/>
  <c r="CU28" i="1"/>
  <c r="CW28" i="1"/>
  <c r="CY28" i="1"/>
  <c r="DA28" i="1"/>
  <c r="DE28" i="1"/>
  <c r="DG28" i="1"/>
  <c r="DI28" i="1"/>
  <c r="DK28" i="1"/>
  <c r="DM28" i="1"/>
  <c r="DO28" i="1"/>
  <c r="DS28" i="1"/>
  <c r="DG30" i="1"/>
  <c r="DI30" i="1"/>
  <c r="DK30" i="1"/>
  <c r="DM30" i="1"/>
  <c r="DO30" i="1"/>
  <c r="DS30" i="1"/>
  <c r="BI82" i="1"/>
  <c r="CW36" i="1"/>
  <c r="CY36" i="1"/>
  <c r="DA36" i="1"/>
  <c r="DE36" i="1"/>
  <c r="DG36" i="1"/>
  <c r="DI36" i="1"/>
  <c r="DK36" i="1"/>
  <c r="DM36" i="1"/>
  <c r="DO36" i="1"/>
  <c r="DS36" i="1"/>
  <c r="BU37" i="1"/>
  <c r="BW37" i="1"/>
  <c r="BY37" i="1"/>
  <c r="CC37" i="1"/>
  <c r="CE37" i="1"/>
  <c r="CG37" i="1"/>
  <c r="CI37" i="1"/>
  <c r="CK37" i="1"/>
  <c r="CM37" i="1"/>
  <c r="CQ37" i="1"/>
  <c r="CS37" i="1"/>
  <c r="CU37" i="1"/>
  <c r="CW37" i="1"/>
  <c r="CY37" i="1"/>
  <c r="DA37" i="1"/>
  <c r="DE37" i="1"/>
  <c r="DG37" i="1"/>
  <c r="DI37" i="1"/>
  <c r="DK37" i="1"/>
  <c r="DM37" i="1"/>
  <c r="DO37" i="1"/>
  <c r="DS37" i="1"/>
  <c r="BE38" i="1"/>
  <c r="BE82" i="1" s="1"/>
  <c r="BG38" i="1"/>
  <c r="BG82" i="1" s="1"/>
  <c r="BI38" i="1"/>
  <c r="BK38" i="1"/>
  <c r="BO38" i="1"/>
  <c r="BQ38" i="1"/>
  <c r="BS38" i="1"/>
  <c r="BU38" i="1"/>
  <c r="BW38" i="1"/>
  <c r="BY38" i="1"/>
  <c r="CC38" i="1"/>
  <c r="CE38" i="1"/>
  <c r="CG38" i="1"/>
  <c r="CI38" i="1"/>
  <c r="CK38" i="1"/>
  <c r="CM38" i="1"/>
  <c r="CQ38" i="1"/>
  <c r="CS38" i="1"/>
  <c r="CU38" i="1"/>
  <c r="CW38" i="1"/>
  <c r="CY38" i="1"/>
  <c r="DA38" i="1"/>
  <c r="DE38" i="1"/>
  <c r="DG38" i="1"/>
  <c r="DI38" i="1"/>
  <c r="DK38" i="1"/>
  <c r="DM38" i="1"/>
  <c r="DO38" i="1"/>
  <c r="DS38" i="1"/>
  <c r="BK39" i="1"/>
  <c r="BL39" i="1" s="1"/>
  <c r="BM39" i="1" s="1"/>
  <c r="BO39" i="1"/>
  <c r="BQ39" i="1"/>
  <c r="BS39" i="1"/>
  <c r="BU39" i="1"/>
  <c r="BW39" i="1"/>
  <c r="BY39" i="1"/>
  <c r="CC39" i="1"/>
  <c r="CE39" i="1"/>
  <c r="CG39" i="1"/>
  <c r="CI39" i="1"/>
  <c r="CK39" i="1"/>
  <c r="CM39" i="1"/>
  <c r="CQ39" i="1"/>
  <c r="CS39" i="1"/>
  <c r="CU39" i="1"/>
  <c r="CW39" i="1"/>
  <c r="CY39" i="1"/>
  <c r="DA39" i="1"/>
  <c r="DE39" i="1"/>
  <c r="DG39" i="1"/>
  <c r="DI39" i="1"/>
  <c r="DK39" i="1"/>
  <c r="DM39" i="1"/>
  <c r="DO39" i="1"/>
  <c r="DS39" i="1"/>
  <c r="BK40" i="1"/>
  <c r="BL40" i="1" s="1"/>
  <c r="BM40" i="1" s="1"/>
  <c r="BO40" i="1"/>
  <c r="BQ40" i="1"/>
  <c r="BS40" i="1"/>
  <c r="BU40" i="1"/>
  <c r="BW40" i="1"/>
  <c r="BY40" i="1"/>
  <c r="CC40" i="1"/>
  <c r="CE40" i="1"/>
  <c r="CG40" i="1"/>
  <c r="CI40" i="1"/>
  <c r="CK40" i="1"/>
  <c r="CM40" i="1"/>
  <c r="CQ40" i="1"/>
  <c r="CS40" i="1"/>
  <c r="CU40" i="1"/>
  <c r="CW40" i="1"/>
  <c r="CY40" i="1"/>
  <c r="DA40" i="1"/>
  <c r="DE40" i="1"/>
  <c r="DG40" i="1"/>
  <c r="DI40" i="1"/>
  <c r="DK40" i="1"/>
  <c r="DM40" i="1"/>
  <c r="DO40" i="1"/>
  <c r="DS40" i="1"/>
  <c r="BK41" i="1"/>
  <c r="BL41" i="1" s="1"/>
  <c r="BM41" i="1" s="1"/>
  <c r="BO41" i="1"/>
  <c r="BQ41" i="1"/>
  <c r="BS41" i="1"/>
  <c r="BU41" i="1"/>
  <c r="BW41" i="1"/>
  <c r="BY41" i="1"/>
  <c r="CC41" i="1"/>
  <c r="CE41" i="1"/>
  <c r="CG41" i="1"/>
  <c r="CI41" i="1"/>
  <c r="CK41" i="1"/>
  <c r="CM41" i="1"/>
  <c r="CQ41" i="1"/>
  <c r="CS41" i="1"/>
  <c r="CU41" i="1"/>
  <c r="CW41" i="1"/>
  <c r="CY41" i="1"/>
  <c r="DA41" i="1"/>
  <c r="DE41" i="1"/>
  <c r="DG41" i="1"/>
  <c r="DI41" i="1"/>
  <c r="DK41" i="1"/>
  <c r="DM41" i="1"/>
  <c r="DO41" i="1"/>
  <c r="DS41" i="1"/>
  <c r="BK42" i="1"/>
  <c r="BL42" i="1" s="1"/>
  <c r="BM42" i="1" s="1"/>
  <c r="BO42" i="1"/>
  <c r="BQ42" i="1"/>
  <c r="BS42" i="1"/>
  <c r="BU42" i="1"/>
  <c r="BW42" i="1"/>
  <c r="BY42" i="1"/>
  <c r="CC42" i="1"/>
  <c r="CE42" i="1"/>
  <c r="CG42" i="1"/>
  <c r="CI42" i="1"/>
  <c r="CK42" i="1"/>
  <c r="CM42" i="1"/>
  <c r="CQ42" i="1"/>
  <c r="CS42" i="1"/>
  <c r="CU42" i="1"/>
  <c r="CW42" i="1"/>
  <c r="CY42" i="1"/>
  <c r="DA42" i="1"/>
  <c r="BN43" i="1"/>
  <c r="BP43" i="1"/>
  <c r="BR43" i="1"/>
  <c r="BT43" i="1"/>
  <c r="BV43" i="1"/>
  <c r="BX43" i="1"/>
  <c r="CB43" i="1"/>
  <c r="CD43" i="1"/>
  <c r="CF43" i="1"/>
  <c r="CH43" i="1"/>
  <c r="CJ43" i="1"/>
  <c r="CL43" i="1"/>
  <c r="CP43" i="1"/>
  <c r="CR43" i="1"/>
  <c r="CT43" i="1"/>
  <c r="CV43" i="1"/>
  <c r="CX43" i="1"/>
  <c r="CZ43" i="1"/>
  <c r="DD43" i="1"/>
  <c r="DF43" i="1"/>
  <c r="DH43" i="1"/>
  <c r="DJ43" i="1"/>
  <c r="DL43" i="1"/>
  <c r="DN43" i="1"/>
  <c r="DR43" i="1"/>
  <c r="DT43" i="1"/>
  <c r="BN44" i="1"/>
  <c r="BP44" i="1"/>
  <c r="BR44" i="1"/>
  <c r="BT44" i="1"/>
  <c r="BV44" i="1"/>
  <c r="BX44" i="1"/>
  <c r="CB44" i="1"/>
  <c r="CD44" i="1"/>
  <c r="CF44" i="1"/>
  <c r="CH44" i="1"/>
  <c r="CJ44" i="1"/>
  <c r="CL44" i="1"/>
  <c r="CP44" i="1"/>
  <c r="CR44" i="1"/>
  <c r="CT44" i="1"/>
  <c r="CV44" i="1"/>
  <c r="CX44" i="1"/>
  <c r="CZ44" i="1"/>
  <c r="DD44" i="1"/>
  <c r="DF44" i="1"/>
  <c r="DH44" i="1"/>
  <c r="DJ44" i="1"/>
  <c r="DL44" i="1"/>
  <c r="DN44" i="1"/>
  <c r="DR44" i="1"/>
  <c r="DT44" i="1"/>
  <c r="BX45" i="1"/>
  <c r="CB45" i="1"/>
  <c r="CD45" i="1"/>
  <c r="CF45" i="1"/>
  <c r="CH45" i="1"/>
  <c r="CJ45" i="1"/>
  <c r="CL45" i="1"/>
  <c r="CP45" i="1"/>
  <c r="CR45" i="1"/>
  <c r="CT45" i="1"/>
  <c r="CV45" i="1"/>
  <c r="CX45" i="1"/>
  <c r="CZ45" i="1"/>
  <c r="DD45" i="1"/>
  <c r="DF45" i="1"/>
  <c r="DH45" i="1"/>
  <c r="DJ45" i="1"/>
  <c r="DL45" i="1"/>
  <c r="DN45" i="1"/>
  <c r="DR45" i="1"/>
  <c r="DT45" i="1"/>
  <c r="BY46" i="1"/>
  <c r="BZ46" i="1" s="1"/>
  <c r="CA46" i="1" s="1"/>
  <c r="CC46" i="1"/>
  <c r="CE46" i="1"/>
  <c r="CG46" i="1"/>
  <c r="CI46" i="1"/>
  <c r="CK46" i="1"/>
  <c r="CM46" i="1"/>
  <c r="CQ46" i="1"/>
  <c r="CS46" i="1"/>
  <c r="CU46" i="1"/>
  <c r="CW46" i="1"/>
  <c r="CY46" i="1"/>
  <c r="DA46" i="1"/>
  <c r="DE46" i="1"/>
  <c r="DG46" i="1"/>
  <c r="DI46" i="1"/>
  <c r="DK46" i="1"/>
  <c r="DM46" i="1"/>
  <c r="DO46" i="1"/>
  <c r="DS46" i="1"/>
  <c r="DU46" i="1"/>
  <c r="BX47" i="1"/>
  <c r="CB47" i="1"/>
  <c r="CD47" i="1"/>
  <c r="CF47" i="1"/>
  <c r="CH47" i="1"/>
  <c r="CJ47" i="1"/>
  <c r="CL47" i="1"/>
  <c r="CP47" i="1"/>
  <c r="CR47" i="1"/>
  <c r="CT47" i="1"/>
  <c r="CV47" i="1"/>
  <c r="CX47" i="1"/>
  <c r="CZ47" i="1"/>
  <c r="DD47" i="1"/>
  <c r="DF47" i="1"/>
  <c r="DH47" i="1"/>
  <c r="DJ47" i="1"/>
  <c r="DL47" i="1"/>
  <c r="DN47" i="1"/>
  <c r="DR47" i="1"/>
  <c r="DT47" i="1"/>
  <c r="CG48" i="1"/>
  <c r="CI48" i="1"/>
  <c r="CK48" i="1"/>
  <c r="CM48" i="1"/>
  <c r="CQ48" i="1"/>
  <c r="CS48" i="1"/>
  <c r="CU48" i="1"/>
  <c r="CW48" i="1"/>
  <c r="CY48" i="1"/>
  <c r="DA48" i="1"/>
  <c r="DE48" i="1"/>
  <c r="DG48" i="1"/>
  <c r="DI48" i="1"/>
  <c r="DK48" i="1"/>
  <c r="DM48" i="1"/>
  <c r="DO48" i="1"/>
  <c r="DS48" i="1"/>
  <c r="DU48" i="1"/>
  <c r="CF49" i="1"/>
  <c r="CH49" i="1"/>
  <c r="CJ49" i="1"/>
  <c r="CL49" i="1"/>
  <c r="CP49" i="1"/>
  <c r="CR49" i="1"/>
  <c r="CT49" i="1"/>
  <c r="CV49" i="1"/>
  <c r="CX49" i="1"/>
  <c r="CZ49" i="1"/>
  <c r="DD49" i="1"/>
  <c r="DF49" i="1"/>
  <c r="DH49" i="1"/>
  <c r="DJ49" i="1"/>
  <c r="DL49" i="1"/>
  <c r="DN49" i="1"/>
  <c r="DR49" i="1"/>
  <c r="DT49" i="1"/>
  <c r="CG50" i="1"/>
  <c r="CI50" i="1"/>
  <c r="CK50" i="1"/>
  <c r="CM50" i="1"/>
  <c r="CQ50" i="1"/>
  <c r="CS50" i="1"/>
  <c r="CU50" i="1"/>
  <c r="CW50" i="1"/>
  <c r="CY50" i="1"/>
  <c r="DA50" i="1"/>
  <c r="DE50" i="1"/>
  <c r="DG50" i="1"/>
  <c r="DI50" i="1"/>
  <c r="DK50" i="1"/>
  <c r="DM50" i="1"/>
  <c r="DO50" i="1"/>
  <c r="DS50" i="1"/>
  <c r="DU50" i="1"/>
  <c r="CF51" i="1"/>
  <c r="CH51" i="1"/>
  <c r="CJ51" i="1"/>
  <c r="CL51" i="1"/>
  <c r="CP51" i="1"/>
  <c r="CR51" i="1"/>
  <c r="CT51" i="1"/>
  <c r="CV51" i="1"/>
  <c r="CX51" i="1"/>
  <c r="CZ51" i="1"/>
  <c r="DD51" i="1"/>
  <c r="DF51" i="1"/>
  <c r="DH51" i="1"/>
  <c r="DJ51" i="1"/>
  <c r="DL51" i="1"/>
  <c r="DN51" i="1"/>
  <c r="DR51" i="1"/>
  <c r="DT51" i="1"/>
  <c r="CG52" i="1"/>
  <c r="CI52" i="1"/>
  <c r="CK52" i="1"/>
  <c r="CM52" i="1"/>
  <c r="CQ52" i="1"/>
  <c r="CS52" i="1"/>
  <c r="CU52" i="1"/>
  <c r="CW52" i="1"/>
  <c r="CY52" i="1"/>
  <c r="DA52" i="1"/>
  <c r="DE52" i="1"/>
  <c r="DG52" i="1"/>
  <c r="DI52" i="1"/>
  <c r="DK52" i="1"/>
  <c r="DM52" i="1"/>
  <c r="DO52" i="1"/>
  <c r="DS52" i="1"/>
  <c r="DU52" i="1"/>
  <c r="CH53" i="1"/>
  <c r="CJ53" i="1"/>
  <c r="CL53" i="1"/>
  <c r="CP53" i="1"/>
  <c r="CR53" i="1"/>
  <c r="CT53" i="1"/>
  <c r="CV53" i="1"/>
  <c r="CX53" i="1"/>
  <c r="CZ53" i="1"/>
  <c r="DD53" i="1"/>
  <c r="DF53" i="1"/>
  <c r="DH53" i="1"/>
  <c r="DJ53" i="1"/>
  <c r="DL53" i="1"/>
  <c r="DN53" i="1"/>
  <c r="DR53" i="1"/>
  <c r="DT53" i="1"/>
  <c r="CG54" i="1"/>
  <c r="CI54" i="1"/>
  <c r="CK54" i="1"/>
  <c r="CM54" i="1"/>
  <c r="CQ54" i="1"/>
  <c r="CS54" i="1"/>
  <c r="CU54" i="1"/>
  <c r="CW54" i="1"/>
  <c r="CY54" i="1"/>
  <c r="DA54" i="1"/>
  <c r="DE54" i="1"/>
  <c r="DG54" i="1"/>
  <c r="DI54" i="1"/>
  <c r="DK54" i="1"/>
  <c r="DM54" i="1"/>
  <c r="DO54" i="1"/>
  <c r="DS54" i="1"/>
  <c r="DU54" i="1"/>
  <c r="CI55" i="1"/>
  <c r="CK55" i="1"/>
  <c r="CM55" i="1"/>
  <c r="CQ55" i="1"/>
  <c r="CS55" i="1"/>
  <c r="CU55" i="1"/>
  <c r="CW55" i="1"/>
  <c r="CY55" i="1"/>
  <c r="DA55" i="1"/>
  <c r="DE55" i="1"/>
  <c r="DG55" i="1"/>
  <c r="DI55" i="1"/>
  <c r="DK55" i="1"/>
  <c r="DM55" i="1"/>
  <c r="DO55" i="1"/>
  <c r="DS55" i="1"/>
  <c r="DU55" i="1"/>
  <c r="CI56" i="1"/>
  <c r="CK56" i="1"/>
  <c r="CM56" i="1"/>
  <c r="CQ56" i="1"/>
  <c r="CS56" i="1"/>
  <c r="CU56" i="1"/>
  <c r="CW56" i="1"/>
  <c r="CY56" i="1"/>
  <c r="DA56" i="1"/>
  <c r="DE56" i="1"/>
  <c r="DG56" i="1"/>
  <c r="DI56" i="1"/>
  <c r="DK56" i="1"/>
  <c r="DM56" i="1"/>
  <c r="DO56" i="1"/>
  <c r="DS56" i="1"/>
  <c r="DU56" i="1"/>
  <c r="CI57" i="1"/>
  <c r="CK57" i="1"/>
  <c r="CM57" i="1"/>
  <c r="CQ57" i="1"/>
  <c r="CS57" i="1"/>
  <c r="CU57" i="1"/>
  <c r="CW57" i="1"/>
  <c r="CY57" i="1"/>
  <c r="DA57" i="1"/>
  <c r="DE57" i="1"/>
  <c r="DG57" i="1"/>
  <c r="DI57" i="1"/>
  <c r="DK57" i="1"/>
  <c r="DM57" i="1"/>
  <c r="DO57" i="1"/>
  <c r="DS57" i="1"/>
  <c r="DU57" i="1"/>
  <c r="CI58" i="1"/>
  <c r="CK58" i="1"/>
  <c r="CM58" i="1"/>
  <c r="CQ58" i="1"/>
  <c r="CS58" i="1"/>
  <c r="CU58" i="1"/>
  <c r="CW58" i="1"/>
  <c r="CY58" i="1"/>
  <c r="DA58" i="1"/>
  <c r="DE58" i="1"/>
  <c r="DG58" i="1"/>
  <c r="DI58" i="1"/>
  <c r="DK58" i="1"/>
  <c r="DM58" i="1"/>
  <c r="DO58" i="1"/>
  <c r="DS58" i="1"/>
  <c r="DU58" i="1"/>
  <c r="CM59" i="1"/>
  <c r="CN59" i="1" s="1"/>
  <c r="CO59" i="1" s="1"/>
  <c r="CQ59" i="1"/>
  <c r="CS59" i="1"/>
  <c r="CU59" i="1"/>
  <c r="CW59" i="1"/>
  <c r="CY59" i="1"/>
  <c r="DA59" i="1"/>
  <c r="DE59" i="1"/>
  <c r="DG59" i="1"/>
  <c r="DI59" i="1"/>
  <c r="DK59" i="1"/>
  <c r="DM59" i="1"/>
  <c r="DO59" i="1"/>
  <c r="DS59" i="1"/>
  <c r="DU59" i="1"/>
  <c r="CM60" i="1"/>
  <c r="CN60" i="1" s="1"/>
  <c r="CO60" i="1" s="1"/>
  <c r="CQ60" i="1"/>
  <c r="CS60" i="1"/>
  <c r="CU60" i="1"/>
  <c r="CW60" i="1"/>
  <c r="CY60" i="1"/>
  <c r="DA60" i="1"/>
  <c r="DE60" i="1"/>
  <c r="DG60" i="1"/>
  <c r="DI60" i="1"/>
  <c r="DK60" i="1"/>
  <c r="DM60" i="1"/>
  <c r="DO60" i="1"/>
  <c r="DS60" i="1"/>
  <c r="DU60" i="1"/>
  <c r="CM61" i="1"/>
  <c r="CN61" i="1" s="1"/>
  <c r="CO61" i="1" s="1"/>
  <c r="CQ61" i="1"/>
  <c r="CS61" i="1"/>
  <c r="CU61" i="1"/>
  <c r="CW61" i="1"/>
  <c r="CY61" i="1"/>
  <c r="DA61" i="1"/>
  <c r="DE61" i="1"/>
  <c r="DG61" i="1"/>
  <c r="DI61" i="1"/>
  <c r="DK61" i="1"/>
  <c r="DM61" i="1"/>
  <c r="DO61" i="1"/>
  <c r="DS61" i="1"/>
  <c r="DU61" i="1"/>
  <c r="CM62" i="1"/>
  <c r="CN62" i="1" s="1"/>
  <c r="CO62" i="1" s="1"/>
  <c r="CQ62" i="1"/>
  <c r="CS62" i="1"/>
  <c r="CU62" i="1"/>
  <c r="CW62" i="1"/>
  <c r="CY62" i="1"/>
  <c r="DA62" i="1"/>
  <c r="DE62" i="1"/>
  <c r="DG62" i="1"/>
  <c r="DI62" i="1"/>
  <c r="DK62" i="1"/>
  <c r="DM62" i="1"/>
  <c r="DO62" i="1"/>
  <c r="DS62" i="1"/>
  <c r="DU62" i="1"/>
  <c r="CM63" i="1"/>
  <c r="CN63" i="1" s="1"/>
  <c r="CO63" i="1" s="1"/>
  <c r="CQ63" i="1"/>
  <c r="CS63" i="1"/>
  <c r="CU63" i="1"/>
  <c r="CW63" i="1"/>
  <c r="CY63" i="1"/>
  <c r="DA63" i="1"/>
  <c r="DE63" i="1"/>
  <c r="DG63" i="1"/>
  <c r="DI63" i="1"/>
  <c r="DK63" i="1"/>
  <c r="DM63" i="1"/>
  <c r="DO63" i="1"/>
  <c r="DS63" i="1"/>
  <c r="DU63" i="1"/>
  <c r="CM64" i="1"/>
  <c r="CN64" i="1" s="1"/>
  <c r="CO64" i="1" s="1"/>
  <c r="CQ64" i="1"/>
  <c r="CS64" i="1"/>
  <c r="CU64" i="1"/>
  <c r="CW64" i="1"/>
  <c r="CY64" i="1"/>
  <c r="DA64" i="1"/>
  <c r="DE64" i="1"/>
  <c r="DG64" i="1"/>
  <c r="DI64" i="1"/>
  <c r="DK64" i="1"/>
  <c r="DM64" i="1"/>
  <c r="DO64" i="1"/>
  <c r="DS64" i="1"/>
  <c r="DU64" i="1"/>
  <c r="CM65" i="1"/>
  <c r="CN65" i="1" s="1"/>
  <c r="CO65" i="1" s="1"/>
  <c r="CQ65" i="1"/>
  <c r="CS65" i="1"/>
  <c r="CU65" i="1"/>
  <c r="CW65" i="1"/>
  <c r="CY65" i="1"/>
  <c r="DA65" i="1"/>
  <c r="DE65" i="1"/>
  <c r="DG65" i="1"/>
  <c r="DI65" i="1"/>
  <c r="DK65" i="1"/>
  <c r="DM65" i="1"/>
  <c r="DO65" i="1"/>
  <c r="DS65" i="1"/>
  <c r="DU65" i="1"/>
  <c r="CM66" i="1"/>
  <c r="CN66" i="1" s="1"/>
  <c r="CO66" i="1" s="1"/>
  <c r="CQ66" i="1"/>
  <c r="CS66" i="1"/>
  <c r="CU66" i="1"/>
  <c r="CW66" i="1"/>
  <c r="CY66" i="1"/>
  <c r="DA66" i="1"/>
  <c r="DE66" i="1"/>
  <c r="DG66" i="1"/>
  <c r="DI66" i="1"/>
  <c r="DK66" i="1"/>
  <c r="DM66" i="1"/>
  <c r="DO66" i="1"/>
  <c r="DS66" i="1"/>
  <c r="DU66" i="1"/>
  <c r="CT67" i="1"/>
  <c r="CV67" i="1"/>
  <c r="CX67" i="1"/>
  <c r="CZ67" i="1"/>
  <c r="DD67" i="1"/>
  <c r="DF67" i="1"/>
  <c r="DH67" i="1"/>
  <c r="DJ67" i="1"/>
  <c r="DL67" i="1"/>
  <c r="DN67" i="1"/>
  <c r="DR67" i="1"/>
  <c r="DT67" i="1"/>
  <c r="CX68" i="1"/>
  <c r="CZ68" i="1"/>
  <c r="DD68" i="1"/>
  <c r="DF68" i="1"/>
  <c r="DH68" i="1"/>
  <c r="DJ68" i="1"/>
  <c r="DL68" i="1"/>
  <c r="DN68" i="1"/>
  <c r="DR68" i="1"/>
  <c r="DT68" i="1"/>
  <c r="CX69" i="1"/>
  <c r="CZ69" i="1"/>
  <c r="DD69" i="1"/>
  <c r="DF69" i="1"/>
  <c r="DH69" i="1"/>
  <c r="DJ69" i="1"/>
  <c r="DL69" i="1"/>
  <c r="DN69" i="1"/>
  <c r="DR69" i="1"/>
  <c r="DT69" i="1"/>
  <c r="CZ70" i="1"/>
  <c r="DD70" i="1"/>
  <c r="DF70" i="1"/>
  <c r="DH70" i="1"/>
  <c r="DJ70" i="1"/>
  <c r="DL70" i="1"/>
  <c r="DN70" i="1"/>
  <c r="DR70" i="1"/>
  <c r="DT70" i="1"/>
  <c r="CZ71" i="1"/>
  <c r="DD71" i="1"/>
  <c r="DF71" i="1"/>
  <c r="DH71" i="1"/>
  <c r="DJ71" i="1"/>
  <c r="DL71" i="1"/>
  <c r="DN71" i="1"/>
  <c r="DR71" i="1"/>
  <c r="DT71" i="1"/>
  <c r="DA72" i="1"/>
  <c r="DB72" i="1" s="1"/>
  <c r="DC72" i="1" s="1"/>
  <c r="DE72" i="1"/>
  <c r="DG72" i="1"/>
  <c r="DI72" i="1"/>
  <c r="DK72" i="1"/>
  <c r="DM72" i="1"/>
  <c r="DO72" i="1"/>
  <c r="DS72" i="1"/>
  <c r="DU72" i="1"/>
  <c r="DF73" i="1"/>
  <c r="DH73" i="1"/>
  <c r="DJ73" i="1"/>
  <c r="DL73" i="1"/>
  <c r="DN73" i="1"/>
  <c r="DR73" i="1"/>
  <c r="DT73" i="1"/>
  <c r="DG74" i="1"/>
  <c r="DI74" i="1"/>
  <c r="DK74" i="1"/>
  <c r="DM74" i="1"/>
  <c r="DO74" i="1"/>
  <c r="DS74" i="1"/>
  <c r="DU74" i="1"/>
  <c r="DI75" i="1"/>
  <c r="DK75" i="1"/>
  <c r="DM75" i="1"/>
  <c r="DO75" i="1"/>
  <c r="DS75" i="1"/>
  <c r="DU75" i="1"/>
  <c r="DI76" i="1"/>
  <c r="DK76" i="1"/>
  <c r="DM76" i="1"/>
  <c r="DO76" i="1"/>
  <c r="DS76" i="1"/>
  <c r="DU76" i="1"/>
  <c r="DK77" i="1"/>
  <c r="DM77" i="1"/>
  <c r="DO77" i="1"/>
  <c r="DT77" i="1"/>
  <c r="DT78" i="1"/>
  <c r="DT79" i="1"/>
  <c r="BK43" i="1"/>
  <c r="BL43" i="1" s="1"/>
  <c r="BM43" i="1" s="1"/>
  <c r="BO43" i="1"/>
  <c r="BQ43" i="1"/>
  <c r="BS43" i="1"/>
  <c r="BU43" i="1"/>
  <c r="BW43" i="1"/>
  <c r="BY43" i="1"/>
  <c r="CC43" i="1"/>
  <c r="CE43" i="1"/>
  <c r="CG43" i="1"/>
  <c r="CI43" i="1"/>
  <c r="CK43" i="1"/>
  <c r="CM43" i="1"/>
  <c r="CQ43" i="1"/>
  <c r="CS43" i="1"/>
  <c r="CU43" i="1"/>
  <c r="CW43" i="1"/>
  <c r="CY43" i="1"/>
  <c r="DA43" i="1"/>
  <c r="DE43" i="1"/>
  <c r="DG43" i="1"/>
  <c r="DI43" i="1"/>
  <c r="DK43" i="1"/>
  <c r="DM43" i="1"/>
  <c r="DO43" i="1"/>
  <c r="DS43" i="1"/>
  <c r="BK44" i="1"/>
  <c r="BL44" i="1" s="1"/>
  <c r="BM44" i="1" s="1"/>
  <c r="BO44" i="1"/>
  <c r="BQ44" i="1"/>
  <c r="BS44" i="1"/>
  <c r="BU44" i="1"/>
  <c r="BW44" i="1"/>
  <c r="BY44" i="1"/>
  <c r="CC44" i="1"/>
  <c r="CE44" i="1"/>
  <c r="CG44" i="1"/>
  <c r="CI44" i="1"/>
  <c r="CK44" i="1"/>
  <c r="CM44" i="1"/>
  <c r="CQ44" i="1"/>
  <c r="CS44" i="1"/>
  <c r="CU44" i="1"/>
  <c r="CW44" i="1"/>
  <c r="CY44" i="1"/>
  <c r="DA44" i="1"/>
  <c r="DE44" i="1"/>
  <c r="DG44" i="1"/>
  <c r="DI44" i="1"/>
  <c r="DK44" i="1"/>
  <c r="DM44" i="1"/>
  <c r="DO44" i="1"/>
  <c r="DS44" i="1"/>
  <c r="BW45" i="1"/>
  <c r="BY45" i="1"/>
  <c r="CC45" i="1"/>
  <c r="CE45" i="1"/>
  <c r="CG45" i="1"/>
  <c r="CI45" i="1"/>
  <c r="CK45" i="1"/>
  <c r="CM45" i="1"/>
  <c r="CQ45" i="1"/>
  <c r="CS45" i="1"/>
  <c r="CU45" i="1"/>
  <c r="CW45" i="1"/>
  <c r="CY45" i="1"/>
  <c r="DA45" i="1"/>
  <c r="DE45" i="1"/>
  <c r="DG45" i="1"/>
  <c r="DI45" i="1"/>
  <c r="DK45" i="1"/>
  <c r="DM45" i="1"/>
  <c r="DO45" i="1"/>
  <c r="DS45" i="1"/>
  <c r="CB46" i="1"/>
  <c r="CD46" i="1"/>
  <c r="CF46" i="1"/>
  <c r="CH46" i="1"/>
  <c r="CJ46" i="1"/>
  <c r="CL46" i="1"/>
  <c r="CP46" i="1"/>
  <c r="CR46" i="1"/>
  <c r="CT46" i="1"/>
  <c r="CV46" i="1"/>
  <c r="CX46" i="1"/>
  <c r="CZ46" i="1"/>
  <c r="DD46" i="1"/>
  <c r="DF46" i="1"/>
  <c r="DH46" i="1"/>
  <c r="DJ46" i="1"/>
  <c r="DL46" i="1"/>
  <c r="DN46" i="1"/>
  <c r="DR46" i="1"/>
  <c r="ED46" i="1" s="1"/>
  <c r="BY47" i="1"/>
  <c r="CC47" i="1"/>
  <c r="CE47" i="1"/>
  <c r="CG47" i="1"/>
  <c r="CI47" i="1"/>
  <c r="CK47" i="1"/>
  <c r="CM47" i="1"/>
  <c r="CQ47" i="1"/>
  <c r="CS47" i="1"/>
  <c r="CU47" i="1"/>
  <c r="CW47" i="1"/>
  <c r="CY47" i="1"/>
  <c r="DA47" i="1"/>
  <c r="DE47" i="1"/>
  <c r="DG47" i="1"/>
  <c r="DI47" i="1"/>
  <c r="DK47" i="1"/>
  <c r="DM47" i="1"/>
  <c r="DO47" i="1"/>
  <c r="DS47" i="1"/>
  <c r="CF48" i="1"/>
  <c r="CH48" i="1"/>
  <c r="CJ48" i="1"/>
  <c r="CL48" i="1"/>
  <c r="CP48" i="1"/>
  <c r="CR48" i="1"/>
  <c r="CT48" i="1"/>
  <c r="CV48" i="1"/>
  <c r="CX48" i="1"/>
  <c r="CZ48" i="1"/>
  <c r="DD48" i="1"/>
  <c r="DF48" i="1"/>
  <c r="DH48" i="1"/>
  <c r="DJ48" i="1"/>
  <c r="DL48" i="1"/>
  <c r="DN48" i="1"/>
  <c r="DR48" i="1"/>
  <c r="CG49" i="1"/>
  <c r="CI49" i="1"/>
  <c r="CK49" i="1"/>
  <c r="CM49" i="1"/>
  <c r="CQ49" i="1"/>
  <c r="CS49" i="1"/>
  <c r="CU49" i="1"/>
  <c r="CW49" i="1"/>
  <c r="CY49" i="1"/>
  <c r="DA49" i="1"/>
  <c r="DE49" i="1"/>
  <c r="DG49" i="1"/>
  <c r="DI49" i="1"/>
  <c r="DK49" i="1"/>
  <c r="DM49" i="1"/>
  <c r="DO49" i="1"/>
  <c r="DS49" i="1"/>
  <c r="CH50" i="1"/>
  <c r="CJ50" i="1"/>
  <c r="CL50" i="1"/>
  <c r="CP50" i="1"/>
  <c r="CR50" i="1"/>
  <c r="CT50" i="1"/>
  <c r="CV50" i="1"/>
  <c r="CX50" i="1"/>
  <c r="CZ50" i="1"/>
  <c r="DD50" i="1"/>
  <c r="DF50" i="1"/>
  <c r="DH50" i="1"/>
  <c r="DJ50" i="1"/>
  <c r="DL50" i="1"/>
  <c r="DN50" i="1"/>
  <c r="DR50" i="1"/>
  <c r="ED50" i="1" s="1"/>
  <c r="CG51" i="1"/>
  <c r="CI51" i="1"/>
  <c r="CK51" i="1"/>
  <c r="CM51" i="1"/>
  <c r="CQ51" i="1"/>
  <c r="CS51" i="1"/>
  <c r="CU51" i="1"/>
  <c r="CW51" i="1"/>
  <c r="CY51" i="1"/>
  <c r="DA51" i="1"/>
  <c r="DE51" i="1"/>
  <c r="DG51" i="1"/>
  <c r="DI51" i="1"/>
  <c r="DK51" i="1"/>
  <c r="DM51" i="1"/>
  <c r="DO51" i="1"/>
  <c r="DS51" i="1"/>
  <c r="CF52" i="1"/>
  <c r="CH52" i="1"/>
  <c r="CJ52" i="1"/>
  <c r="CL52" i="1"/>
  <c r="CP52" i="1"/>
  <c r="CR52" i="1"/>
  <c r="CT52" i="1"/>
  <c r="CV52" i="1"/>
  <c r="CX52" i="1"/>
  <c r="CZ52" i="1"/>
  <c r="DD52" i="1"/>
  <c r="DF52" i="1"/>
  <c r="DH52" i="1"/>
  <c r="DJ52" i="1"/>
  <c r="DL52" i="1"/>
  <c r="DN52" i="1"/>
  <c r="DR52" i="1"/>
  <c r="ED52" i="1" s="1"/>
  <c r="CG53" i="1"/>
  <c r="CI53" i="1"/>
  <c r="CK53" i="1"/>
  <c r="CM53" i="1"/>
  <c r="CQ53" i="1"/>
  <c r="CS53" i="1"/>
  <c r="CU53" i="1"/>
  <c r="CW53" i="1"/>
  <c r="CY53" i="1"/>
  <c r="DA53" i="1"/>
  <c r="DE53" i="1"/>
  <c r="DG53" i="1"/>
  <c r="DI53" i="1"/>
  <c r="DK53" i="1"/>
  <c r="DM53" i="1"/>
  <c r="DO53" i="1"/>
  <c r="DS53" i="1"/>
  <c r="CF54" i="1"/>
  <c r="CH54" i="1"/>
  <c r="CJ54" i="1"/>
  <c r="CL54" i="1"/>
  <c r="CP54" i="1"/>
  <c r="CR54" i="1"/>
  <c r="CT54" i="1"/>
  <c r="CV54" i="1"/>
  <c r="CX54" i="1"/>
  <c r="CZ54" i="1"/>
  <c r="DD54" i="1"/>
  <c r="DF54" i="1"/>
  <c r="DH54" i="1"/>
  <c r="DJ54" i="1"/>
  <c r="DL54" i="1"/>
  <c r="DN54" i="1"/>
  <c r="DR54" i="1"/>
  <c r="ED54" i="1" s="1"/>
  <c r="CJ55" i="1"/>
  <c r="CL55" i="1"/>
  <c r="CP55" i="1"/>
  <c r="CR55" i="1"/>
  <c r="CT55" i="1"/>
  <c r="CV55" i="1"/>
  <c r="CX55" i="1"/>
  <c r="CZ55" i="1"/>
  <c r="DD55" i="1"/>
  <c r="DF55" i="1"/>
  <c r="DH55" i="1"/>
  <c r="DJ55" i="1"/>
  <c r="DL55" i="1"/>
  <c r="DN55" i="1"/>
  <c r="DR55" i="1"/>
  <c r="CJ56" i="1"/>
  <c r="CL56" i="1"/>
  <c r="CP56" i="1"/>
  <c r="CR56" i="1"/>
  <c r="CT56" i="1"/>
  <c r="CV56" i="1"/>
  <c r="CX56" i="1"/>
  <c r="CZ56" i="1"/>
  <c r="DD56" i="1"/>
  <c r="DF56" i="1"/>
  <c r="DH56" i="1"/>
  <c r="DJ56" i="1"/>
  <c r="DL56" i="1"/>
  <c r="DN56" i="1"/>
  <c r="DR56" i="1"/>
  <c r="ED56" i="1" s="1"/>
  <c r="CJ57" i="1"/>
  <c r="CL57" i="1"/>
  <c r="CP57" i="1"/>
  <c r="CR57" i="1"/>
  <c r="CT57" i="1"/>
  <c r="CV57" i="1"/>
  <c r="CX57" i="1"/>
  <c r="CZ57" i="1"/>
  <c r="DD57" i="1"/>
  <c r="DF57" i="1"/>
  <c r="DH57" i="1"/>
  <c r="DJ57" i="1"/>
  <c r="DL57" i="1"/>
  <c r="DN57" i="1"/>
  <c r="DR57" i="1"/>
  <c r="CJ58" i="1"/>
  <c r="CL58" i="1"/>
  <c r="CP58" i="1"/>
  <c r="CR58" i="1"/>
  <c r="CT58" i="1"/>
  <c r="CV58" i="1"/>
  <c r="CX58" i="1"/>
  <c r="CZ58" i="1"/>
  <c r="DD58" i="1"/>
  <c r="DF58" i="1"/>
  <c r="DH58" i="1"/>
  <c r="DJ58" i="1"/>
  <c r="DL58" i="1"/>
  <c r="DN58" i="1"/>
  <c r="DR58" i="1"/>
  <c r="ED58" i="1" s="1"/>
  <c r="CP59" i="1"/>
  <c r="CR59" i="1"/>
  <c r="CT59" i="1"/>
  <c r="CV59" i="1"/>
  <c r="CX59" i="1"/>
  <c r="CZ59" i="1"/>
  <c r="DD59" i="1"/>
  <c r="DF59" i="1"/>
  <c r="DH59" i="1"/>
  <c r="DJ59" i="1"/>
  <c r="DL59" i="1"/>
  <c r="DN59" i="1"/>
  <c r="DR59" i="1"/>
  <c r="CP60" i="1"/>
  <c r="CR60" i="1"/>
  <c r="CT60" i="1"/>
  <c r="CV60" i="1"/>
  <c r="CX60" i="1"/>
  <c r="CZ60" i="1"/>
  <c r="DD60" i="1"/>
  <c r="DF60" i="1"/>
  <c r="DH60" i="1"/>
  <c r="DJ60" i="1"/>
  <c r="DL60" i="1"/>
  <c r="DN60" i="1"/>
  <c r="DR60" i="1"/>
  <c r="ED60" i="1" s="1"/>
  <c r="CP61" i="1"/>
  <c r="CR61" i="1"/>
  <c r="CT61" i="1"/>
  <c r="CV61" i="1"/>
  <c r="CX61" i="1"/>
  <c r="CZ61" i="1"/>
  <c r="DD61" i="1"/>
  <c r="DF61" i="1"/>
  <c r="DH61" i="1"/>
  <c r="DJ61" i="1"/>
  <c r="DL61" i="1"/>
  <c r="DN61" i="1"/>
  <c r="DR61" i="1"/>
  <c r="CP62" i="1"/>
  <c r="CR62" i="1"/>
  <c r="CT62" i="1"/>
  <c r="CV62" i="1"/>
  <c r="CX62" i="1"/>
  <c r="CZ62" i="1"/>
  <c r="DD62" i="1"/>
  <c r="DF62" i="1"/>
  <c r="DH62" i="1"/>
  <c r="DJ62" i="1"/>
  <c r="DL62" i="1"/>
  <c r="DN62" i="1"/>
  <c r="DR62" i="1"/>
  <c r="ED62" i="1" s="1"/>
  <c r="CP63" i="1"/>
  <c r="CR63" i="1"/>
  <c r="CT63" i="1"/>
  <c r="CV63" i="1"/>
  <c r="CX63" i="1"/>
  <c r="CZ63" i="1"/>
  <c r="DD63" i="1"/>
  <c r="DF63" i="1"/>
  <c r="DH63" i="1"/>
  <c r="DJ63" i="1"/>
  <c r="DL63" i="1"/>
  <c r="DN63" i="1"/>
  <c r="DR63" i="1"/>
  <c r="CP64" i="1"/>
  <c r="CR64" i="1"/>
  <c r="CT64" i="1"/>
  <c r="CV64" i="1"/>
  <c r="CX64" i="1"/>
  <c r="CZ64" i="1"/>
  <c r="DD64" i="1"/>
  <c r="DF64" i="1"/>
  <c r="DH64" i="1"/>
  <c r="DJ64" i="1"/>
  <c r="DL64" i="1"/>
  <c r="DN64" i="1"/>
  <c r="DR64" i="1"/>
  <c r="ED64" i="1" s="1"/>
  <c r="CP65" i="1"/>
  <c r="CR65" i="1"/>
  <c r="CT65" i="1"/>
  <c r="CV65" i="1"/>
  <c r="CX65" i="1"/>
  <c r="CZ65" i="1"/>
  <c r="DD65" i="1"/>
  <c r="DF65" i="1"/>
  <c r="DH65" i="1"/>
  <c r="DJ65" i="1"/>
  <c r="DL65" i="1"/>
  <c r="DN65" i="1"/>
  <c r="DR65" i="1"/>
  <c r="CP66" i="1"/>
  <c r="CR66" i="1"/>
  <c r="CT66" i="1"/>
  <c r="CV66" i="1"/>
  <c r="CX66" i="1"/>
  <c r="CZ66" i="1"/>
  <c r="DD66" i="1"/>
  <c r="DF66" i="1"/>
  <c r="DH66" i="1"/>
  <c r="DJ66" i="1"/>
  <c r="DL66" i="1"/>
  <c r="DN66" i="1"/>
  <c r="DR66" i="1"/>
  <c r="ED66" i="1" s="1"/>
  <c r="CU67" i="1"/>
  <c r="CW67" i="1"/>
  <c r="CY67" i="1"/>
  <c r="DA67" i="1"/>
  <c r="DE67" i="1"/>
  <c r="DG67" i="1"/>
  <c r="DI67" i="1"/>
  <c r="DK67" i="1"/>
  <c r="DM67" i="1"/>
  <c r="DO67" i="1"/>
  <c r="DS67" i="1"/>
  <c r="CW68" i="1"/>
  <c r="CY68" i="1"/>
  <c r="DA68" i="1"/>
  <c r="DE68" i="1"/>
  <c r="DG68" i="1"/>
  <c r="DI68" i="1"/>
  <c r="DK68" i="1"/>
  <c r="DM68" i="1"/>
  <c r="DO68" i="1"/>
  <c r="DS68" i="1"/>
  <c r="CW69" i="1"/>
  <c r="CY69" i="1"/>
  <c r="DA69" i="1"/>
  <c r="DE69" i="1"/>
  <c r="DG69" i="1"/>
  <c r="DI69" i="1"/>
  <c r="DK69" i="1"/>
  <c r="DM69" i="1"/>
  <c r="DO69" i="1"/>
  <c r="DS69" i="1"/>
  <c r="CY70" i="1"/>
  <c r="DB70" i="1" s="1"/>
  <c r="DC70" i="1" s="1"/>
  <c r="DA70" i="1"/>
  <c r="DE70" i="1"/>
  <c r="DG70" i="1"/>
  <c r="DI70" i="1"/>
  <c r="DK70" i="1"/>
  <c r="DM70" i="1"/>
  <c r="DO70" i="1"/>
  <c r="DS70" i="1"/>
  <c r="CY71" i="1"/>
  <c r="DA71" i="1"/>
  <c r="DE71" i="1"/>
  <c r="DG71" i="1"/>
  <c r="DI71" i="1"/>
  <c r="DK71" i="1"/>
  <c r="DM71" i="1"/>
  <c r="DO71" i="1"/>
  <c r="DS71" i="1"/>
  <c r="DD72" i="1"/>
  <c r="DF72" i="1"/>
  <c r="DH72" i="1"/>
  <c r="DJ72" i="1"/>
  <c r="DL72" i="1"/>
  <c r="DN72" i="1"/>
  <c r="DR72" i="1"/>
  <c r="ED72" i="1" s="1"/>
  <c r="DG73" i="1"/>
  <c r="DI73" i="1"/>
  <c r="DK73" i="1"/>
  <c r="DM73" i="1"/>
  <c r="DO73" i="1"/>
  <c r="DS73" i="1"/>
  <c r="DF74" i="1"/>
  <c r="DH74" i="1"/>
  <c r="DJ74" i="1"/>
  <c r="DL74" i="1"/>
  <c r="DN74" i="1"/>
  <c r="DR74" i="1"/>
  <c r="ED74" i="1" s="1"/>
  <c r="DJ75" i="1"/>
  <c r="DL75" i="1"/>
  <c r="DN75" i="1"/>
  <c r="DR75" i="1"/>
  <c r="ED75" i="1" s="1"/>
  <c r="DJ76" i="1"/>
  <c r="DL76" i="1"/>
  <c r="DN76" i="1"/>
  <c r="DR76" i="1"/>
  <c r="ED76" i="1" s="1"/>
  <c r="DJ77" i="1"/>
  <c r="DL77" i="1"/>
  <c r="DN77" i="1"/>
  <c r="DS77" i="1"/>
  <c r="ED77" i="1" s="1"/>
  <c r="DS78" i="1"/>
  <c r="DS79" i="1"/>
  <c r="DS80" i="1"/>
  <c r="DU80" i="1"/>
  <c r="DT81" i="1"/>
  <c r="BC84" i="1"/>
  <c r="BE84" i="1"/>
  <c r="BE177" i="1" s="1"/>
  <c r="BG84" i="1"/>
  <c r="BG177" i="1" s="1"/>
  <c r="BI84" i="1"/>
  <c r="BI177" i="1" s="1"/>
  <c r="BK84" i="1"/>
  <c r="BO84" i="1"/>
  <c r="BQ84" i="1"/>
  <c r="BS84" i="1"/>
  <c r="BU84" i="1"/>
  <c r="BW84" i="1"/>
  <c r="BY84" i="1"/>
  <c r="CC84" i="1"/>
  <c r="CE84" i="1"/>
  <c r="CG84" i="1"/>
  <c r="CI84" i="1"/>
  <c r="CK84" i="1"/>
  <c r="CM84" i="1"/>
  <c r="CQ84" i="1"/>
  <c r="CS84" i="1"/>
  <c r="CU84" i="1"/>
  <c r="CW84" i="1"/>
  <c r="CY84" i="1"/>
  <c r="DA84" i="1"/>
  <c r="DE84" i="1"/>
  <c r="DG84" i="1"/>
  <c r="DI84" i="1"/>
  <c r="DK84" i="1"/>
  <c r="DM84" i="1"/>
  <c r="DO84" i="1"/>
  <c r="DS84" i="1"/>
  <c r="BK85" i="1"/>
  <c r="BO85" i="1"/>
  <c r="BQ85" i="1"/>
  <c r="BS85" i="1"/>
  <c r="BU85" i="1"/>
  <c r="BW85" i="1"/>
  <c r="BY85" i="1"/>
  <c r="CC85" i="1"/>
  <c r="CE85" i="1"/>
  <c r="CG85" i="1"/>
  <c r="CI85" i="1"/>
  <c r="CK85" i="1"/>
  <c r="CM85" i="1"/>
  <c r="CQ85" i="1"/>
  <c r="CS85" i="1"/>
  <c r="CU85" i="1"/>
  <c r="CW85" i="1"/>
  <c r="CY85" i="1"/>
  <c r="DA85" i="1"/>
  <c r="DE85" i="1"/>
  <c r="DG85" i="1"/>
  <c r="DI85" i="1"/>
  <c r="DK85" i="1"/>
  <c r="DM85" i="1"/>
  <c r="DO85" i="1"/>
  <c r="DS85" i="1"/>
  <c r="DU85" i="1"/>
  <c r="DR86" i="1"/>
  <c r="DT86" i="1"/>
  <c r="BN87" i="1"/>
  <c r="BP87" i="1"/>
  <c r="BR87" i="1"/>
  <c r="BT87" i="1"/>
  <c r="BV87" i="1"/>
  <c r="BX87" i="1"/>
  <c r="CB87" i="1"/>
  <c r="CD87" i="1"/>
  <c r="CF87" i="1"/>
  <c r="CH87" i="1"/>
  <c r="CJ87" i="1"/>
  <c r="CL87" i="1"/>
  <c r="CP87" i="1"/>
  <c r="CR87" i="1"/>
  <c r="CT87" i="1"/>
  <c r="CV87" i="1"/>
  <c r="CX87" i="1"/>
  <c r="CZ87" i="1"/>
  <c r="DD87" i="1"/>
  <c r="DF87" i="1"/>
  <c r="DH87" i="1"/>
  <c r="DJ87" i="1"/>
  <c r="DL87" i="1"/>
  <c r="DN87" i="1"/>
  <c r="DR87" i="1"/>
  <c r="DT87" i="1"/>
  <c r="BN88" i="1"/>
  <c r="BP88" i="1"/>
  <c r="BR88" i="1"/>
  <c r="BT88" i="1"/>
  <c r="BV88" i="1"/>
  <c r="BX88" i="1"/>
  <c r="CB88" i="1"/>
  <c r="CD88" i="1"/>
  <c r="CF88" i="1"/>
  <c r="CH88" i="1"/>
  <c r="CJ88" i="1"/>
  <c r="CL88" i="1"/>
  <c r="CP88" i="1"/>
  <c r="CR88" i="1"/>
  <c r="CT88" i="1"/>
  <c r="CV88" i="1"/>
  <c r="CX88" i="1"/>
  <c r="CZ88" i="1"/>
  <c r="DD88" i="1"/>
  <c r="DF88" i="1"/>
  <c r="DH88" i="1"/>
  <c r="DJ88" i="1"/>
  <c r="DL88" i="1"/>
  <c r="DN88" i="1"/>
  <c r="DR88" i="1"/>
  <c r="DT88" i="1"/>
  <c r="BN89" i="1"/>
  <c r="BP89" i="1"/>
  <c r="BR89" i="1"/>
  <c r="BT89" i="1"/>
  <c r="BV89" i="1"/>
  <c r="BX89" i="1"/>
  <c r="CB89" i="1"/>
  <c r="CD89" i="1"/>
  <c r="CF89" i="1"/>
  <c r="CH89" i="1"/>
  <c r="CJ89" i="1"/>
  <c r="CL89" i="1"/>
  <c r="CP89" i="1"/>
  <c r="CR89" i="1"/>
  <c r="CT89" i="1"/>
  <c r="CV89" i="1"/>
  <c r="CX89" i="1"/>
  <c r="CZ89" i="1"/>
  <c r="DD89" i="1"/>
  <c r="DF89" i="1"/>
  <c r="DH89" i="1"/>
  <c r="DJ89" i="1"/>
  <c r="DL89" i="1"/>
  <c r="DN89" i="1"/>
  <c r="DR89" i="1"/>
  <c r="DT89" i="1"/>
  <c r="BN90" i="1"/>
  <c r="BP90" i="1"/>
  <c r="BR90" i="1"/>
  <c r="BT90" i="1"/>
  <c r="BV90" i="1"/>
  <c r="BX90" i="1"/>
  <c r="CB90" i="1"/>
  <c r="CD90" i="1"/>
  <c r="CF90" i="1"/>
  <c r="CH90" i="1"/>
  <c r="CJ90" i="1"/>
  <c r="CL90" i="1"/>
  <c r="CP90" i="1"/>
  <c r="CR90" i="1"/>
  <c r="CT90" i="1"/>
  <c r="CV90" i="1"/>
  <c r="CX90" i="1"/>
  <c r="CZ90" i="1"/>
  <c r="DD90" i="1"/>
  <c r="DF90" i="1"/>
  <c r="DH90" i="1"/>
  <c r="DJ90" i="1"/>
  <c r="DL90" i="1"/>
  <c r="DN90" i="1"/>
  <c r="DR90" i="1"/>
  <c r="DT90" i="1"/>
  <c r="DT91" i="1"/>
  <c r="DR91" i="1"/>
  <c r="DN91" i="1"/>
  <c r="DL91" i="1"/>
  <c r="DJ91" i="1"/>
  <c r="DH91" i="1"/>
  <c r="DF91" i="1"/>
  <c r="DD91" i="1"/>
  <c r="CZ91" i="1"/>
  <c r="CX91" i="1"/>
  <c r="CV91" i="1"/>
  <c r="CT91" i="1"/>
  <c r="CR91" i="1"/>
  <c r="CP91" i="1"/>
  <c r="CL91" i="1"/>
  <c r="CJ91" i="1"/>
  <c r="CH91" i="1"/>
  <c r="CF91" i="1"/>
  <c r="CD91" i="1"/>
  <c r="CB91" i="1"/>
  <c r="BX91" i="1"/>
  <c r="BV91" i="1"/>
  <c r="BT91" i="1"/>
  <c r="BR91" i="1"/>
  <c r="BP91" i="1"/>
  <c r="BN91" i="1"/>
  <c r="BQ91" i="1"/>
  <c r="BU91" i="1"/>
  <c r="BY91" i="1"/>
  <c r="CC91" i="1"/>
  <c r="CG91" i="1"/>
  <c r="CK91" i="1"/>
  <c r="CS91" i="1"/>
  <c r="CW91" i="1"/>
  <c r="DA91" i="1"/>
  <c r="DE91" i="1"/>
  <c r="DI91" i="1"/>
  <c r="DM91" i="1"/>
  <c r="DU91" i="1"/>
  <c r="BD84" i="1"/>
  <c r="BD177" i="1" s="1"/>
  <c r="BF84" i="1"/>
  <c r="BF177" i="1" s="1"/>
  <c r="BH84" i="1"/>
  <c r="BH177" i="1" s="1"/>
  <c r="BJ84" i="1"/>
  <c r="BN84" i="1"/>
  <c r="BP84" i="1"/>
  <c r="BR84" i="1"/>
  <c r="BT84" i="1"/>
  <c r="BV84" i="1"/>
  <c r="BX84" i="1"/>
  <c r="CB84" i="1"/>
  <c r="CD84" i="1"/>
  <c r="CF84" i="1"/>
  <c r="CH84" i="1"/>
  <c r="CJ84" i="1"/>
  <c r="CL84" i="1"/>
  <c r="CP84" i="1"/>
  <c r="CR84" i="1"/>
  <c r="CT84" i="1"/>
  <c r="CV84" i="1"/>
  <c r="CX84" i="1"/>
  <c r="CZ84" i="1"/>
  <c r="DD84" i="1"/>
  <c r="DF84" i="1"/>
  <c r="DH84" i="1"/>
  <c r="DJ84" i="1"/>
  <c r="DL84" i="1"/>
  <c r="DN84" i="1"/>
  <c r="DR84" i="1"/>
  <c r="DT84" i="1"/>
  <c r="BJ85" i="1"/>
  <c r="BL85" i="1" s="1"/>
  <c r="BM85" i="1" s="1"/>
  <c r="BN85" i="1"/>
  <c r="BP85" i="1"/>
  <c r="BR85" i="1"/>
  <c r="BT85" i="1"/>
  <c r="BV85" i="1"/>
  <c r="BX85" i="1"/>
  <c r="CB85" i="1"/>
  <c r="CD85" i="1"/>
  <c r="CF85" i="1"/>
  <c r="CH85" i="1"/>
  <c r="CJ85" i="1"/>
  <c r="CL85" i="1"/>
  <c r="CP85" i="1"/>
  <c r="CR85" i="1"/>
  <c r="CT85" i="1"/>
  <c r="CV85" i="1"/>
  <c r="CX85" i="1"/>
  <c r="CZ85" i="1"/>
  <c r="DD85" i="1"/>
  <c r="DF85" i="1"/>
  <c r="DH85" i="1"/>
  <c r="DJ85" i="1"/>
  <c r="DL85" i="1"/>
  <c r="DN85" i="1"/>
  <c r="DR85" i="1"/>
  <c r="BK86" i="1"/>
  <c r="BL86" i="1" s="1"/>
  <c r="BM86" i="1" s="1"/>
  <c r="BO86" i="1"/>
  <c r="BQ86" i="1"/>
  <c r="BS86" i="1"/>
  <c r="BU86" i="1"/>
  <c r="BW86" i="1"/>
  <c r="BY86" i="1"/>
  <c r="CC86" i="1"/>
  <c r="CE86" i="1"/>
  <c r="CG86" i="1"/>
  <c r="CI86" i="1"/>
  <c r="CK86" i="1"/>
  <c r="CM86" i="1"/>
  <c r="CQ86" i="1"/>
  <c r="CS86" i="1"/>
  <c r="CU86" i="1"/>
  <c r="CW86" i="1"/>
  <c r="CY86" i="1"/>
  <c r="DA86" i="1"/>
  <c r="DE86" i="1"/>
  <c r="DG86" i="1"/>
  <c r="DI86" i="1"/>
  <c r="DK86" i="1"/>
  <c r="DM86" i="1"/>
  <c r="DO86" i="1"/>
  <c r="DS86" i="1"/>
  <c r="BK87" i="1"/>
  <c r="BL87" i="1" s="1"/>
  <c r="BM87" i="1" s="1"/>
  <c r="BO87" i="1"/>
  <c r="BQ87" i="1"/>
  <c r="BS87" i="1"/>
  <c r="BU87" i="1"/>
  <c r="BW87" i="1"/>
  <c r="BY87" i="1"/>
  <c r="CC87" i="1"/>
  <c r="CE87" i="1"/>
  <c r="CG87" i="1"/>
  <c r="CI87" i="1"/>
  <c r="CK87" i="1"/>
  <c r="CM87" i="1"/>
  <c r="CQ87" i="1"/>
  <c r="CS87" i="1"/>
  <c r="CU87" i="1"/>
  <c r="CW87" i="1"/>
  <c r="CY87" i="1"/>
  <c r="DA87" i="1"/>
  <c r="DE87" i="1"/>
  <c r="DG87" i="1"/>
  <c r="DI87" i="1"/>
  <c r="DK87" i="1"/>
  <c r="DM87" i="1"/>
  <c r="DO87" i="1"/>
  <c r="DS87" i="1"/>
  <c r="BK88" i="1"/>
  <c r="BL88" i="1" s="1"/>
  <c r="BM88" i="1" s="1"/>
  <c r="BO88" i="1"/>
  <c r="BQ88" i="1"/>
  <c r="BS88" i="1"/>
  <c r="BU88" i="1"/>
  <c r="BW88" i="1"/>
  <c r="BY88" i="1"/>
  <c r="CC88" i="1"/>
  <c r="CE88" i="1"/>
  <c r="CG88" i="1"/>
  <c r="CI88" i="1"/>
  <c r="CK88" i="1"/>
  <c r="CM88" i="1"/>
  <c r="CQ88" i="1"/>
  <c r="CS88" i="1"/>
  <c r="CU88" i="1"/>
  <c r="CW88" i="1"/>
  <c r="CY88" i="1"/>
  <c r="DA88" i="1"/>
  <c r="DE88" i="1"/>
  <c r="DG88" i="1"/>
  <c r="DI88" i="1"/>
  <c r="DK88" i="1"/>
  <c r="DM88" i="1"/>
  <c r="DO88" i="1"/>
  <c r="DS88" i="1"/>
  <c r="BK89" i="1"/>
  <c r="BL89" i="1" s="1"/>
  <c r="BM89" i="1" s="1"/>
  <c r="BO89" i="1"/>
  <c r="BQ89" i="1"/>
  <c r="BS89" i="1"/>
  <c r="BU89" i="1"/>
  <c r="BW89" i="1"/>
  <c r="BY89" i="1"/>
  <c r="CC89" i="1"/>
  <c r="CE89" i="1"/>
  <c r="CG89" i="1"/>
  <c r="CI89" i="1"/>
  <c r="CK89" i="1"/>
  <c r="CM89" i="1"/>
  <c r="CQ89" i="1"/>
  <c r="CS89" i="1"/>
  <c r="CU89" i="1"/>
  <c r="CW89" i="1"/>
  <c r="CY89" i="1"/>
  <c r="DA89" i="1"/>
  <c r="DE89" i="1"/>
  <c r="DG89" i="1"/>
  <c r="DI89" i="1"/>
  <c r="DK89" i="1"/>
  <c r="DM89" i="1"/>
  <c r="DO89" i="1"/>
  <c r="DS89" i="1"/>
  <c r="BK90" i="1"/>
  <c r="BL90" i="1" s="1"/>
  <c r="BM90" i="1" s="1"/>
  <c r="BO90" i="1"/>
  <c r="BQ90" i="1"/>
  <c r="BS90" i="1"/>
  <c r="BU90" i="1"/>
  <c r="BW90" i="1"/>
  <c r="BY90" i="1"/>
  <c r="CC90" i="1"/>
  <c r="CE90" i="1"/>
  <c r="CG90" i="1"/>
  <c r="CI90" i="1"/>
  <c r="CK90" i="1"/>
  <c r="CM90" i="1"/>
  <c r="CQ90" i="1"/>
  <c r="CS90" i="1"/>
  <c r="CU90" i="1"/>
  <c r="CW90" i="1"/>
  <c r="CY90" i="1"/>
  <c r="DA90" i="1"/>
  <c r="DE90" i="1"/>
  <c r="DG90" i="1"/>
  <c r="DI90" i="1"/>
  <c r="DK90" i="1"/>
  <c r="DM90" i="1"/>
  <c r="DO90" i="1"/>
  <c r="DS90" i="1"/>
  <c r="BK91" i="1"/>
  <c r="BL91" i="1" s="1"/>
  <c r="BM91" i="1" s="1"/>
  <c r="BO91" i="1"/>
  <c r="BS91" i="1"/>
  <c r="BW91" i="1"/>
  <c r="CE91" i="1"/>
  <c r="CI91" i="1"/>
  <c r="CM91" i="1"/>
  <c r="CQ91" i="1"/>
  <c r="CU91" i="1"/>
  <c r="CY91" i="1"/>
  <c r="DG91" i="1"/>
  <c r="DK91" i="1"/>
  <c r="DO91" i="1"/>
  <c r="DS91" i="1"/>
  <c r="BN92" i="1"/>
  <c r="BP92" i="1"/>
  <c r="BR92" i="1"/>
  <c r="BT92" i="1"/>
  <c r="BV92" i="1"/>
  <c r="BX92" i="1"/>
  <c r="CB92" i="1"/>
  <c r="CD92" i="1"/>
  <c r="CF92" i="1"/>
  <c r="CH92" i="1"/>
  <c r="CJ92" i="1"/>
  <c r="CL92" i="1"/>
  <c r="CP92" i="1"/>
  <c r="CR92" i="1"/>
  <c r="CT92" i="1"/>
  <c r="CV92" i="1"/>
  <c r="CX92" i="1"/>
  <c r="CZ92" i="1"/>
  <c r="DD92" i="1"/>
  <c r="DF92" i="1"/>
  <c r="DH92" i="1"/>
  <c r="DJ92" i="1"/>
  <c r="DL92" i="1"/>
  <c r="DN92" i="1"/>
  <c r="DR92" i="1"/>
  <c r="ED92" i="1" s="1"/>
  <c r="BN93" i="1"/>
  <c r="BP93" i="1"/>
  <c r="BR93" i="1"/>
  <c r="BT93" i="1"/>
  <c r="BV93" i="1"/>
  <c r="BX93" i="1"/>
  <c r="CB93" i="1"/>
  <c r="CD93" i="1"/>
  <c r="CF93" i="1"/>
  <c r="CH93" i="1"/>
  <c r="CJ93" i="1"/>
  <c r="CL93" i="1"/>
  <c r="CP93" i="1"/>
  <c r="CR93" i="1"/>
  <c r="CT93" i="1"/>
  <c r="CV93" i="1"/>
  <c r="CX93" i="1"/>
  <c r="CZ93" i="1"/>
  <c r="DD93" i="1"/>
  <c r="DF93" i="1"/>
  <c r="DH93" i="1"/>
  <c r="DJ93" i="1"/>
  <c r="DL93" i="1"/>
  <c r="DN93" i="1"/>
  <c r="DR93" i="1"/>
  <c r="ED93" i="1" s="1"/>
  <c r="BP94" i="1"/>
  <c r="BR94" i="1"/>
  <c r="BT94" i="1"/>
  <c r="BV94" i="1"/>
  <c r="BX94" i="1"/>
  <c r="CB94" i="1"/>
  <c r="CD94" i="1"/>
  <c r="CF94" i="1"/>
  <c r="CH94" i="1"/>
  <c r="CJ94" i="1"/>
  <c r="CL94" i="1"/>
  <c r="CP94" i="1"/>
  <c r="CR94" i="1"/>
  <c r="CT94" i="1"/>
  <c r="CV94" i="1"/>
  <c r="CX94" i="1"/>
  <c r="CZ94" i="1"/>
  <c r="DD94" i="1"/>
  <c r="DF94" i="1"/>
  <c r="DH94" i="1"/>
  <c r="DJ94" i="1"/>
  <c r="DL94" i="1"/>
  <c r="DN94" i="1"/>
  <c r="DR94" i="1"/>
  <c r="ED94" i="1" s="1"/>
  <c r="BT95" i="1"/>
  <c r="BV95" i="1"/>
  <c r="BX95" i="1"/>
  <c r="CB95" i="1"/>
  <c r="CD95" i="1"/>
  <c r="CF95" i="1"/>
  <c r="CH95" i="1"/>
  <c r="CJ95" i="1"/>
  <c r="CL95" i="1"/>
  <c r="CP95" i="1"/>
  <c r="CR95" i="1"/>
  <c r="CT95" i="1"/>
  <c r="CV95" i="1"/>
  <c r="CX95" i="1"/>
  <c r="CZ95" i="1"/>
  <c r="DD95" i="1"/>
  <c r="DF95" i="1"/>
  <c r="DH95" i="1"/>
  <c r="DJ95" i="1"/>
  <c r="DL95" i="1"/>
  <c r="DN95" i="1"/>
  <c r="DR95" i="1"/>
  <c r="ED95" i="1" s="1"/>
  <c r="BT96" i="1"/>
  <c r="BV96" i="1"/>
  <c r="BX96" i="1"/>
  <c r="CB96" i="1"/>
  <c r="CD96" i="1"/>
  <c r="CF96" i="1"/>
  <c r="CH96" i="1"/>
  <c r="CJ96" i="1"/>
  <c r="CL96" i="1"/>
  <c r="CP96" i="1"/>
  <c r="CR96" i="1"/>
  <c r="CT96" i="1"/>
  <c r="CV96" i="1"/>
  <c r="CX96" i="1"/>
  <c r="CZ96" i="1"/>
  <c r="DD96" i="1"/>
  <c r="DF96" i="1"/>
  <c r="DH96" i="1"/>
  <c r="DJ96" i="1"/>
  <c r="DL96" i="1"/>
  <c r="DN96" i="1"/>
  <c r="DR96" i="1"/>
  <c r="ED96" i="1" s="1"/>
  <c r="BT97" i="1"/>
  <c r="BV97" i="1"/>
  <c r="BX97" i="1"/>
  <c r="CB97" i="1"/>
  <c r="CD97" i="1"/>
  <c r="CF97" i="1"/>
  <c r="CH97" i="1"/>
  <c r="CJ97" i="1"/>
  <c r="CL97" i="1"/>
  <c r="CP97" i="1"/>
  <c r="CR97" i="1"/>
  <c r="CT97" i="1"/>
  <c r="CV97" i="1"/>
  <c r="CX97" i="1"/>
  <c r="CZ97" i="1"/>
  <c r="DD97" i="1"/>
  <c r="DF97" i="1"/>
  <c r="DH97" i="1"/>
  <c r="DJ97" i="1"/>
  <c r="DL97" i="1"/>
  <c r="DN97" i="1"/>
  <c r="DR97" i="1"/>
  <c r="ED97" i="1" s="1"/>
  <c r="BT98" i="1"/>
  <c r="BV98" i="1"/>
  <c r="BX98" i="1"/>
  <c r="CB98" i="1"/>
  <c r="CD98" i="1"/>
  <c r="CF98" i="1"/>
  <c r="CH98" i="1"/>
  <c r="CJ98" i="1"/>
  <c r="CL98" i="1"/>
  <c r="CP98" i="1"/>
  <c r="CR98" i="1"/>
  <c r="CT98" i="1"/>
  <c r="CV98" i="1"/>
  <c r="CX98" i="1"/>
  <c r="CZ98" i="1"/>
  <c r="DD98" i="1"/>
  <c r="DF98" i="1"/>
  <c r="DH98" i="1"/>
  <c r="DJ98" i="1"/>
  <c r="DL98" i="1"/>
  <c r="DN98" i="1"/>
  <c r="DR98" i="1"/>
  <c r="ED98" i="1" s="1"/>
  <c r="BT99" i="1"/>
  <c r="BV99" i="1"/>
  <c r="BX99" i="1"/>
  <c r="CB99" i="1"/>
  <c r="CD99" i="1"/>
  <c r="CF99" i="1"/>
  <c r="CH99" i="1"/>
  <c r="CJ99" i="1"/>
  <c r="CL99" i="1"/>
  <c r="CP99" i="1"/>
  <c r="CR99" i="1"/>
  <c r="CT99" i="1"/>
  <c r="CV99" i="1"/>
  <c r="CX99" i="1"/>
  <c r="CZ99" i="1"/>
  <c r="DD99" i="1"/>
  <c r="DF99" i="1"/>
  <c r="DH99" i="1"/>
  <c r="DJ99" i="1"/>
  <c r="DL99" i="1"/>
  <c r="DN99" i="1"/>
  <c r="DR99" i="1"/>
  <c r="ED99" i="1" s="1"/>
  <c r="BT100" i="1"/>
  <c r="BV100" i="1"/>
  <c r="BX100" i="1"/>
  <c r="CB100" i="1"/>
  <c r="CD100" i="1"/>
  <c r="CF100" i="1"/>
  <c r="CH100" i="1"/>
  <c r="CJ100" i="1"/>
  <c r="CL100" i="1"/>
  <c r="CP100" i="1"/>
  <c r="CR100" i="1"/>
  <c r="CT100" i="1"/>
  <c r="CV100" i="1"/>
  <c r="CX100" i="1"/>
  <c r="CZ100" i="1"/>
  <c r="DD100" i="1"/>
  <c r="DF100" i="1"/>
  <c r="DH100" i="1"/>
  <c r="DJ100" i="1"/>
  <c r="DL100" i="1"/>
  <c r="DN100" i="1"/>
  <c r="DR100" i="1"/>
  <c r="ED100" i="1" s="1"/>
  <c r="BT101" i="1"/>
  <c r="BV101" i="1"/>
  <c r="BX101" i="1"/>
  <c r="CB101" i="1"/>
  <c r="CD101" i="1"/>
  <c r="CF101" i="1"/>
  <c r="CH101" i="1"/>
  <c r="CJ101" i="1"/>
  <c r="CL101" i="1"/>
  <c r="CP101" i="1"/>
  <c r="CR101" i="1"/>
  <c r="CT101" i="1"/>
  <c r="CV101" i="1"/>
  <c r="CX101" i="1"/>
  <c r="CZ101" i="1"/>
  <c r="DD101" i="1"/>
  <c r="DF101" i="1"/>
  <c r="DH101" i="1"/>
  <c r="DJ101" i="1"/>
  <c r="DL101" i="1"/>
  <c r="DN101" i="1"/>
  <c r="DR101" i="1"/>
  <c r="ED101" i="1" s="1"/>
  <c r="BT102" i="1"/>
  <c r="BV102" i="1"/>
  <c r="BX102" i="1"/>
  <c r="CB102" i="1"/>
  <c r="CD102" i="1"/>
  <c r="CF102" i="1"/>
  <c r="CH102" i="1"/>
  <c r="CJ102" i="1"/>
  <c r="CL102" i="1"/>
  <c r="CP102" i="1"/>
  <c r="CR102" i="1"/>
  <c r="CT102" i="1"/>
  <c r="CV102" i="1"/>
  <c r="CX102" i="1"/>
  <c r="CZ102" i="1"/>
  <c r="DD102" i="1"/>
  <c r="DF102" i="1"/>
  <c r="DH102" i="1"/>
  <c r="DJ102" i="1"/>
  <c r="DL102" i="1"/>
  <c r="DN102" i="1"/>
  <c r="DR102" i="1"/>
  <c r="ED102" i="1" s="1"/>
  <c r="BT103" i="1"/>
  <c r="BV103" i="1"/>
  <c r="BX103" i="1"/>
  <c r="CB103" i="1"/>
  <c r="CD103" i="1"/>
  <c r="CF103" i="1"/>
  <c r="CH103" i="1"/>
  <c r="CJ103" i="1"/>
  <c r="CL103" i="1"/>
  <c r="CP103" i="1"/>
  <c r="CR103" i="1"/>
  <c r="CT103" i="1"/>
  <c r="CV103" i="1"/>
  <c r="CX103" i="1"/>
  <c r="CZ103" i="1"/>
  <c r="DD103" i="1"/>
  <c r="DF103" i="1"/>
  <c r="DH103" i="1"/>
  <c r="DJ103" i="1"/>
  <c r="DL103" i="1"/>
  <c r="DN103" i="1"/>
  <c r="DR103" i="1"/>
  <c r="ED103" i="1" s="1"/>
  <c r="BT104" i="1"/>
  <c r="BV104" i="1"/>
  <c r="BX104" i="1"/>
  <c r="CB104" i="1"/>
  <c r="CD104" i="1"/>
  <c r="CF104" i="1"/>
  <c r="CH104" i="1"/>
  <c r="CJ104" i="1"/>
  <c r="CL104" i="1"/>
  <c r="CP104" i="1"/>
  <c r="CR104" i="1"/>
  <c r="CT104" i="1"/>
  <c r="CV104" i="1"/>
  <c r="CX104" i="1"/>
  <c r="CZ104" i="1"/>
  <c r="DD104" i="1"/>
  <c r="DF104" i="1"/>
  <c r="DH104" i="1"/>
  <c r="DJ104" i="1"/>
  <c r="DL104" i="1"/>
  <c r="DN104" i="1"/>
  <c r="DR104" i="1"/>
  <c r="ED104" i="1" s="1"/>
  <c r="BT105" i="1"/>
  <c r="BV105" i="1"/>
  <c r="BX105" i="1"/>
  <c r="CB105" i="1"/>
  <c r="CD105" i="1"/>
  <c r="CF105" i="1"/>
  <c r="CH105" i="1"/>
  <c r="CJ105" i="1"/>
  <c r="CL105" i="1"/>
  <c r="CP105" i="1"/>
  <c r="CR105" i="1"/>
  <c r="CT105" i="1"/>
  <c r="CV105" i="1"/>
  <c r="CX105" i="1"/>
  <c r="CZ105" i="1"/>
  <c r="DD105" i="1"/>
  <c r="DF105" i="1"/>
  <c r="DH105" i="1"/>
  <c r="DJ105" i="1"/>
  <c r="DL105" i="1"/>
  <c r="DN105" i="1"/>
  <c r="DR105" i="1"/>
  <c r="ED105" i="1" s="1"/>
  <c r="BT106" i="1"/>
  <c r="BV106" i="1"/>
  <c r="BX106" i="1"/>
  <c r="CB106" i="1"/>
  <c r="CD106" i="1"/>
  <c r="CF106" i="1"/>
  <c r="CH106" i="1"/>
  <c r="CJ106" i="1"/>
  <c r="CL106" i="1"/>
  <c r="CP106" i="1"/>
  <c r="CR106" i="1"/>
  <c r="CT106" i="1"/>
  <c r="CV106" i="1"/>
  <c r="CX106" i="1"/>
  <c r="CZ106" i="1"/>
  <c r="DD106" i="1"/>
  <c r="DF106" i="1"/>
  <c r="DH106" i="1"/>
  <c r="DJ106" i="1"/>
  <c r="DL106" i="1"/>
  <c r="DN106" i="1"/>
  <c r="DR106" i="1"/>
  <c r="ED106" i="1" s="1"/>
  <c r="BW107" i="1"/>
  <c r="BZ107" i="1" s="1"/>
  <c r="CA107" i="1" s="1"/>
  <c r="BY107" i="1"/>
  <c r="CC107" i="1"/>
  <c r="CE107" i="1"/>
  <c r="CG107" i="1"/>
  <c r="CI107" i="1"/>
  <c r="CK107" i="1"/>
  <c r="CM107" i="1"/>
  <c r="CQ107" i="1"/>
  <c r="CS107" i="1"/>
  <c r="CU107" i="1"/>
  <c r="CW107" i="1"/>
  <c r="CY107" i="1"/>
  <c r="DA107" i="1"/>
  <c r="DE107" i="1"/>
  <c r="DG107" i="1"/>
  <c r="DI107" i="1"/>
  <c r="DK107" i="1"/>
  <c r="DM107" i="1"/>
  <c r="DO107" i="1"/>
  <c r="DS107" i="1"/>
  <c r="ED107" i="1" s="1"/>
  <c r="BV108" i="1"/>
  <c r="BX108" i="1"/>
  <c r="CB108" i="1"/>
  <c r="CD108" i="1"/>
  <c r="CF108" i="1"/>
  <c r="CH108" i="1"/>
  <c r="CJ108" i="1"/>
  <c r="CL108" i="1"/>
  <c r="CP108" i="1"/>
  <c r="CR108" i="1"/>
  <c r="CT108" i="1"/>
  <c r="CV108" i="1"/>
  <c r="CX108" i="1"/>
  <c r="CZ108" i="1"/>
  <c r="DD108" i="1"/>
  <c r="DF108" i="1"/>
  <c r="DH108" i="1"/>
  <c r="DJ108" i="1"/>
  <c r="DL108" i="1"/>
  <c r="DN108" i="1"/>
  <c r="DR108" i="1"/>
  <c r="DT108" i="1"/>
  <c r="BW109" i="1"/>
  <c r="BY109" i="1"/>
  <c r="CC109" i="1"/>
  <c r="CE109" i="1"/>
  <c r="CG109" i="1"/>
  <c r="CI109" i="1"/>
  <c r="CK109" i="1"/>
  <c r="CM109" i="1"/>
  <c r="CQ109" i="1"/>
  <c r="CS109" i="1"/>
  <c r="CU109" i="1"/>
  <c r="CW109" i="1"/>
  <c r="CY109" i="1"/>
  <c r="DA109" i="1"/>
  <c r="DE109" i="1"/>
  <c r="DG109" i="1"/>
  <c r="DI109" i="1"/>
  <c r="DK109" i="1"/>
  <c r="DM109" i="1"/>
  <c r="DO109" i="1"/>
  <c r="DS109" i="1"/>
  <c r="ED109" i="1" s="1"/>
  <c r="BX110" i="1"/>
  <c r="CB110" i="1"/>
  <c r="CD110" i="1"/>
  <c r="CF110" i="1"/>
  <c r="CH110" i="1"/>
  <c r="CJ110" i="1"/>
  <c r="CL110" i="1"/>
  <c r="CP110" i="1"/>
  <c r="CR110" i="1"/>
  <c r="CT110" i="1"/>
  <c r="CV110" i="1"/>
  <c r="CX110" i="1"/>
  <c r="CZ110" i="1"/>
  <c r="DD110" i="1"/>
  <c r="DF110" i="1"/>
  <c r="DH110" i="1"/>
  <c r="DJ110" i="1"/>
  <c r="DL110" i="1"/>
  <c r="DN110" i="1"/>
  <c r="DR110" i="1"/>
  <c r="DT110" i="1"/>
  <c r="CM111" i="1"/>
  <c r="CN111" i="1" s="1"/>
  <c r="CO111" i="1" s="1"/>
  <c r="CQ111" i="1"/>
  <c r="CS111" i="1"/>
  <c r="CU111" i="1"/>
  <c r="CW111" i="1"/>
  <c r="CY111" i="1"/>
  <c r="DA111" i="1"/>
  <c r="DE111" i="1"/>
  <c r="DG111" i="1"/>
  <c r="DI111" i="1"/>
  <c r="DK111" i="1"/>
  <c r="DM111" i="1"/>
  <c r="DO111" i="1"/>
  <c r="DS111" i="1"/>
  <c r="ED111" i="1" s="1"/>
  <c r="CL112" i="1"/>
  <c r="CP112" i="1"/>
  <c r="CR112" i="1"/>
  <c r="CT112" i="1"/>
  <c r="CV112" i="1"/>
  <c r="CX112" i="1"/>
  <c r="CZ112" i="1"/>
  <c r="DD112" i="1"/>
  <c r="DF112" i="1"/>
  <c r="DH112" i="1"/>
  <c r="DJ112" i="1"/>
  <c r="DL112" i="1"/>
  <c r="DN112" i="1"/>
  <c r="DR112" i="1"/>
  <c r="DT112" i="1"/>
  <c r="DU113" i="1"/>
  <c r="DS113" i="1"/>
  <c r="DO113" i="1"/>
  <c r="DM113" i="1"/>
  <c r="DK113" i="1"/>
  <c r="DI113" i="1"/>
  <c r="DG113" i="1"/>
  <c r="DE113" i="1"/>
  <c r="DA113" i="1"/>
  <c r="CY113" i="1"/>
  <c r="CW113" i="1"/>
  <c r="CU113" i="1"/>
  <c r="CS113" i="1"/>
  <c r="CM113" i="1"/>
  <c r="CN113" i="1" s="1"/>
  <c r="CO113" i="1" s="1"/>
  <c r="CQ113" i="1"/>
  <c r="CT113" i="1"/>
  <c r="CX113" i="1"/>
  <c r="DF113" i="1"/>
  <c r="DJ113" i="1"/>
  <c r="DN113" i="1"/>
  <c r="DR113" i="1"/>
  <c r="CR114" i="1"/>
  <c r="CV114" i="1"/>
  <c r="CZ114" i="1"/>
  <c r="DD114" i="1"/>
  <c r="DH114" i="1"/>
  <c r="DL114" i="1"/>
  <c r="DU115" i="1"/>
  <c r="DS115" i="1"/>
  <c r="DO115" i="1"/>
  <c r="DM115" i="1"/>
  <c r="DK115" i="1"/>
  <c r="DI115" i="1"/>
  <c r="DG115" i="1"/>
  <c r="DE115" i="1"/>
  <c r="DA115" i="1"/>
  <c r="CY115" i="1"/>
  <c r="CW115" i="1"/>
  <c r="CU115" i="1"/>
  <c r="CS115" i="1"/>
  <c r="CQ115" i="1"/>
  <c r="CM115" i="1"/>
  <c r="CN115" i="1" s="1"/>
  <c r="CO115" i="1" s="1"/>
  <c r="CP115" i="1"/>
  <c r="CT115" i="1"/>
  <c r="CX115" i="1"/>
  <c r="DF115" i="1"/>
  <c r="DJ115" i="1"/>
  <c r="DN115" i="1"/>
  <c r="DR115" i="1"/>
  <c r="CR116" i="1"/>
  <c r="CV116" i="1"/>
  <c r="CZ116" i="1"/>
  <c r="DD116" i="1"/>
  <c r="DH116" i="1"/>
  <c r="DL116" i="1"/>
  <c r="DU117" i="1"/>
  <c r="DS117" i="1"/>
  <c r="DO117" i="1"/>
  <c r="DM117" i="1"/>
  <c r="DK117" i="1"/>
  <c r="DI117" i="1"/>
  <c r="DG117" i="1"/>
  <c r="DE117" i="1"/>
  <c r="DA117" i="1"/>
  <c r="CY117" i="1"/>
  <c r="CW117" i="1"/>
  <c r="CU117" i="1"/>
  <c r="CX117" i="1"/>
  <c r="DF117" i="1"/>
  <c r="DJ117" i="1"/>
  <c r="DN117" i="1"/>
  <c r="DR117" i="1"/>
  <c r="CV118" i="1"/>
  <c r="BW108" i="1"/>
  <c r="BY108" i="1"/>
  <c r="CC108" i="1"/>
  <c r="CE108" i="1"/>
  <c r="CG108" i="1"/>
  <c r="CI108" i="1"/>
  <c r="CK108" i="1"/>
  <c r="CM108" i="1"/>
  <c r="CQ108" i="1"/>
  <c r="CS108" i="1"/>
  <c r="CU108" i="1"/>
  <c r="CW108" i="1"/>
  <c r="CY108" i="1"/>
  <c r="DA108" i="1"/>
  <c r="DE108" i="1"/>
  <c r="DG108" i="1"/>
  <c r="DI108" i="1"/>
  <c r="DK108" i="1"/>
  <c r="DM108" i="1"/>
  <c r="DO108" i="1"/>
  <c r="DS108" i="1"/>
  <c r="BY110" i="1"/>
  <c r="CC110" i="1"/>
  <c r="CE110" i="1"/>
  <c r="CG110" i="1"/>
  <c r="CI110" i="1"/>
  <c r="CK110" i="1"/>
  <c r="CM110" i="1"/>
  <c r="CQ110" i="1"/>
  <c r="CS110" i="1"/>
  <c r="CU110" i="1"/>
  <c r="CW110" i="1"/>
  <c r="CY110" i="1"/>
  <c r="DA110" i="1"/>
  <c r="DE110" i="1"/>
  <c r="DG110" i="1"/>
  <c r="DI110" i="1"/>
  <c r="DK110" i="1"/>
  <c r="DM110" i="1"/>
  <c r="DO110" i="1"/>
  <c r="DS110" i="1"/>
  <c r="CM112" i="1"/>
  <c r="CQ112" i="1"/>
  <c r="CS112" i="1"/>
  <c r="CU112" i="1"/>
  <c r="CW112" i="1"/>
  <c r="CY112" i="1"/>
  <c r="DA112" i="1"/>
  <c r="DE112" i="1"/>
  <c r="DG112" i="1"/>
  <c r="DI112" i="1"/>
  <c r="DK112" i="1"/>
  <c r="DM112" i="1"/>
  <c r="DO112" i="1"/>
  <c r="DS112" i="1"/>
  <c r="DU114" i="1"/>
  <c r="DS114" i="1"/>
  <c r="DO114" i="1"/>
  <c r="DM114" i="1"/>
  <c r="DK114" i="1"/>
  <c r="DI114" i="1"/>
  <c r="DG114" i="1"/>
  <c r="DE114" i="1"/>
  <c r="DA114" i="1"/>
  <c r="CY114" i="1"/>
  <c r="CW114" i="1"/>
  <c r="CU114" i="1"/>
  <c r="CS114" i="1"/>
  <c r="CQ114" i="1"/>
  <c r="CM114" i="1"/>
  <c r="CN114" i="1" s="1"/>
  <c r="CO114" i="1" s="1"/>
  <c r="CP114" i="1"/>
  <c r="CT114" i="1"/>
  <c r="CX114" i="1"/>
  <c r="DF114" i="1"/>
  <c r="DJ114" i="1"/>
  <c r="DN114" i="1"/>
  <c r="DR114" i="1"/>
  <c r="DU116" i="1"/>
  <c r="DS116" i="1"/>
  <c r="DO116" i="1"/>
  <c r="DM116" i="1"/>
  <c r="DK116" i="1"/>
  <c r="DI116" i="1"/>
  <c r="DG116" i="1"/>
  <c r="DE116" i="1"/>
  <c r="DA116" i="1"/>
  <c r="CY116" i="1"/>
  <c r="CW116" i="1"/>
  <c r="CU116" i="1"/>
  <c r="CS116" i="1"/>
  <c r="CQ116" i="1"/>
  <c r="CM116" i="1"/>
  <c r="CN116" i="1" s="1"/>
  <c r="CO116" i="1" s="1"/>
  <c r="CP116" i="1"/>
  <c r="CT116" i="1"/>
  <c r="CX116" i="1"/>
  <c r="DF116" i="1"/>
  <c r="DJ116" i="1"/>
  <c r="DN116" i="1"/>
  <c r="DR116" i="1"/>
  <c r="DT118" i="1"/>
  <c r="DR118" i="1"/>
  <c r="DN118" i="1"/>
  <c r="DL118" i="1"/>
  <c r="DJ118" i="1"/>
  <c r="DH118" i="1"/>
  <c r="DF118" i="1"/>
  <c r="DD118" i="1"/>
  <c r="DU118" i="1"/>
  <c r="DS118" i="1"/>
  <c r="DO118" i="1"/>
  <c r="DM118" i="1"/>
  <c r="DK118" i="1"/>
  <c r="DI118" i="1"/>
  <c r="DG118" i="1"/>
  <c r="DE118" i="1"/>
  <c r="DA118" i="1"/>
  <c r="CY118" i="1"/>
  <c r="CW118" i="1"/>
  <c r="CU118" i="1"/>
  <c r="CX118" i="1"/>
  <c r="CU119" i="1"/>
  <c r="CW119" i="1"/>
  <c r="CY119" i="1"/>
  <c r="DA119" i="1"/>
  <c r="DE119" i="1"/>
  <c r="DG119" i="1"/>
  <c r="DI119" i="1"/>
  <c r="DK119" i="1"/>
  <c r="DM119" i="1"/>
  <c r="DO119" i="1"/>
  <c r="DS119" i="1"/>
  <c r="DU119" i="1"/>
  <c r="CU120" i="1"/>
  <c r="CW120" i="1"/>
  <c r="CY120" i="1"/>
  <c r="DA120" i="1"/>
  <c r="DE120" i="1"/>
  <c r="DG120" i="1"/>
  <c r="DI120" i="1"/>
  <c r="DK120" i="1"/>
  <c r="DM120" i="1"/>
  <c r="DO120" i="1"/>
  <c r="DS120" i="1"/>
  <c r="DU120" i="1"/>
  <c r="CU121" i="1"/>
  <c r="CW121" i="1"/>
  <c r="CY121" i="1"/>
  <c r="DA121" i="1"/>
  <c r="DE121" i="1"/>
  <c r="DG121" i="1"/>
  <c r="DI121" i="1"/>
  <c r="DK121" i="1"/>
  <c r="DM121" i="1"/>
  <c r="DO121" i="1"/>
  <c r="DS121" i="1"/>
  <c r="DU121" i="1"/>
  <c r="CU122" i="1"/>
  <c r="CW122" i="1"/>
  <c r="CY122" i="1"/>
  <c r="DA122" i="1"/>
  <c r="DE122" i="1"/>
  <c r="DG122" i="1"/>
  <c r="DI122" i="1"/>
  <c r="DK122" i="1"/>
  <c r="DM122" i="1"/>
  <c r="DO122" i="1"/>
  <c r="DS122" i="1"/>
  <c r="DU122" i="1"/>
  <c r="CU123" i="1"/>
  <c r="CW123" i="1"/>
  <c r="CY123" i="1"/>
  <c r="DA123" i="1"/>
  <c r="DE123" i="1"/>
  <c r="DG123" i="1"/>
  <c r="DI123" i="1"/>
  <c r="DK123" i="1"/>
  <c r="DM123" i="1"/>
  <c r="DO123" i="1"/>
  <c r="DS123" i="1"/>
  <c r="DU123" i="1"/>
  <c r="CV124" i="1"/>
  <c r="CX124" i="1"/>
  <c r="CZ124" i="1"/>
  <c r="DD124" i="1"/>
  <c r="DF124" i="1"/>
  <c r="DH124" i="1"/>
  <c r="DJ124" i="1"/>
  <c r="DL124" i="1"/>
  <c r="DN124" i="1"/>
  <c r="DR124" i="1"/>
  <c r="DT124" i="1"/>
  <c r="CW125" i="1"/>
  <c r="CY125" i="1"/>
  <c r="DA125" i="1"/>
  <c r="DE125" i="1"/>
  <c r="DG125" i="1"/>
  <c r="DI125" i="1"/>
  <c r="DK125" i="1"/>
  <c r="DM125" i="1"/>
  <c r="DO125" i="1"/>
  <c r="DS125" i="1"/>
  <c r="ED125" i="1" s="1"/>
  <c r="CV126" i="1"/>
  <c r="CX126" i="1"/>
  <c r="CZ126" i="1"/>
  <c r="DD126" i="1"/>
  <c r="DF126" i="1"/>
  <c r="DH126" i="1"/>
  <c r="DJ126" i="1"/>
  <c r="DL126" i="1"/>
  <c r="DN126" i="1"/>
  <c r="DR126" i="1"/>
  <c r="DT126" i="1"/>
  <c r="CW127" i="1"/>
  <c r="CY127" i="1"/>
  <c r="DA127" i="1"/>
  <c r="DE127" i="1"/>
  <c r="DG127" i="1"/>
  <c r="DI127" i="1"/>
  <c r="DK127" i="1"/>
  <c r="DM127" i="1"/>
  <c r="DO127" i="1"/>
  <c r="DS127" i="1"/>
  <c r="ED127" i="1" s="1"/>
  <c r="CV128" i="1"/>
  <c r="CX128" i="1"/>
  <c r="CZ128" i="1"/>
  <c r="DD128" i="1"/>
  <c r="DF128" i="1"/>
  <c r="DH128" i="1"/>
  <c r="DJ128" i="1"/>
  <c r="DL128" i="1"/>
  <c r="DN128" i="1"/>
  <c r="DR128" i="1"/>
  <c r="DT128" i="1"/>
  <c r="CW129" i="1"/>
  <c r="CY129" i="1"/>
  <c r="DA129" i="1"/>
  <c r="DE129" i="1"/>
  <c r="DG129" i="1"/>
  <c r="DI129" i="1"/>
  <c r="DK129" i="1"/>
  <c r="DM129" i="1"/>
  <c r="DO129" i="1"/>
  <c r="DS129" i="1"/>
  <c r="ED129" i="1" s="1"/>
  <c r="CV130" i="1"/>
  <c r="CX130" i="1"/>
  <c r="CZ130" i="1"/>
  <c r="DD130" i="1"/>
  <c r="DF130" i="1"/>
  <c r="DH130" i="1"/>
  <c r="DJ130" i="1"/>
  <c r="DL130" i="1"/>
  <c r="DN130" i="1"/>
  <c r="DR130" i="1"/>
  <c r="DT130" i="1"/>
  <c r="CW131" i="1"/>
  <c r="CY131" i="1"/>
  <c r="DA131" i="1"/>
  <c r="DE131" i="1"/>
  <c r="DG131" i="1"/>
  <c r="DI131" i="1"/>
  <c r="DK131" i="1"/>
  <c r="DM131" i="1"/>
  <c r="DO131" i="1"/>
  <c r="DS131" i="1"/>
  <c r="ED131" i="1" s="1"/>
  <c r="CV132" i="1"/>
  <c r="CX132" i="1"/>
  <c r="CZ132" i="1"/>
  <c r="DD132" i="1"/>
  <c r="DF132" i="1"/>
  <c r="DH132" i="1"/>
  <c r="DJ132" i="1"/>
  <c r="DL132" i="1"/>
  <c r="DN132" i="1"/>
  <c r="DR132" i="1"/>
  <c r="DT132" i="1"/>
  <c r="CW133" i="1"/>
  <c r="CY133" i="1"/>
  <c r="DA133" i="1"/>
  <c r="DE133" i="1"/>
  <c r="DG133" i="1"/>
  <c r="DI133" i="1"/>
  <c r="DK133" i="1"/>
  <c r="DM133" i="1"/>
  <c r="DO133" i="1"/>
  <c r="DS133" i="1"/>
  <c r="ED133" i="1" s="1"/>
  <c r="CV134" i="1"/>
  <c r="CX134" i="1"/>
  <c r="CZ134" i="1"/>
  <c r="DD134" i="1"/>
  <c r="DF134" i="1"/>
  <c r="DH134" i="1"/>
  <c r="DJ134" i="1"/>
  <c r="DL134" i="1"/>
  <c r="DN134" i="1"/>
  <c r="DR134" i="1"/>
  <c r="DT134" i="1"/>
  <c r="DU135" i="1"/>
  <c r="DS135" i="1"/>
  <c r="DO135" i="1"/>
  <c r="DM135" i="1"/>
  <c r="DK135" i="1"/>
  <c r="DI135" i="1"/>
  <c r="DG135" i="1"/>
  <c r="DE135" i="1"/>
  <c r="DA135" i="1"/>
  <c r="DT135" i="1"/>
  <c r="DR135" i="1"/>
  <c r="DN135" i="1"/>
  <c r="DL135" i="1"/>
  <c r="DJ135" i="1"/>
  <c r="DH135" i="1"/>
  <c r="DF135" i="1"/>
  <c r="DD135" i="1"/>
  <c r="CW135" i="1"/>
  <c r="CY135" i="1"/>
  <c r="DB135" i="1" s="1"/>
  <c r="DC135" i="1" s="1"/>
  <c r="CV119" i="1"/>
  <c r="CX119" i="1"/>
  <c r="CZ119" i="1"/>
  <c r="DD119" i="1"/>
  <c r="DF119" i="1"/>
  <c r="DH119" i="1"/>
  <c r="DJ119" i="1"/>
  <c r="DL119" i="1"/>
  <c r="DN119" i="1"/>
  <c r="DR119" i="1"/>
  <c r="ED119" i="1" s="1"/>
  <c r="CV120" i="1"/>
  <c r="CX120" i="1"/>
  <c r="CZ120" i="1"/>
  <c r="DD120" i="1"/>
  <c r="DF120" i="1"/>
  <c r="DH120" i="1"/>
  <c r="DJ120" i="1"/>
  <c r="DL120" i="1"/>
  <c r="DN120" i="1"/>
  <c r="DR120" i="1"/>
  <c r="ED120" i="1" s="1"/>
  <c r="CV121" i="1"/>
  <c r="CX121" i="1"/>
  <c r="CZ121" i="1"/>
  <c r="DD121" i="1"/>
  <c r="DF121" i="1"/>
  <c r="DH121" i="1"/>
  <c r="DJ121" i="1"/>
  <c r="DL121" i="1"/>
  <c r="DN121" i="1"/>
  <c r="DR121" i="1"/>
  <c r="ED121" i="1" s="1"/>
  <c r="CV122" i="1"/>
  <c r="CX122" i="1"/>
  <c r="CZ122" i="1"/>
  <c r="DD122" i="1"/>
  <c r="DF122" i="1"/>
  <c r="DH122" i="1"/>
  <c r="DJ122" i="1"/>
  <c r="DL122" i="1"/>
  <c r="DN122" i="1"/>
  <c r="DR122" i="1"/>
  <c r="ED122" i="1" s="1"/>
  <c r="CV123" i="1"/>
  <c r="CX123" i="1"/>
  <c r="CZ123" i="1"/>
  <c r="DD123" i="1"/>
  <c r="DF123" i="1"/>
  <c r="DH123" i="1"/>
  <c r="DJ123" i="1"/>
  <c r="DL123" i="1"/>
  <c r="DN123" i="1"/>
  <c r="DR123" i="1"/>
  <c r="ED123" i="1" s="1"/>
  <c r="CW124" i="1"/>
  <c r="CY124" i="1"/>
  <c r="DA124" i="1"/>
  <c r="DE124" i="1"/>
  <c r="DG124" i="1"/>
  <c r="DI124" i="1"/>
  <c r="DK124" i="1"/>
  <c r="DM124" i="1"/>
  <c r="DO124" i="1"/>
  <c r="DS124" i="1"/>
  <c r="CW126" i="1"/>
  <c r="CY126" i="1"/>
  <c r="DA126" i="1"/>
  <c r="DE126" i="1"/>
  <c r="DG126" i="1"/>
  <c r="DI126" i="1"/>
  <c r="DK126" i="1"/>
  <c r="DM126" i="1"/>
  <c r="DO126" i="1"/>
  <c r="DS126" i="1"/>
  <c r="CW128" i="1"/>
  <c r="CY128" i="1"/>
  <c r="DA128" i="1"/>
  <c r="DE128" i="1"/>
  <c r="DG128" i="1"/>
  <c r="DI128" i="1"/>
  <c r="DK128" i="1"/>
  <c r="DM128" i="1"/>
  <c r="DO128" i="1"/>
  <c r="DS128" i="1"/>
  <c r="CW130" i="1"/>
  <c r="CY130" i="1"/>
  <c r="DA130" i="1"/>
  <c r="DE130" i="1"/>
  <c r="DG130" i="1"/>
  <c r="DI130" i="1"/>
  <c r="DK130" i="1"/>
  <c r="DM130" i="1"/>
  <c r="DO130" i="1"/>
  <c r="DS130" i="1"/>
  <c r="CW132" i="1"/>
  <c r="CY132" i="1"/>
  <c r="DA132" i="1"/>
  <c r="DE132" i="1"/>
  <c r="DG132" i="1"/>
  <c r="DI132" i="1"/>
  <c r="DK132" i="1"/>
  <c r="DM132" i="1"/>
  <c r="DO132" i="1"/>
  <c r="DS132" i="1"/>
  <c r="CW134" i="1"/>
  <c r="CY134" i="1"/>
  <c r="DA134" i="1"/>
  <c r="DE134" i="1"/>
  <c r="DG134" i="1"/>
  <c r="DI134" i="1"/>
  <c r="DK134" i="1"/>
  <c r="DM134" i="1"/>
  <c r="DO134" i="1"/>
  <c r="DS134" i="1"/>
  <c r="CW136" i="1"/>
  <c r="CY136" i="1"/>
  <c r="DA136" i="1"/>
  <c r="DE136" i="1"/>
  <c r="DG136" i="1"/>
  <c r="DI136" i="1"/>
  <c r="DK136" i="1"/>
  <c r="DM136" i="1"/>
  <c r="DO136" i="1"/>
  <c r="DS136" i="1"/>
  <c r="DU136" i="1"/>
  <c r="CV137" i="1"/>
  <c r="CX137" i="1"/>
  <c r="CZ137" i="1"/>
  <c r="DD137" i="1"/>
  <c r="DF137" i="1"/>
  <c r="DH137" i="1"/>
  <c r="DJ137" i="1"/>
  <c r="DL137" i="1"/>
  <c r="DN137" i="1"/>
  <c r="DR137" i="1"/>
  <c r="DT137" i="1"/>
  <c r="CW138" i="1"/>
  <c r="CY138" i="1"/>
  <c r="DA138" i="1"/>
  <c r="DE138" i="1"/>
  <c r="DG138" i="1"/>
  <c r="DI138" i="1"/>
  <c r="DK138" i="1"/>
  <c r="DM138" i="1"/>
  <c r="DO138" i="1"/>
  <c r="DS138" i="1"/>
  <c r="DU138" i="1"/>
  <c r="CV139" i="1"/>
  <c r="CX139" i="1"/>
  <c r="CZ139" i="1"/>
  <c r="DD139" i="1"/>
  <c r="DF139" i="1"/>
  <c r="DH139" i="1"/>
  <c r="DJ139" i="1"/>
  <c r="DL139" i="1"/>
  <c r="DN139" i="1"/>
  <c r="DR139" i="1"/>
  <c r="DT139" i="1"/>
  <c r="CW140" i="1"/>
  <c r="CY140" i="1"/>
  <c r="DA140" i="1"/>
  <c r="DE140" i="1"/>
  <c r="DG140" i="1"/>
  <c r="DI140" i="1"/>
  <c r="DK140" i="1"/>
  <c r="DM140" i="1"/>
  <c r="DO140" i="1"/>
  <c r="DS140" i="1"/>
  <c r="DU140" i="1"/>
  <c r="CV141" i="1"/>
  <c r="CX141" i="1"/>
  <c r="CZ141" i="1"/>
  <c r="DD141" i="1"/>
  <c r="DF141" i="1"/>
  <c r="DH141" i="1"/>
  <c r="DJ141" i="1"/>
  <c r="DL141" i="1"/>
  <c r="DN141" i="1"/>
  <c r="DR141" i="1"/>
  <c r="DT141" i="1"/>
  <c r="CW142" i="1"/>
  <c r="CY142" i="1"/>
  <c r="DA142" i="1"/>
  <c r="DE142" i="1"/>
  <c r="DG142" i="1"/>
  <c r="DI142" i="1"/>
  <c r="DK142" i="1"/>
  <c r="DM142" i="1"/>
  <c r="DO142" i="1"/>
  <c r="DS142" i="1"/>
  <c r="DU142" i="1"/>
  <c r="CW143" i="1"/>
  <c r="CY143" i="1"/>
  <c r="DA143" i="1"/>
  <c r="DE143" i="1"/>
  <c r="DG143" i="1"/>
  <c r="DI143" i="1"/>
  <c r="DK143" i="1"/>
  <c r="DM143" i="1"/>
  <c r="DO143" i="1"/>
  <c r="DS143" i="1"/>
  <c r="DU143" i="1"/>
  <c r="CW144" i="1"/>
  <c r="CY144" i="1"/>
  <c r="DA144" i="1"/>
  <c r="DE144" i="1"/>
  <c r="DG144" i="1"/>
  <c r="DI144" i="1"/>
  <c r="DK144" i="1"/>
  <c r="DM144" i="1"/>
  <c r="DO144" i="1"/>
  <c r="DS144" i="1"/>
  <c r="DU144" i="1"/>
  <c r="CY145" i="1"/>
  <c r="DA145" i="1"/>
  <c r="DE145" i="1"/>
  <c r="DG145" i="1"/>
  <c r="DI145" i="1"/>
  <c r="DK145" i="1"/>
  <c r="DM145" i="1"/>
  <c r="DO145" i="1"/>
  <c r="DS145" i="1"/>
  <c r="DU145" i="1"/>
  <c r="CY146" i="1"/>
  <c r="DA146" i="1"/>
  <c r="DE146" i="1"/>
  <c r="DG146" i="1"/>
  <c r="DI146" i="1"/>
  <c r="DK146" i="1"/>
  <c r="DM146" i="1"/>
  <c r="DO146" i="1"/>
  <c r="DS146" i="1"/>
  <c r="DU146" i="1"/>
  <c r="CV136" i="1"/>
  <c r="CX136" i="1"/>
  <c r="CZ136" i="1"/>
  <c r="DD136" i="1"/>
  <c r="DF136" i="1"/>
  <c r="DH136" i="1"/>
  <c r="DJ136" i="1"/>
  <c r="DL136" i="1"/>
  <c r="DN136" i="1"/>
  <c r="DR136" i="1"/>
  <c r="ED136" i="1" s="1"/>
  <c r="CW137" i="1"/>
  <c r="CY137" i="1"/>
  <c r="DA137" i="1"/>
  <c r="DE137" i="1"/>
  <c r="DG137" i="1"/>
  <c r="DI137" i="1"/>
  <c r="DK137" i="1"/>
  <c r="DM137" i="1"/>
  <c r="DO137" i="1"/>
  <c r="DS137" i="1"/>
  <c r="CV138" i="1"/>
  <c r="CX138" i="1"/>
  <c r="CZ138" i="1"/>
  <c r="DD138" i="1"/>
  <c r="DF138" i="1"/>
  <c r="DH138" i="1"/>
  <c r="DJ138" i="1"/>
  <c r="DL138" i="1"/>
  <c r="DN138" i="1"/>
  <c r="DR138" i="1"/>
  <c r="ED138" i="1" s="1"/>
  <c r="CW139" i="1"/>
  <c r="CY139" i="1"/>
  <c r="DA139" i="1"/>
  <c r="DE139" i="1"/>
  <c r="DG139" i="1"/>
  <c r="DI139" i="1"/>
  <c r="DK139" i="1"/>
  <c r="DM139" i="1"/>
  <c r="DO139" i="1"/>
  <c r="DS139" i="1"/>
  <c r="CV140" i="1"/>
  <c r="CX140" i="1"/>
  <c r="CZ140" i="1"/>
  <c r="DD140" i="1"/>
  <c r="DF140" i="1"/>
  <c r="DH140" i="1"/>
  <c r="DJ140" i="1"/>
  <c r="DL140" i="1"/>
  <c r="DN140" i="1"/>
  <c r="DR140" i="1"/>
  <c r="ED140" i="1" s="1"/>
  <c r="CW141" i="1"/>
  <c r="CY141" i="1"/>
  <c r="DA141" i="1"/>
  <c r="DE141" i="1"/>
  <c r="DG141" i="1"/>
  <c r="DI141" i="1"/>
  <c r="DK141" i="1"/>
  <c r="DM141" i="1"/>
  <c r="DO141" i="1"/>
  <c r="DS141" i="1"/>
  <c r="CV142" i="1"/>
  <c r="CX142" i="1"/>
  <c r="CZ142" i="1"/>
  <c r="DD142" i="1"/>
  <c r="DF142" i="1"/>
  <c r="DH142" i="1"/>
  <c r="DJ142" i="1"/>
  <c r="DL142" i="1"/>
  <c r="DN142" i="1"/>
  <c r="DR142" i="1"/>
  <c r="ED142" i="1" s="1"/>
  <c r="CX143" i="1"/>
  <c r="CZ143" i="1"/>
  <c r="DD143" i="1"/>
  <c r="DF143" i="1"/>
  <c r="DH143" i="1"/>
  <c r="DJ143" i="1"/>
  <c r="DL143" i="1"/>
  <c r="DN143" i="1"/>
  <c r="DR143" i="1"/>
  <c r="CX144" i="1"/>
  <c r="CZ144" i="1"/>
  <c r="DD144" i="1"/>
  <c r="DF144" i="1"/>
  <c r="DH144" i="1"/>
  <c r="DJ144" i="1"/>
  <c r="DL144" i="1"/>
  <c r="DN144" i="1"/>
  <c r="DR144" i="1"/>
  <c r="ED144" i="1" s="1"/>
  <c r="CX145" i="1"/>
  <c r="CZ145" i="1"/>
  <c r="DD145" i="1"/>
  <c r="DF145" i="1"/>
  <c r="DH145" i="1"/>
  <c r="DJ145" i="1"/>
  <c r="DL145" i="1"/>
  <c r="DN145" i="1"/>
  <c r="DR145" i="1"/>
  <c r="CX146" i="1"/>
  <c r="DB146" i="1" s="1"/>
  <c r="DC146" i="1" s="1"/>
  <c r="CZ146" i="1"/>
  <c r="DD146" i="1"/>
  <c r="DF146" i="1"/>
  <c r="DH146" i="1"/>
  <c r="DJ146" i="1"/>
  <c r="DL146" i="1"/>
  <c r="DN146" i="1"/>
  <c r="DR146" i="1"/>
  <c r="ED146" i="1" s="1"/>
  <c r="DT147" i="1"/>
  <c r="DR147" i="1"/>
  <c r="DN147" i="1"/>
  <c r="DL147" i="1"/>
  <c r="DJ147" i="1"/>
  <c r="DH147" i="1"/>
  <c r="DF147" i="1"/>
  <c r="DD147" i="1"/>
  <c r="CZ147" i="1"/>
  <c r="DU147" i="1"/>
  <c r="DS147" i="1"/>
  <c r="DO147" i="1"/>
  <c r="DM147" i="1"/>
  <c r="DK147" i="1"/>
  <c r="DI147" i="1"/>
  <c r="DG147" i="1"/>
  <c r="DE147" i="1"/>
  <c r="DA147" i="1"/>
  <c r="CX147" i="1"/>
  <c r="CW148" i="1"/>
  <c r="CY148" i="1"/>
  <c r="DA148" i="1"/>
  <c r="DE148" i="1"/>
  <c r="DG148" i="1"/>
  <c r="DI148" i="1"/>
  <c r="DK148" i="1"/>
  <c r="DM148" i="1"/>
  <c r="DO148" i="1"/>
  <c r="DS148" i="1"/>
  <c r="DU148" i="1"/>
  <c r="CW149" i="1"/>
  <c r="CY149" i="1"/>
  <c r="DA149" i="1"/>
  <c r="DE149" i="1"/>
  <c r="DG149" i="1"/>
  <c r="DI149" i="1"/>
  <c r="DK149" i="1"/>
  <c r="DM149" i="1"/>
  <c r="DO149" i="1"/>
  <c r="DS149" i="1"/>
  <c r="DU149" i="1"/>
  <c r="CW150" i="1"/>
  <c r="CY150" i="1"/>
  <c r="DA150" i="1"/>
  <c r="DE150" i="1"/>
  <c r="DG150" i="1"/>
  <c r="DI150" i="1"/>
  <c r="DK150" i="1"/>
  <c r="DM150" i="1"/>
  <c r="DO150" i="1"/>
  <c r="DS150" i="1"/>
  <c r="DU150" i="1"/>
  <c r="CW151" i="1"/>
  <c r="CY151" i="1"/>
  <c r="DA151" i="1"/>
  <c r="DE151" i="1"/>
  <c r="DG151" i="1"/>
  <c r="DI151" i="1"/>
  <c r="DK151" i="1"/>
  <c r="DM151" i="1"/>
  <c r="DO151" i="1"/>
  <c r="DS151" i="1"/>
  <c r="DU151" i="1"/>
  <c r="DT153" i="1"/>
  <c r="DR153" i="1"/>
  <c r="DN153" i="1"/>
  <c r="DL153" i="1"/>
  <c r="DJ153" i="1"/>
  <c r="DH153" i="1"/>
  <c r="DF153" i="1"/>
  <c r="DD153" i="1"/>
  <c r="CZ153" i="1"/>
  <c r="CX153" i="1"/>
  <c r="DA153" i="1"/>
  <c r="DE153" i="1"/>
  <c r="DI153" i="1"/>
  <c r="DM153" i="1"/>
  <c r="DU153" i="1"/>
  <c r="DK156" i="1"/>
  <c r="CX148" i="1"/>
  <c r="CZ148" i="1"/>
  <c r="DD148" i="1"/>
  <c r="DF148" i="1"/>
  <c r="DH148" i="1"/>
  <c r="DJ148" i="1"/>
  <c r="DL148" i="1"/>
  <c r="DN148" i="1"/>
  <c r="DR148" i="1"/>
  <c r="ED148" i="1" s="1"/>
  <c r="CX149" i="1"/>
  <c r="CZ149" i="1"/>
  <c r="DD149" i="1"/>
  <c r="DF149" i="1"/>
  <c r="DH149" i="1"/>
  <c r="DJ149" i="1"/>
  <c r="DL149" i="1"/>
  <c r="DN149" i="1"/>
  <c r="DR149" i="1"/>
  <c r="CX150" i="1"/>
  <c r="CZ150" i="1"/>
  <c r="DD150" i="1"/>
  <c r="DF150" i="1"/>
  <c r="DH150" i="1"/>
  <c r="DJ150" i="1"/>
  <c r="DL150" i="1"/>
  <c r="DN150" i="1"/>
  <c r="DR150" i="1"/>
  <c r="CX151" i="1"/>
  <c r="CZ151" i="1"/>
  <c r="DD151" i="1"/>
  <c r="DF151" i="1"/>
  <c r="DH151" i="1"/>
  <c r="DJ151" i="1"/>
  <c r="DL151" i="1"/>
  <c r="DN151" i="1"/>
  <c r="DR151" i="1"/>
  <c r="CY153" i="1"/>
  <c r="DG153" i="1"/>
  <c r="DK153" i="1"/>
  <c r="DO153" i="1"/>
  <c r="DS153" i="1"/>
  <c r="DT156" i="1"/>
  <c r="DR156" i="1"/>
  <c r="DN156" i="1"/>
  <c r="DL156" i="1"/>
  <c r="DJ156" i="1"/>
  <c r="DU156" i="1"/>
  <c r="DS156" i="1"/>
  <c r="DM156" i="1"/>
  <c r="DK158" i="1"/>
  <c r="DM158" i="1"/>
  <c r="DO158" i="1"/>
  <c r="DS158" i="1"/>
  <c r="DU158" i="1"/>
  <c r="DK160" i="1"/>
  <c r="DM160" i="1"/>
  <c r="DO160" i="1"/>
  <c r="DS160" i="1"/>
  <c r="DU160" i="1"/>
  <c r="DK162" i="1"/>
  <c r="DM162" i="1"/>
  <c r="DO162" i="1"/>
  <c r="DS162" i="1"/>
  <c r="DU162" i="1"/>
  <c r="DK164" i="1"/>
  <c r="DM164" i="1"/>
  <c r="DO164" i="1"/>
  <c r="DS164" i="1"/>
  <c r="DU164" i="1"/>
  <c r="DM168" i="1"/>
  <c r="DO168" i="1"/>
  <c r="DS168" i="1"/>
  <c r="DU168" i="1"/>
  <c r="DM170" i="1"/>
  <c r="DO170" i="1"/>
  <c r="DS170" i="1"/>
  <c r="DU170" i="1"/>
  <c r="EE171" i="1"/>
  <c r="EF171" i="1" s="1"/>
  <c r="EE172" i="1"/>
  <c r="EF172" i="1" s="1"/>
  <c r="EE173" i="1"/>
  <c r="EF173" i="1" s="1"/>
  <c r="EE174" i="1"/>
  <c r="EF174" i="1" s="1"/>
  <c r="EE175" i="1"/>
  <c r="EF175" i="1" s="1"/>
  <c r="EE176" i="1"/>
  <c r="EF176" i="1" s="1"/>
  <c r="CY152" i="1"/>
  <c r="DA152" i="1"/>
  <c r="DE152" i="1"/>
  <c r="DG152" i="1"/>
  <c r="DI152" i="1"/>
  <c r="DK152" i="1"/>
  <c r="DM152" i="1"/>
  <c r="DO152" i="1"/>
  <c r="DS152" i="1"/>
  <c r="ED152" i="1" s="1"/>
  <c r="DD154" i="1"/>
  <c r="DF154" i="1"/>
  <c r="DH154" i="1"/>
  <c r="DJ154" i="1"/>
  <c r="DL154" i="1"/>
  <c r="DN154" i="1"/>
  <c r="DR154" i="1"/>
  <c r="ED154" i="1" s="1"/>
  <c r="DK155" i="1"/>
  <c r="DM155" i="1"/>
  <c r="DO155" i="1"/>
  <c r="DS155" i="1"/>
  <c r="ED155" i="1" s="1"/>
  <c r="DK157" i="1"/>
  <c r="DM157" i="1"/>
  <c r="DO157" i="1"/>
  <c r="DS157" i="1"/>
  <c r="ED157" i="1" s="1"/>
  <c r="DJ158" i="1"/>
  <c r="DL158" i="1"/>
  <c r="DN158" i="1"/>
  <c r="DR158" i="1"/>
  <c r="ED158" i="1" s="1"/>
  <c r="DK159" i="1"/>
  <c r="DM159" i="1"/>
  <c r="DO159" i="1"/>
  <c r="DS159" i="1"/>
  <c r="ED159" i="1" s="1"/>
  <c r="DJ160" i="1"/>
  <c r="DL160" i="1"/>
  <c r="DN160" i="1"/>
  <c r="DR160" i="1"/>
  <c r="ED160" i="1" s="1"/>
  <c r="DK161" i="1"/>
  <c r="DM161" i="1"/>
  <c r="DO161" i="1"/>
  <c r="DS161" i="1"/>
  <c r="ED161" i="1" s="1"/>
  <c r="DJ162" i="1"/>
  <c r="DL162" i="1"/>
  <c r="DN162" i="1"/>
  <c r="DR162" i="1"/>
  <c r="ED162" i="1" s="1"/>
  <c r="DK163" i="1"/>
  <c r="DM163" i="1"/>
  <c r="DO163" i="1"/>
  <c r="DS163" i="1"/>
  <c r="ED163" i="1" s="1"/>
  <c r="DJ164" i="1"/>
  <c r="DL164" i="1"/>
  <c r="DN164" i="1"/>
  <c r="DR164" i="1"/>
  <c r="ED164" i="1" s="1"/>
  <c r="DL165" i="1"/>
  <c r="DN165" i="1"/>
  <c r="DR165" i="1"/>
  <c r="ED165" i="1" s="1"/>
  <c r="DL166" i="1"/>
  <c r="DP166" i="1" s="1"/>
  <c r="DQ166" i="1" s="1"/>
  <c r="EE166" i="1" s="1"/>
  <c r="EF166" i="1" s="1"/>
  <c r="DN166" i="1"/>
  <c r="DR166" i="1"/>
  <c r="ED166" i="1" s="1"/>
  <c r="DM167" i="1"/>
  <c r="DO167" i="1"/>
  <c r="DS167" i="1"/>
  <c r="ED167" i="1" s="1"/>
  <c r="DL168" i="1"/>
  <c r="DN168" i="1"/>
  <c r="DR168" i="1"/>
  <c r="ED168" i="1" s="1"/>
  <c r="DM169" i="1"/>
  <c r="DO169" i="1"/>
  <c r="DS169" i="1"/>
  <c r="ED169" i="1" s="1"/>
  <c r="DL170" i="1"/>
  <c r="DN170" i="1"/>
  <c r="DR170" i="1"/>
  <c r="ED170" i="1" s="1"/>
  <c r="CU180" i="1"/>
  <c r="DB180" i="1" s="1"/>
  <c r="DC180" i="1" s="1"/>
  <c r="DE180" i="1"/>
  <c r="DG180" i="1"/>
  <c r="DI180" i="1"/>
  <c r="DK180" i="1"/>
  <c r="DM180" i="1"/>
  <c r="DO180" i="1"/>
  <c r="DS180" i="1"/>
  <c r="DU180" i="1"/>
  <c r="DU182" i="1" s="1"/>
  <c r="DD181" i="1"/>
  <c r="DF181" i="1"/>
  <c r="DH181" i="1"/>
  <c r="DJ181" i="1"/>
  <c r="DL181" i="1"/>
  <c r="DN181" i="1"/>
  <c r="DR181" i="1"/>
  <c r="DT181" i="1"/>
  <c r="DD180" i="1"/>
  <c r="DF180" i="1"/>
  <c r="DF182" i="1" s="1"/>
  <c r="DH180" i="1"/>
  <c r="DH182" i="1" s="1"/>
  <c r="DJ180" i="1"/>
  <c r="DJ182" i="1" s="1"/>
  <c r="DL180" i="1"/>
  <c r="DL182" i="1" s="1"/>
  <c r="DN180" i="1"/>
  <c r="DN182" i="1" s="1"/>
  <c r="DR180" i="1"/>
  <c r="DT180" i="1"/>
  <c r="DT182" i="1" s="1"/>
  <c r="DE181" i="1"/>
  <c r="DG181" i="1"/>
  <c r="DI181" i="1"/>
  <c r="DK181" i="1"/>
  <c r="DM181" i="1"/>
  <c r="DO181" i="1"/>
  <c r="DS181" i="1"/>
  <c r="DB131" i="1" l="1"/>
  <c r="DC131" i="1" s="1"/>
  <c r="DP169" i="1"/>
  <c r="DQ169" i="1" s="1"/>
  <c r="EE169" i="1" s="1"/>
  <c r="EF169" i="1" s="1"/>
  <c r="DP167" i="1"/>
  <c r="DQ167" i="1" s="1"/>
  <c r="EE167" i="1" s="1"/>
  <c r="EF167" i="1" s="1"/>
  <c r="DP165" i="1"/>
  <c r="DQ165" i="1" s="1"/>
  <c r="EE165" i="1" s="1"/>
  <c r="EF165" i="1" s="1"/>
  <c r="DP163" i="1"/>
  <c r="DQ163" i="1" s="1"/>
  <c r="EE163" i="1" s="1"/>
  <c r="EF163" i="1" s="1"/>
  <c r="DP161" i="1"/>
  <c r="DQ161" i="1" s="1"/>
  <c r="EE161" i="1" s="1"/>
  <c r="EF161" i="1" s="1"/>
  <c r="DP159" i="1"/>
  <c r="DQ159" i="1" s="1"/>
  <c r="EE159" i="1" s="1"/>
  <c r="EF159" i="1" s="1"/>
  <c r="DP157" i="1"/>
  <c r="DQ157" i="1" s="1"/>
  <c r="EE157" i="1" s="1"/>
  <c r="EF157" i="1" s="1"/>
  <c r="DP155" i="1"/>
  <c r="DQ155" i="1" s="1"/>
  <c r="EE155" i="1" s="1"/>
  <c r="EF155" i="1" s="1"/>
  <c r="DP152" i="1"/>
  <c r="DB152" i="1"/>
  <c r="DC152" i="1" s="1"/>
  <c r="DP156" i="1"/>
  <c r="DQ156" i="1" s="1"/>
  <c r="ED151" i="1"/>
  <c r="ED149" i="1"/>
  <c r="DB147" i="1"/>
  <c r="DC147" i="1" s="1"/>
  <c r="ED145" i="1"/>
  <c r="DB145" i="1"/>
  <c r="DC145" i="1" s="1"/>
  <c r="ED143" i="1"/>
  <c r="DB133" i="1"/>
  <c r="DC133" i="1" s="1"/>
  <c r="DP131" i="1"/>
  <c r="DB129" i="1"/>
  <c r="DC129" i="1" s="1"/>
  <c r="DP127" i="1"/>
  <c r="DB125" i="1"/>
  <c r="DC125" i="1" s="1"/>
  <c r="ED117" i="1"/>
  <c r="DP113" i="1"/>
  <c r="DP109" i="1"/>
  <c r="DB109" i="1"/>
  <c r="CN109" i="1"/>
  <c r="BZ109" i="1"/>
  <c r="CA109" i="1" s="1"/>
  <c r="DP86" i="1"/>
  <c r="DB86" i="1"/>
  <c r="CN86" i="1"/>
  <c r="BZ86" i="1"/>
  <c r="ED85" i="1"/>
  <c r="BJ177" i="1"/>
  <c r="DP77" i="1"/>
  <c r="DQ77" i="1" s="1"/>
  <c r="EE77" i="1" s="1"/>
  <c r="EF77" i="1" s="1"/>
  <c r="CN53" i="1"/>
  <c r="CO53" i="1" s="1"/>
  <c r="ED51" i="1"/>
  <c r="CN50" i="1"/>
  <c r="CO50" i="1" s="1"/>
  <c r="DU82" i="1"/>
  <c r="ED45" i="1"/>
  <c r="BS82" i="1"/>
  <c r="BO82" i="1"/>
  <c r="DL32" i="1"/>
  <c r="DH32" i="1"/>
  <c r="CX32" i="1"/>
  <c r="CT32" i="1"/>
  <c r="CJ32" i="1"/>
  <c r="EE31" i="1"/>
  <c r="EF31" i="1" s="1"/>
  <c r="DP29" i="1"/>
  <c r="DB29" i="1"/>
  <c r="CN29" i="1"/>
  <c r="CO29" i="1" s="1"/>
  <c r="DB23" i="1"/>
  <c r="DC23" i="1" s="1"/>
  <c r="CN213" i="2"/>
  <c r="DB213" i="2"/>
  <c r="DP213" i="2"/>
  <c r="BM202" i="2"/>
  <c r="BO198" i="2"/>
  <c r="CC197" i="2"/>
  <c r="BO197" i="2"/>
  <c r="DE195" i="2"/>
  <c r="CQ195" i="2"/>
  <c r="CC195" i="2"/>
  <c r="BO195" i="2"/>
  <c r="AE216" i="2"/>
  <c r="AH216" i="2"/>
  <c r="AY93" i="2"/>
  <c r="DE87" i="2"/>
  <c r="CQ87" i="2"/>
  <c r="CC87" i="2"/>
  <c r="BO87" i="2"/>
  <c r="DE85" i="2"/>
  <c r="CQ85" i="2"/>
  <c r="CC85" i="2"/>
  <c r="BO85" i="2"/>
  <c r="DE80" i="2"/>
  <c r="CQ80" i="2"/>
  <c r="CC80" i="2"/>
  <c r="BO80" i="2"/>
  <c r="BB84" i="2"/>
  <c r="AJ83" i="2"/>
  <c r="CC83" i="2"/>
  <c r="DE83" i="2"/>
  <c r="BB81" i="2"/>
  <c r="BA79" i="2"/>
  <c r="DE73" i="2"/>
  <c r="CQ73" i="2"/>
  <c r="CC73" i="2"/>
  <c r="BO73" i="2"/>
  <c r="H96" i="2"/>
  <c r="DP133" i="1"/>
  <c r="DP129" i="1"/>
  <c r="DB127" i="1"/>
  <c r="DC127" i="1" s="1"/>
  <c r="DQ127" i="1" s="1"/>
  <c r="EE127" i="1" s="1"/>
  <c r="EF127" i="1" s="1"/>
  <c r="DP125" i="1"/>
  <c r="DP117" i="1"/>
  <c r="DP115" i="1"/>
  <c r="DB113" i="1"/>
  <c r="DP111" i="1"/>
  <c r="DB111" i="1"/>
  <c r="DP107" i="1"/>
  <c r="DB107" i="1"/>
  <c r="CN107" i="1"/>
  <c r="BZ106" i="1"/>
  <c r="CA106" i="1" s="1"/>
  <c r="BZ105" i="1"/>
  <c r="CA105" i="1" s="1"/>
  <c r="BZ104" i="1"/>
  <c r="CA104" i="1" s="1"/>
  <c r="BZ103" i="1"/>
  <c r="CA103" i="1" s="1"/>
  <c r="BZ102" i="1"/>
  <c r="CA102" i="1" s="1"/>
  <c r="BZ101" i="1"/>
  <c r="CA101" i="1" s="1"/>
  <c r="BZ100" i="1"/>
  <c r="CA100" i="1" s="1"/>
  <c r="BZ99" i="1"/>
  <c r="CA99" i="1" s="1"/>
  <c r="BZ98" i="1"/>
  <c r="CA98" i="1" s="1"/>
  <c r="BZ97" i="1"/>
  <c r="CA97" i="1" s="1"/>
  <c r="BZ96" i="1"/>
  <c r="CA96" i="1" s="1"/>
  <c r="BZ95" i="1"/>
  <c r="CA95" i="1" s="1"/>
  <c r="BZ94" i="1"/>
  <c r="CA94" i="1" s="1"/>
  <c r="CA86" i="1"/>
  <c r="CO86" i="1" s="1"/>
  <c r="DC86" i="1" s="1"/>
  <c r="DQ86" i="1" s="1"/>
  <c r="EE86" i="1" s="1"/>
  <c r="EF86" i="1" s="1"/>
  <c r="DO82" i="1"/>
  <c r="DK82" i="1"/>
  <c r="DG82" i="1"/>
  <c r="DA82" i="1"/>
  <c r="CW82" i="1"/>
  <c r="CS82" i="1"/>
  <c r="CM82" i="1"/>
  <c r="CI82" i="1"/>
  <c r="CE82" i="1"/>
  <c r="BY82" i="1"/>
  <c r="BU82" i="1"/>
  <c r="BQ82" i="1"/>
  <c r="BK82" i="1"/>
  <c r="CU82" i="1"/>
  <c r="CQ82" i="1"/>
  <c r="CK82" i="1"/>
  <c r="CG82" i="1"/>
  <c r="CC82" i="1"/>
  <c r="BW82" i="1"/>
  <c r="DS82" i="1"/>
  <c r="DM82" i="1"/>
  <c r="DI82" i="1"/>
  <c r="DE82" i="1"/>
  <c r="CY82" i="1"/>
  <c r="DM32" i="1"/>
  <c r="DI32" i="1"/>
  <c r="DE32" i="1"/>
  <c r="CY32" i="1"/>
  <c r="CU32" i="1"/>
  <c r="CQ32" i="1"/>
  <c r="CK32" i="1"/>
  <c r="DE196" i="2"/>
  <c r="CQ196" i="2"/>
  <c r="CC196" i="2"/>
  <c r="BO196" i="2"/>
  <c r="AG216" i="2"/>
  <c r="AF216" i="2"/>
  <c r="CD184" i="2"/>
  <c r="DE82" i="2"/>
  <c r="CQ82" i="2"/>
  <c r="CC82" i="2"/>
  <c r="BO82" i="2"/>
  <c r="DE78" i="2"/>
  <c r="CQ78" i="2"/>
  <c r="CC78" i="2"/>
  <c r="BO78" i="2"/>
  <c r="BO77" i="2"/>
  <c r="DE75" i="2"/>
  <c r="CQ75" i="2"/>
  <c r="CC75" i="2"/>
  <c r="BO75" i="2"/>
  <c r="H220" i="2"/>
  <c r="DP9" i="3"/>
  <c r="DB9" i="3"/>
  <c r="CN9" i="3"/>
  <c r="BZ9" i="3"/>
  <c r="BL9" i="3"/>
  <c r="BM9" i="3" s="1"/>
  <c r="ED8" i="3"/>
  <c r="EE8" i="3" s="1"/>
  <c r="EF8" i="3" s="1"/>
  <c r="DT10" i="3"/>
  <c r="DO10" i="3"/>
  <c r="DK10" i="3"/>
  <c r="DG10" i="3"/>
  <c r="DA10" i="3"/>
  <c r="CW10" i="3"/>
  <c r="CS10" i="3"/>
  <c r="CM10" i="3"/>
  <c r="CI10" i="3"/>
  <c r="CE10" i="3"/>
  <c r="BY10" i="3"/>
  <c r="BU10" i="3"/>
  <c r="BQ10" i="3"/>
  <c r="BK10" i="3"/>
  <c r="DU10" i="3"/>
  <c r="DN10" i="3"/>
  <c r="DJ10" i="3"/>
  <c r="DF10" i="3"/>
  <c r="CZ10" i="3"/>
  <c r="CV10" i="3"/>
  <c r="CR10" i="3"/>
  <c r="CL10" i="3"/>
  <c r="CH10" i="3"/>
  <c r="CD10" i="3"/>
  <c r="BX10" i="3"/>
  <c r="BT10" i="3"/>
  <c r="BP10" i="3"/>
  <c r="BJ10" i="3"/>
  <c r="DR10" i="3"/>
  <c r="ED7" i="3"/>
  <c r="DM10" i="3"/>
  <c r="DI10" i="3"/>
  <c r="DE10" i="3"/>
  <c r="CY10" i="3"/>
  <c r="CU10" i="3"/>
  <c r="CQ10" i="3"/>
  <c r="CK10" i="3"/>
  <c r="CG10" i="3"/>
  <c r="CC10" i="3"/>
  <c r="BW10" i="3"/>
  <c r="BS10" i="3"/>
  <c r="BO10" i="3"/>
  <c r="BI10" i="3"/>
  <c r="DB8" i="3"/>
  <c r="CN8" i="3"/>
  <c r="BZ8" i="3"/>
  <c r="BL8" i="3"/>
  <c r="BM8" i="3" s="1"/>
  <c r="CA8" i="3" s="1"/>
  <c r="CO8" i="3" s="1"/>
  <c r="DC8" i="3" s="1"/>
  <c r="DS10" i="3"/>
  <c r="DL10" i="3"/>
  <c r="DH10" i="3"/>
  <c r="DD10" i="3"/>
  <c r="DP7" i="3"/>
  <c r="DP10" i="3" s="1"/>
  <c r="CX10" i="3"/>
  <c r="CT10" i="3"/>
  <c r="CP10" i="3"/>
  <c r="DB7" i="3"/>
  <c r="DB10" i="3" s="1"/>
  <c r="CJ10" i="3"/>
  <c r="CF10" i="3"/>
  <c r="CB10" i="3"/>
  <c r="CN7" i="3"/>
  <c r="BV10" i="3"/>
  <c r="BR10" i="3"/>
  <c r="BN10" i="3"/>
  <c r="BZ7" i="3"/>
  <c r="BZ10" i="3" s="1"/>
  <c r="BH10" i="3"/>
  <c r="BL7" i="3"/>
  <c r="AO220" i="2"/>
  <c r="DP211" i="2"/>
  <c r="DB211" i="2"/>
  <c r="CN211" i="2"/>
  <c r="BZ211" i="2"/>
  <c r="BL211" i="2"/>
  <c r="DP209" i="2"/>
  <c r="DB209" i="2"/>
  <c r="CN209" i="2"/>
  <c r="BZ209" i="2"/>
  <c r="BL209" i="2"/>
  <c r="DB208" i="2"/>
  <c r="CN208" i="2"/>
  <c r="BZ208" i="2"/>
  <c r="BL208" i="2"/>
  <c r="DP208" i="2"/>
  <c r="DQ207" i="2"/>
  <c r="DC207" i="2"/>
  <c r="CO207" i="2"/>
  <c r="CA207" i="2"/>
  <c r="BM207" i="2"/>
  <c r="AY207" i="2"/>
  <c r="AZ207" i="2"/>
  <c r="BN207" i="2" s="1"/>
  <c r="CB207" i="2" s="1"/>
  <c r="CP207" i="2" s="1"/>
  <c r="DD207" i="2" s="1"/>
  <c r="DR207" i="2" s="1"/>
  <c r="DS207" i="2" s="1"/>
  <c r="DC206" i="2"/>
  <c r="CO206" i="2"/>
  <c r="CA206" i="2"/>
  <c r="BM206" i="2"/>
  <c r="AY206" i="2"/>
  <c r="AZ206" i="2"/>
  <c r="BN206" i="2" s="1"/>
  <c r="DQ204" i="2"/>
  <c r="DC204" i="2"/>
  <c r="CO204" i="2"/>
  <c r="CA204" i="2"/>
  <c r="BM204" i="2"/>
  <c r="AY204" i="2"/>
  <c r="AZ204" i="2"/>
  <c r="BN204" i="2" s="1"/>
  <c r="DE201" i="2"/>
  <c r="CQ201" i="2"/>
  <c r="CC201" i="2"/>
  <c r="BO201" i="2"/>
  <c r="DE200" i="2"/>
  <c r="CQ200" i="2"/>
  <c r="CC200" i="2"/>
  <c r="BO200" i="2"/>
  <c r="AZ202" i="2"/>
  <c r="BN202" i="2" s="1"/>
  <c r="AY202" i="2"/>
  <c r="CA202" i="2"/>
  <c r="CO202" i="2"/>
  <c r="DC202" i="2"/>
  <c r="DQ202" i="2"/>
  <c r="BA201" i="2"/>
  <c r="BB201" i="2"/>
  <c r="BP201" i="2" s="1"/>
  <c r="BA200" i="2"/>
  <c r="BB200" i="2"/>
  <c r="BP200" i="2" s="1"/>
  <c r="CD200" i="2" s="1"/>
  <c r="CR200" i="2" s="1"/>
  <c r="BA199" i="2"/>
  <c r="BB199" i="2"/>
  <c r="BA198" i="2"/>
  <c r="BB198" i="2"/>
  <c r="BP198" i="2" s="1"/>
  <c r="BA197" i="2"/>
  <c r="BB197" i="2"/>
  <c r="BP197" i="2" s="1"/>
  <c r="CD197" i="2" s="1"/>
  <c r="BA195" i="2"/>
  <c r="BB195" i="2"/>
  <c r="BP195" i="2" s="1"/>
  <c r="CD195" i="2" s="1"/>
  <c r="CR195" i="2" s="1"/>
  <c r="DD194" i="2"/>
  <c r="CP194" i="2"/>
  <c r="CB194" i="2"/>
  <c r="BN194" i="2"/>
  <c r="AZ193" i="2"/>
  <c r="CB192" i="2"/>
  <c r="BN192" i="2"/>
  <c r="DD191" i="2"/>
  <c r="CP191" i="2"/>
  <c r="CB191" i="2"/>
  <c r="BN191" i="2"/>
  <c r="DF185" i="2"/>
  <c r="CR185" i="2"/>
  <c r="CD185" i="2"/>
  <c r="BP185" i="2"/>
  <c r="BB185" i="2"/>
  <c r="BC185" i="2"/>
  <c r="BQ185" i="2" s="1"/>
  <c r="DD193" i="2"/>
  <c r="CB193" i="2"/>
  <c r="AJ193" i="2"/>
  <c r="BA193" i="2" s="1"/>
  <c r="AI193" i="2"/>
  <c r="CP192" i="2"/>
  <c r="DD192" i="2"/>
  <c r="BP186" i="2"/>
  <c r="AB216" i="2"/>
  <c r="X216" i="2"/>
  <c r="DQ94" i="2"/>
  <c r="DC94" i="2"/>
  <c r="CO94" i="2"/>
  <c r="CA94" i="2"/>
  <c r="BM94" i="2"/>
  <c r="BA87" i="2"/>
  <c r="BB87" i="2"/>
  <c r="BP87" i="2" s="1"/>
  <c r="CD87" i="2" s="1"/>
  <c r="CR87" i="2" s="1"/>
  <c r="BB85" i="2"/>
  <c r="BP85" i="2" s="1"/>
  <c r="CD85" i="2" s="1"/>
  <c r="CR85" i="2" s="1"/>
  <c r="BA85" i="2"/>
  <c r="BB80" i="2"/>
  <c r="BP80" i="2" s="1"/>
  <c r="CD80" i="2" s="1"/>
  <c r="CR80" i="2" s="1"/>
  <c r="BA80" i="2"/>
  <c r="AZ94" i="2"/>
  <c r="CQ83" i="2"/>
  <c r="BO83" i="2"/>
  <c r="BB83" i="2"/>
  <c r="BA83" i="2"/>
  <c r="CC77" i="2"/>
  <c r="CQ77" i="2"/>
  <c r="DE77" i="2"/>
  <c r="DE76" i="2"/>
  <c r="CQ76" i="2"/>
  <c r="CC76" i="2"/>
  <c r="BO76" i="2"/>
  <c r="BB73" i="2"/>
  <c r="BP73" i="2" s="1"/>
  <c r="CD73" i="2" s="1"/>
  <c r="CR73" i="2" s="1"/>
  <c r="BA73" i="2"/>
  <c r="DE72" i="2"/>
  <c r="CQ72" i="2"/>
  <c r="CC72" i="2"/>
  <c r="BO72" i="2"/>
  <c r="BA84" i="2"/>
  <c r="BA81" i="2"/>
  <c r="BB79" i="2"/>
  <c r="BA76" i="2"/>
  <c r="BB76" i="2"/>
  <c r="BA74" i="2"/>
  <c r="BB74" i="2"/>
  <c r="BA72" i="2"/>
  <c r="BB72" i="2"/>
  <c r="O43" i="2"/>
  <c r="M43" i="2"/>
  <c r="P43" i="2"/>
  <c r="N43" i="2"/>
  <c r="I96" i="2"/>
  <c r="O39" i="2"/>
  <c r="M39" i="2"/>
  <c r="K39" i="2"/>
  <c r="K96" i="2" s="1"/>
  <c r="N39" i="2"/>
  <c r="L39" i="2"/>
  <c r="L96" i="2" s="1"/>
  <c r="AY214" i="2"/>
  <c r="AX214" i="2"/>
  <c r="DP214" i="2"/>
  <c r="DB214" i="2"/>
  <c r="CN214" i="2"/>
  <c r="BZ214" i="2"/>
  <c r="BL214" i="2"/>
  <c r="BZ213" i="2"/>
  <c r="BL213" i="2"/>
  <c r="DP212" i="2"/>
  <c r="DB212" i="2"/>
  <c r="CN212" i="2"/>
  <c r="BZ212" i="2"/>
  <c r="BL212" i="2"/>
  <c r="BM212" i="2" s="1"/>
  <c r="CA212" i="2" s="1"/>
  <c r="CO212" i="2" s="1"/>
  <c r="DC212" i="2" s="1"/>
  <c r="DQ212" i="2" s="1"/>
  <c r="DP210" i="2"/>
  <c r="DB210" i="2"/>
  <c r="CN210" i="2"/>
  <c r="BZ210" i="2"/>
  <c r="BL210" i="2"/>
  <c r="BM210" i="2" s="1"/>
  <c r="BM213" i="2"/>
  <c r="CA213" i="2" s="1"/>
  <c r="CO213" i="2" s="1"/>
  <c r="DC213" i="2" s="1"/>
  <c r="DQ213" i="2" s="1"/>
  <c r="BM211" i="2"/>
  <c r="CA211" i="2" s="1"/>
  <c r="CO211" i="2" s="1"/>
  <c r="DC211" i="2" s="1"/>
  <c r="DQ211" i="2" s="1"/>
  <c r="BM209" i="2"/>
  <c r="CA209" i="2" s="1"/>
  <c r="CO209" i="2" s="1"/>
  <c r="DC209" i="2" s="1"/>
  <c r="DQ209" i="2" s="1"/>
  <c r="AX208" i="2"/>
  <c r="AY208" i="2"/>
  <c r="BM208" i="2" s="1"/>
  <c r="CA208" i="2" s="1"/>
  <c r="CO208" i="2" s="1"/>
  <c r="DC208" i="2" s="1"/>
  <c r="DQ208" i="2" s="1"/>
  <c r="DQ206" i="2"/>
  <c r="DQ205" i="2"/>
  <c r="DC205" i="2"/>
  <c r="CO205" i="2"/>
  <c r="CA205" i="2"/>
  <c r="BM205" i="2"/>
  <c r="AY205" i="2"/>
  <c r="AZ205" i="2"/>
  <c r="BN205" i="2" s="1"/>
  <c r="CB205" i="2" s="1"/>
  <c r="CP205" i="2" s="1"/>
  <c r="DD205" i="2" s="1"/>
  <c r="DR205" i="2" s="1"/>
  <c r="DS205" i="2" s="1"/>
  <c r="DQ203" i="2"/>
  <c r="DC203" i="2"/>
  <c r="CO203" i="2"/>
  <c r="CA203" i="2"/>
  <c r="BM203" i="2"/>
  <c r="AY203" i="2"/>
  <c r="AZ203" i="2"/>
  <c r="BN203" i="2" s="1"/>
  <c r="DE199" i="2"/>
  <c r="CQ199" i="2"/>
  <c r="CC199" i="2"/>
  <c r="BO199" i="2"/>
  <c r="DE198" i="2"/>
  <c r="CQ198" i="2"/>
  <c r="CC198" i="2"/>
  <c r="DE197" i="2"/>
  <c r="CQ197" i="2"/>
  <c r="BA196" i="2"/>
  <c r="BB196" i="2"/>
  <c r="BP196" i="2" s="1"/>
  <c r="CD196" i="2" s="1"/>
  <c r="CR196" i="2" s="1"/>
  <c r="AZ194" i="2"/>
  <c r="AI194" i="2"/>
  <c r="AI216" i="2" s="1"/>
  <c r="AJ194" i="2"/>
  <c r="BA194" i="2" s="1"/>
  <c r="BO194" i="2" s="1"/>
  <c r="CC194" i="2" s="1"/>
  <c r="CQ194" i="2" s="1"/>
  <c r="DE194" i="2" s="1"/>
  <c r="DF194" i="2" s="1"/>
  <c r="CP193" i="2"/>
  <c r="BN193" i="2"/>
  <c r="AZ192" i="2"/>
  <c r="AZ191" i="2"/>
  <c r="BA191" i="2"/>
  <c r="BO191" i="2" s="1"/>
  <c r="CC191" i="2" s="1"/>
  <c r="CQ191" i="2" s="1"/>
  <c r="DE191" i="2" s="1"/>
  <c r="DF191" i="2" s="1"/>
  <c r="DF189" i="2"/>
  <c r="CR189" i="2"/>
  <c r="CD189" i="2"/>
  <c r="BP189" i="2"/>
  <c r="BB189" i="2"/>
  <c r="BC189" i="2"/>
  <c r="BQ189" i="2" s="1"/>
  <c r="DF187" i="2"/>
  <c r="CR187" i="2"/>
  <c r="CD187" i="2"/>
  <c r="BP187" i="2"/>
  <c r="BB187" i="2"/>
  <c r="BC187" i="2"/>
  <c r="BQ187" i="2" s="1"/>
  <c r="CE187" i="2" s="1"/>
  <c r="CS187" i="2" s="1"/>
  <c r="DG187" i="2" s="1"/>
  <c r="DH187" i="2" s="1"/>
  <c r="AJ192" i="2"/>
  <c r="DF190" i="2"/>
  <c r="CR190" i="2"/>
  <c r="CD190" i="2"/>
  <c r="BP190" i="2"/>
  <c r="BC190" i="2"/>
  <c r="BQ190" i="2" s="1"/>
  <c r="CE190" i="2" s="1"/>
  <c r="CS190" i="2" s="1"/>
  <c r="DG190" i="2" s="1"/>
  <c r="DH190" i="2" s="1"/>
  <c r="BB190" i="2"/>
  <c r="DF188" i="2"/>
  <c r="CR188" i="2"/>
  <c r="CD188" i="2"/>
  <c r="BP188" i="2"/>
  <c r="BC188" i="2"/>
  <c r="BQ188" i="2" s="1"/>
  <c r="CE188" i="2" s="1"/>
  <c r="CS188" i="2" s="1"/>
  <c r="DG188" i="2" s="1"/>
  <c r="DH188" i="2" s="1"/>
  <c r="BB188" i="2"/>
  <c r="DF186" i="2"/>
  <c r="BB86" i="2"/>
  <c r="BA86" i="2"/>
  <c r="CD186" i="2"/>
  <c r="BC186" i="2"/>
  <c r="BQ186" i="2" s="1"/>
  <c r="BB186" i="2"/>
  <c r="CR184" i="2"/>
  <c r="BP184" i="2"/>
  <c r="BQ184" i="2" s="1"/>
  <c r="CE184" i="2" s="1"/>
  <c r="CR183" i="2"/>
  <c r="CD183" i="2"/>
  <c r="BP183" i="2"/>
  <c r="BC183" i="2"/>
  <c r="BB183" i="2"/>
  <c r="DF183" i="2"/>
  <c r="AD216" i="2"/>
  <c r="Z216" i="2"/>
  <c r="DQ93" i="2"/>
  <c r="DC93" i="2"/>
  <c r="CO93" i="2"/>
  <c r="CA93" i="2"/>
  <c r="BM93" i="2"/>
  <c r="DE86" i="2"/>
  <c r="CQ86" i="2"/>
  <c r="CC86" i="2"/>
  <c r="BO86" i="2"/>
  <c r="BB82" i="2"/>
  <c r="BP82" i="2" s="1"/>
  <c r="CD82" i="2" s="1"/>
  <c r="CR82" i="2" s="1"/>
  <c r="BA82" i="2"/>
  <c r="BB78" i="2"/>
  <c r="BP78" i="2" s="1"/>
  <c r="CD78" i="2" s="1"/>
  <c r="CR78" i="2" s="1"/>
  <c r="BA78" i="2"/>
  <c r="BO84" i="2"/>
  <c r="BP84" i="2" s="1"/>
  <c r="CC84" i="2"/>
  <c r="CQ84" i="2"/>
  <c r="DE84" i="2"/>
  <c r="BO81" i="2"/>
  <c r="BP81" i="2" s="1"/>
  <c r="CC81" i="2"/>
  <c r="CQ81" i="2"/>
  <c r="DE81" i="2"/>
  <c r="BO79" i="2"/>
  <c r="CC79" i="2"/>
  <c r="CQ79" i="2"/>
  <c r="DE79" i="2"/>
  <c r="BB77" i="2"/>
  <c r="BP77" i="2" s="1"/>
  <c r="CD77" i="2" s="1"/>
  <c r="CR77" i="2" s="1"/>
  <c r="BA77" i="2"/>
  <c r="BB75" i="2"/>
  <c r="BP75" i="2" s="1"/>
  <c r="CD75" i="2" s="1"/>
  <c r="CR75" i="2" s="1"/>
  <c r="BA75" i="2"/>
  <c r="DE74" i="2"/>
  <c r="CQ74" i="2"/>
  <c r="CC74" i="2"/>
  <c r="BO74" i="2"/>
  <c r="AZ93" i="2"/>
  <c r="BN93" i="2" s="1"/>
  <c r="CB93" i="2" s="1"/>
  <c r="CP93" i="2" s="1"/>
  <c r="DD93" i="2" s="1"/>
  <c r="DR93" i="2" s="1"/>
  <c r="DS93" i="2" s="1"/>
  <c r="I37" i="2"/>
  <c r="P25" i="2"/>
  <c r="I23" i="2"/>
  <c r="I220" i="2" s="1"/>
  <c r="P96" i="2"/>
  <c r="CO107" i="1"/>
  <c r="DC107" i="1" s="1"/>
  <c r="DQ107" i="1" s="1"/>
  <c r="EE107" i="1" s="1"/>
  <c r="EF107" i="1" s="1"/>
  <c r="DQ152" i="1"/>
  <c r="EE152" i="1" s="1"/>
  <c r="EF152" i="1" s="1"/>
  <c r="DQ133" i="1"/>
  <c r="EE133" i="1" s="1"/>
  <c r="EF133" i="1" s="1"/>
  <c r="DQ129" i="1"/>
  <c r="EE129" i="1" s="1"/>
  <c r="EF129" i="1" s="1"/>
  <c r="DQ125" i="1"/>
  <c r="EE125" i="1" s="1"/>
  <c r="EF125" i="1" s="1"/>
  <c r="DC113" i="1"/>
  <c r="DQ113" i="1" s="1"/>
  <c r="EE113" i="1" s="1"/>
  <c r="EF113" i="1" s="1"/>
  <c r="DC111" i="1"/>
  <c r="DQ111" i="1" s="1"/>
  <c r="EE111" i="1" s="1"/>
  <c r="EF111" i="1" s="1"/>
  <c r="CO109" i="1"/>
  <c r="DC109" i="1" s="1"/>
  <c r="DQ109" i="1" s="1"/>
  <c r="EE109" i="1" s="1"/>
  <c r="EF109" i="1" s="1"/>
  <c r="DC29" i="1"/>
  <c r="DQ29" i="1" s="1"/>
  <c r="EE29" i="1" s="1"/>
  <c r="EF29" i="1" s="1"/>
  <c r="DR182" i="1"/>
  <c r="ED180" i="1"/>
  <c r="DP180" i="1"/>
  <c r="ED181" i="1"/>
  <c r="DP181" i="1"/>
  <c r="DQ181" i="1" s="1"/>
  <c r="EE181" i="1" s="1"/>
  <c r="EF181" i="1" s="1"/>
  <c r="DS182" i="1"/>
  <c r="DM182" i="1"/>
  <c r="DI182" i="1"/>
  <c r="DE182" i="1"/>
  <c r="DP170" i="1"/>
  <c r="DQ170" i="1" s="1"/>
  <c r="EE170" i="1" s="1"/>
  <c r="EF170" i="1" s="1"/>
  <c r="DP168" i="1"/>
  <c r="DQ168" i="1" s="1"/>
  <c r="EE168" i="1" s="1"/>
  <c r="EF168" i="1" s="1"/>
  <c r="DP154" i="1"/>
  <c r="DQ154" i="1" s="1"/>
  <c r="EE154" i="1" s="1"/>
  <c r="EF154" i="1" s="1"/>
  <c r="ED156" i="1"/>
  <c r="ED150" i="1"/>
  <c r="DP150" i="1"/>
  <c r="DP148" i="1"/>
  <c r="DB153" i="1"/>
  <c r="DC153" i="1" s="1"/>
  <c r="DP153" i="1"/>
  <c r="ED153" i="1"/>
  <c r="DB151" i="1"/>
  <c r="DC151" i="1" s="1"/>
  <c r="DB149" i="1"/>
  <c r="DC149" i="1" s="1"/>
  <c r="DP147" i="1"/>
  <c r="DQ147" i="1" s="1"/>
  <c r="EE147" i="1" s="1"/>
  <c r="EF147" i="1" s="1"/>
  <c r="ED147" i="1"/>
  <c r="DP146" i="1"/>
  <c r="DQ146" i="1" s="1"/>
  <c r="EE146" i="1" s="1"/>
  <c r="EF146" i="1" s="1"/>
  <c r="DP144" i="1"/>
  <c r="DP142" i="1"/>
  <c r="DP140" i="1"/>
  <c r="DP138" i="1"/>
  <c r="DP136" i="1"/>
  <c r="DB144" i="1"/>
  <c r="DC144" i="1" s="1"/>
  <c r="DQ144" i="1" s="1"/>
  <c r="EE144" i="1" s="1"/>
  <c r="EF144" i="1" s="1"/>
  <c r="ED141" i="1"/>
  <c r="DP141" i="1"/>
  <c r="ED139" i="1"/>
  <c r="DP139" i="1"/>
  <c r="ED137" i="1"/>
  <c r="DP137" i="1"/>
  <c r="DP135" i="1"/>
  <c r="DQ135" i="1" s="1"/>
  <c r="EE135" i="1" s="1"/>
  <c r="EF135" i="1" s="1"/>
  <c r="ED135" i="1"/>
  <c r="ED134" i="1"/>
  <c r="DP134" i="1"/>
  <c r="DB132" i="1"/>
  <c r="DC132" i="1" s="1"/>
  <c r="ED130" i="1"/>
  <c r="DP130" i="1"/>
  <c r="DB128" i="1"/>
  <c r="DC128" i="1" s="1"/>
  <c r="ED126" i="1"/>
  <c r="DP126" i="1"/>
  <c r="DB124" i="1"/>
  <c r="DC124" i="1" s="1"/>
  <c r="DB123" i="1"/>
  <c r="DC123" i="1" s="1"/>
  <c r="DB122" i="1"/>
  <c r="DC122" i="1" s="1"/>
  <c r="DB121" i="1"/>
  <c r="DC121" i="1" s="1"/>
  <c r="DB120" i="1"/>
  <c r="DC120" i="1" s="1"/>
  <c r="DB119" i="1"/>
  <c r="DC119" i="1" s="1"/>
  <c r="DB118" i="1"/>
  <c r="DC118" i="1" s="1"/>
  <c r="DP118" i="1"/>
  <c r="ED118" i="1"/>
  <c r="ED116" i="1"/>
  <c r="DB116" i="1"/>
  <c r="ED114" i="1"/>
  <c r="DB114" i="1"/>
  <c r="DB117" i="1"/>
  <c r="DC117" i="1" s="1"/>
  <c r="DQ117" i="1" s="1"/>
  <c r="EE117" i="1" s="1"/>
  <c r="EF117" i="1" s="1"/>
  <c r="DP116" i="1"/>
  <c r="ED115" i="1"/>
  <c r="DB115" i="1"/>
  <c r="DP114" i="1"/>
  <c r="ED113" i="1"/>
  <c r="ED112" i="1"/>
  <c r="DP112" i="1"/>
  <c r="DB112" i="1"/>
  <c r="BZ110" i="1"/>
  <c r="CA110" i="1" s="1"/>
  <c r="DP92" i="1"/>
  <c r="DB92" i="1"/>
  <c r="CN92" i="1"/>
  <c r="BZ92" i="1"/>
  <c r="CA92" i="1" s="1"/>
  <c r="DR177" i="1"/>
  <c r="DR178" i="1" s="1"/>
  <c r="ED84" i="1"/>
  <c r="DL177" i="1"/>
  <c r="DH177" i="1"/>
  <c r="DD177" i="1"/>
  <c r="DP84" i="1"/>
  <c r="CX177" i="1"/>
  <c r="CT177" i="1"/>
  <c r="CP177" i="1"/>
  <c r="DB84" i="1"/>
  <c r="CJ177" i="1"/>
  <c r="CF177" i="1"/>
  <c r="CB177" i="1"/>
  <c r="CN84" i="1"/>
  <c r="BV177" i="1"/>
  <c r="BR177" i="1"/>
  <c r="BN177" i="1"/>
  <c r="BZ84" i="1"/>
  <c r="BZ91" i="1"/>
  <c r="CA91" i="1" s="1"/>
  <c r="CO91" i="1" s="1"/>
  <c r="CN91" i="1"/>
  <c r="DB91" i="1"/>
  <c r="DP91" i="1"/>
  <c r="ED91" i="1"/>
  <c r="DU177" i="1"/>
  <c r="DO177" i="1"/>
  <c r="DK177" i="1"/>
  <c r="DG177" i="1"/>
  <c r="DA177" i="1"/>
  <c r="CW177" i="1"/>
  <c r="CS177" i="1"/>
  <c r="CM177" i="1"/>
  <c r="CI177" i="1"/>
  <c r="CE177" i="1"/>
  <c r="BY177" i="1"/>
  <c r="BU177" i="1"/>
  <c r="BQ177" i="1"/>
  <c r="BK177" i="1"/>
  <c r="BC177" i="1"/>
  <c r="BL84" i="1"/>
  <c r="EE78" i="1"/>
  <c r="EF78" i="1" s="1"/>
  <c r="ED78" i="1"/>
  <c r="DP74" i="1"/>
  <c r="DQ74" i="1" s="1"/>
  <c r="EE74" i="1" s="1"/>
  <c r="EF74" i="1" s="1"/>
  <c r="DB71" i="1"/>
  <c r="DC71" i="1" s="1"/>
  <c r="ED65" i="1"/>
  <c r="DP65" i="1"/>
  <c r="DB65" i="1"/>
  <c r="ED63" i="1"/>
  <c r="DP63" i="1"/>
  <c r="DB63" i="1"/>
  <c r="DC63" i="1" s="1"/>
  <c r="DQ63" i="1" s="1"/>
  <c r="EE63" i="1" s="1"/>
  <c r="EF63" i="1" s="1"/>
  <c r="ED61" i="1"/>
  <c r="DP61" i="1"/>
  <c r="DB61" i="1"/>
  <c r="ED59" i="1"/>
  <c r="DP59" i="1"/>
  <c r="DB59" i="1"/>
  <c r="DC59" i="1" s="1"/>
  <c r="DQ59" i="1" s="1"/>
  <c r="EE59" i="1" s="1"/>
  <c r="EF59" i="1" s="1"/>
  <c r="ED57" i="1"/>
  <c r="DP57" i="1"/>
  <c r="DB57" i="1"/>
  <c r="ED55" i="1"/>
  <c r="DP55" i="1"/>
  <c r="DB55" i="1"/>
  <c r="ED48" i="1"/>
  <c r="DP48" i="1"/>
  <c r="DB48" i="1"/>
  <c r="CN48" i="1"/>
  <c r="CO48" i="1" s="1"/>
  <c r="DC48" i="1" s="1"/>
  <c r="DQ48" i="1" s="1"/>
  <c r="EE48" i="1" s="1"/>
  <c r="EF48" i="1" s="1"/>
  <c r="BZ45" i="1"/>
  <c r="CA45" i="1" s="1"/>
  <c r="ED73" i="1"/>
  <c r="ED71" i="1"/>
  <c r="DP71" i="1"/>
  <c r="ED69" i="1"/>
  <c r="DP69" i="1"/>
  <c r="ED68" i="1"/>
  <c r="DP68" i="1"/>
  <c r="ED67" i="1"/>
  <c r="DP67" i="1"/>
  <c r="DB67" i="1"/>
  <c r="DC67" i="1" s="1"/>
  <c r="DC65" i="1"/>
  <c r="DQ65" i="1" s="1"/>
  <c r="EE65" i="1" s="1"/>
  <c r="EF65" i="1" s="1"/>
  <c r="DC61" i="1"/>
  <c r="DQ61" i="1" s="1"/>
  <c r="EE61" i="1" s="1"/>
  <c r="EF61" i="1" s="1"/>
  <c r="CN57" i="1"/>
  <c r="CO57" i="1" s="1"/>
  <c r="DC57" i="1" s="1"/>
  <c r="DQ57" i="1" s="1"/>
  <c r="EE57" i="1" s="1"/>
  <c r="EF57" i="1" s="1"/>
  <c r="CN55" i="1"/>
  <c r="CO55" i="1" s="1"/>
  <c r="ED53" i="1"/>
  <c r="DP53" i="1"/>
  <c r="DB53" i="1"/>
  <c r="DC53" i="1" s="1"/>
  <c r="DQ53" i="1" s="1"/>
  <c r="EE53" i="1" s="1"/>
  <c r="EF53" i="1" s="1"/>
  <c r="BZ47" i="1"/>
  <c r="CA47" i="1" s="1"/>
  <c r="ED44" i="1"/>
  <c r="DP44" i="1"/>
  <c r="DB44" i="1"/>
  <c r="CN44" i="1"/>
  <c r="BZ44" i="1"/>
  <c r="CA44" i="1" s="1"/>
  <c r="CO44" i="1" s="1"/>
  <c r="DC44" i="1" s="1"/>
  <c r="DQ44" i="1" s="1"/>
  <c r="EE44" i="1" s="1"/>
  <c r="EF44" i="1" s="1"/>
  <c r="ED43" i="1"/>
  <c r="DP43" i="1"/>
  <c r="DB43" i="1"/>
  <c r="CN43" i="1"/>
  <c r="BZ43" i="1"/>
  <c r="CA43" i="1" s="1"/>
  <c r="ED27" i="1"/>
  <c r="EE27" i="1" s="1"/>
  <c r="EF27" i="1" s="1"/>
  <c r="DT32" i="1"/>
  <c r="DN32" i="1"/>
  <c r="DJ32" i="1"/>
  <c r="DF32" i="1"/>
  <c r="CZ32" i="1"/>
  <c r="CV32" i="1"/>
  <c r="CR32" i="1"/>
  <c r="CL32" i="1"/>
  <c r="AJ26" i="1"/>
  <c r="AD32" i="1"/>
  <c r="DP42" i="1"/>
  <c r="ED42" i="1"/>
  <c r="DP35" i="1"/>
  <c r="DB35" i="1"/>
  <c r="CN35" i="1"/>
  <c r="BZ35" i="1"/>
  <c r="BL35" i="1"/>
  <c r="BM35" i="1" s="1"/>
  <c r="DR82" i="1"/>
  <c r="ED34" i="1"/>
  <c r="DL82" i="1"/>
  <c r="DH82" i="1"/>
  <c r="DD82" i="1"/>
  <c r="DP34" i="1"/>
  <c r="CX82" i="1"/>
  <c r="CT82" i="1"/>
  <c r="CP82" i="1"/>
  <c r="DB34" i="1"/>
  <c r="CJ82" i="1"/>
  <c r="CF82" i="1"/>
  <c r="CB82" i="1"/>
  <c r="CN34" i="1"/>
  <c r="BV82" i="1"/>
  <c r="BR82" i="1"/>
  <c r="BN82" i="1"/>
  <c r="BZ34" i="1"/>
  <c r="BH82" i="1"/>
  <c r="BD82" i="1"/>
  <c r="BL34" i="1"/>
  <c r="ED30" i="1"/>
  <c r="ED28" i="1"/>
  <c r="DP28" i="1"/>
  <c r="DB28" i="1"/>
  <c r="CN28" i="1"/>
  <c r="DU32" i="1"/>
  <c r="DO32" i="1"/>
  <c r="DK32" i="1"/>
  <c r="DG32" i="1"/>
  <c r="DA32" i="1"/>
  <c r="CW32" i="1"/>
  <c r="CS32" i="1"/>
  <c r="CM32" i="1"/>
  <c r="AK26" i="1"/>
  <c r="DP23" i="1"/>
  <c r="DQ23" i="1" s="1"/>
  <c r="EE23" i="1" s="1"/>
  <c r="EF23" i="1" s="1"/>
  <c r="DP22" i="1"/>
  <c r="DB22" i="1"/>
  <c r="CN22" i="1"/>
  <c r="CO22" i="1" s="1"/>
  <c r="DC22" i="1" s="1"/>
  <c r="DQ22" i="1" s="1"/>
  <c r="EE22" i="1" s="1"/>
  <c r="EF22" i="1" s="1"/>
  <c r="DP21" i="1"/>
  <c r="DB21" i="1"/>
  <c r="CN21" i="1"/>
  <c r="BZ21" i="1"/>
  <c r="BL21" i="1"/>
  <c r="AX21" i="1"/>
  <c r="DP20" i="1"/>
  <c r="DB20" i="1"/>
  <c r="CN20" i="1"/>
  <c r="BZ20" i="1"/>
  <c r="BL20" i="1"/>
  <c r="AX20" i="1"/>
  <c r="AJ20" i="1"/>
  <c r="DP18" i="1"/>
  <c r="DB18" i="1"/>
  <c r="CN18" i="1"/>
  <c r="BZ18" i="1"/>
  <c r="BL18" i="1"/>
  <c r="AX18" i="1"/>
  <c r="AJ18" i="1"/>
  <c r="DP16" i="1"/>
  <c r="DB16" i="1"/>
  <c r="CN16" i="1"/>
  <c r="BZ16" i="1"/>
  <c r="BL16" i="1"/>
  <c r="AX16" i="1"/>
  <c r="AJ16" i="1"/>
  <c r="DP14" i="1"/>
  <c r="DB14" i="1"/>
  <c r="CN14" i="1"/>
  <c r="BZ14" i="1"/>
  <c r="BL14" i="1"/>
  <c r="AX14" i="1"/>
  <c r="AJ14" i="1"/>
  <c r="DP12" i="1"/>
  <c r="DB12" i="1"/>
  <c r="CN12" i="1"/>
  <c r="BZ12" i="1"/>
  <c r="BL12" i="1"/>
  <c r="AX12" i="1"/>
  <c r="AJ12" i="1"/>
  <c r="DP10" i="1"/>
  <c r="DB10" i="1"/>
  <c r="CN10" i="1"/>
  <c r="BZ10" i="1"/>
  <c r="BL10" i="1"/>
  <c r="AX10" i="1"/>
  <c r="AJ10" i="1"/>
  <c r="DT8" i="1"/>
  <c r="DR8" i="1"/>
  <c r="DN8" i="1"/>
  <c r="DL8" i="1"/>
  <c r="DJ8" i="1"/>
  <c r="DH8" i="1"/>
  <c r="DF8" i="1"/>
  <c r="DD8" i="1"/>
  <c r="CZ8" i="1"/>
  <c r="CX8" i="1"/>
  <c r="CV8" i="1"/>
  <c r="CT8" i="1"/>
  <c r="CR8" i="1"/>
  <c r="CP8" i="1"/>
  <c r="CL8" i="1"/>
  <c r="CJ8" i="1"/>
  <c r="CH8" i="1"/>
  <c r="CF8" i="1"/>
  <c r="CD8" i="1"/>
  <c r="CB8" i="1"/>
  <c r="BX8" i="1"/>
  <c r="BV8" i="1"/>
  <c r="BT8" i="1"/>
  <c r="BR8" i="1"/>
  <c r="BP8" i="1"/>
  <c r="BN8" i="1"/>
  <c r="BJ8" i="1"/>
  <c r="BH8" i="1"/>
  <c r="BF8" i="1"/>
  <c r="BD8" i="1"/>
  <c r="BB8" i="1"/>
  <c r="AZ8" i="1"/>
  <c r="AV8" i="1"/>
  <c r="AT8" i="1"/>
  <c r="AR8" i="1"/>
  <c r="AP8" i="1"/>
  <c r="AN8" i="1"/>
  <c r="AL8" i="1"/>
  <c r="AH8" i="1"/>
  <c r="AF8" i="1"/>
  <c r="AD8" i="1"/>
  <c r="AB8" i="1"/>
  <c r="Z8" i="1"/>
  <c r="X8" i="1"/>
  <c r="DU8" i="1"/>
  <c r="DM8" i="1"/>
  <c r="DI8" i="1"/>
  <c r="DE8" i="1"/>
  <c r="DA8" i="1"/>
  <c r="CW8" i="1"/>
  <c r="CS8" i="1"/>
  <c r="CK8" i="1"/>
  <c r="CG8" i="1"/>
  <c r="CC8" i="1"/>
  <c r="BY8" i="1"/>
  <c r="BU8" i="1"/>
  <c r="BQ8" i="1"/>
  <c r="BI8" i="1"/>
  <c r="BE8" i="1"/>
  <c r="BA8" i="1"/>
  <c r="AW8" i="1"/>
  <c r="AS8" i="1"/>
  <c r="AO8" i="1"/>
  <c r="AG8" i="1"/>
  <c r="AC8" i="1"/>
  <c r="Y8" i="1"/>
  <c r="DS8" i="1"/>
  <c r="DO8" i="1"/>
  <c r="DK8" i="1"/>
  <c r="DG8" i="1"/>
  <c r="CY8" i="1"/>
  <c r="CU8" i="1"/>
  <c r="CQ8" i="1"/>
  <c r="CM8" i="1"/>
  <c r="CI8" i="1"/>
  <c r="CE8" i="1"/>
  <c r="BW8" i="1"/>
  <c r="BS8" i="1"/>
  <c r="BO8" i="1"/>
  <c r="BK8" i="1"/>
  <c r="BG8" i="1"/>
  <c r="BC8" i="1"/>
  <c r="AU8" i="1"/>
  <c r="AQ8" i="1"/>
  <c r="AM8" i="1"/>
  <c r="AI8" i="1"/>
  <c r="AE8" i="1"/>
  <c r="AA8" i="1"/>
  <c r="AK20" i="1"/>
  <c r="AY20" i="1" s="1"/>
  <c r="BM20" i="1" s="1"/>
  <c r="CA20" i="1" s="1"/>
  <c r="CO20" i="1" s="1"/>
  <c r="DC20" i="1" s="1"/>
  <c r="DQ20" i="1" s="1"/>
  <c r="EE20" i="1" s="1"/>
  <c r="EF20" i="1" s="1"/>
  <c r="AK21" i="1"/>
  <c r="AY21" i="1" s="1"/>
  <c r="BM21" i="1" s="1"/>
  <c r="CA21" i="1" s="1"/>
  <c r="CO21" i="1" s="1"/>
  <c r="DC21" i="1" s="1"/>
  <c r="DQ21" i="1" s="1"/>
  <c r="EE21" i="1" s="1"/>
  <c r="EF21" i="1" s="1"/>
  <c r="I24" i="1"/>
  <c r="I178" i="1" s="1"/>
  <c r="DU7" i="1"/>
  <c r="DU24" i="1" s="1"/>
  <c r="DU178" i="1" s="1"/>
  <c r="DS7" i="1"/>
  <c r="DS24" i="1" s="1"/>
  <c r="DO7" i="1"/>
  <c r="DO24" i="1" s="1"/>
  <c r="DO178" i="1" s="1"/>
  <c r="DM7" i="1"/>
  <c r="DM24" i="1" s="1"/>
  <c r="DK7" i="1"/>
  <c r="DK24" i="1" s="1"/>
  <c r="DK178" i="1" s="1"/>
  <c r="DI7" i="1"/>
  <c r="DI24" i="1" s="1"/>
  <c r="DG7" i="1"/>
  <c r="DG24" i="1" s="1"/>
  <c r="DG178" i="1" s="1"/>
  <c r="DE7" i="1"/>
  <c r="DE24" i="1" s="1"/>
  <c r="DA7" i="1"/>
  <c r="DA24" i="1" s="1"/>
  <c r="DA178" i="1" s="1"/>
  <c r="CY7" i="1"/>
  <c r="CY24" i="1" s="1"/>
  <c r="DT7" i="1"/>
  <c r="DT24" i="1" s="1"/>
  <c r="DL7" i="1"/>
  <c r="DL24" i="1" s="1"/>
  <c r="DL178" i="1" s="1"/>
  <c r="DH7" i="1"/>
  <c r="DH24" i="1" s="1"/>
  <c r="DH178" i="1" s="1"/>
  <c r="DD7" i="1"/>
  <c r="CZ7" i="1"/>
  <c r="CZ24" i="1" s="1"/>
  <c r="CW7" i="1"/>
  <c r="CW24" i="1" s="1"/>
  <c r="CW178" i="1" s="1"/>
  <c r="CU7" i="1"/>
  <c r="CU24" i="1" s="1"/>
  <c r="CS7" i="1"/>
  <c r="CS24" i="1" s="1"/>
  <c r="CQ7" i="1"/>
  <c r="CQ24" i="1" s="1"/>
  <c r="CM7" i="1"/>
  <c r="CK7" i="1"/>
  <c r="CK24" i="1" s="1"/>
  <c r="CI7" i="1"/>
  <c r="CI24" i="1" s="1"/>
  <c r="CG7" i="1"/>
  <c r="CG24" i="1" s="1"/>
  <c r="CE7" i="1"/>
  <c r="CC7" i="1"/>
  <c r="CC24" i="1" s="1"/>
  <c r="BY7" i="1"/>
  <c r="BY24" i="1" s="1"/>
  <c r="BW7" i="1"/>
  <c r="BW24" i="1" s="1"/>
  <c r="BU7" i="1"/>
  <c r="BS7" i="1"/>
  <c r="BS24" i="1" s="1"/>
  <c r="BQ7" i="1"/>
  <c r="BQ24" i="1" s="1"/>
  <c r="BO7" i="1"/>
  <c r="BO24" i="1" s="1"/>
  <c r="BK7" i="1"/>
  <c r="BI7" i="1"/>
  <c r="BI24" i="1" s="1"/>
  <c r="BG7" i="1"/>
  <c r="BG24" i="1" s="1"/>
  <c r="BE7" i="1"/>
  <c r="BE24" i="1" s="1"/>
  <c r="BC7" i="1"/>
  <c r="BA7" i="1"/>
  <c r="BA24" i="1" s="1"/>
  <c r="AW7" i="1"/>
  <c r="AW24" i="1" s="1"/>
  <c r="AU7" i="1"/>
  <c r="AU24" i="1" s="1"/>
  <c r="AS7" i="1"/>
  <c r="AQ7" i="1"/>
  <c r="AQ24" i="1" s="1"/>
  <c r="AO7" i="1"/>
  <c r="AO24" i="1" s="1"/>
  <c r="AM7" i="1"/>
  <c r="AM24" i="1" s="1"/>
  <c r="AI7" i="1"/>
  <c r="AG7" i="1"/>
  <c r="AG24" i="1" s="1"/>
  <c r="AE7" i="1"/>
  <c r="AE24" i="1" s="1"/>
  <c r="AC7" i="1"/>
  <c r="AC24" i="1" s="1"/>
  <c r="AA7" i="1"/>
  <c r="Y7" i="1"/>
  <c r="Y24" i="1" s="1"/>
  <c r="DR7" i="1"/>
  <c r="DN7" i="1"/>
  <c r="DN24" i="1" s="1"/>
  <c r="DJ7" i="1"/>
  <c r="DJ24" i="1" s="1"/>
  <c r="CV7" i="1"/>
  <c r="CV24" i="1" s="1"/>
  <c r="CR7" i="1"/>
  <c r="CR24" i="1" s="1"/>
  <c r="CJ7" i="1"/>
  <c r="CJ24" i="1" s="1"/>
  <c r="CF7" i="1"/>
  <c r="CF24" i="1" s="1"/>
  <c r="CB7" i="1"/>
  <c r="BX7" i="1"/>
  <c r="BX24" i="1" s="1"/>
  <c r="BV7" i="1"/>
  <c r="BV24" i="1" s="1"/>
  <c r="BR7" i="1"/>
  <c r="BR24" i="1" s="1"/>
  <c r="BN7" i="1"/>
  <c r="BJ7" i="1"/>
  <c r="BJ24" i="1" s="1"/>
  <c r="BH7" i="1"/>
  <c r="BH24" i="1" s="1"/>
  <c r="BD7" i="1"/>
  <c r="BD24" i="1" s="1"/>
  <c r="AZ7" i="1"/>
  <c r="AV7" i="1"/>
  <c r="AV24" i="1" s="1"/>
  <c r="AT7" i="1"/>
  <c r="AT24" i="1" s="1"/>
  <c r="AP7" i="1"/>
  <c r="AP24" i="1" s="1"/>
  <c r="AL7" i="1"/>
  <c r="AF7" i="1"/>
  <c r="AF24" i="1" s="1"/>
  <c r="AB7" i="1"/>
  <c r="AB24" i="1" s="1"/>
  <c r="X7" i="1"/>
  <c r="DF7" i="1"/>
  <c r="DF24" i="1" s="1"/>
  <c r="CX7" i="1"/>
  <c r="CX24" i="1" s="1"/>
  <c r="CX178" i="1" s="1"/>
  <c r="CT7" i="1"/>
  <c r="CT24" i="1" s="1"/>
  <c r="CP7" i="1"/>
  <c r="CL7" i="1"/>
  <c r="CL24" i="1" s="1"/>
  <c r="CH7" i="1"/>
  <c r="CH24" i="1" s="1"/>
  <c r="CD7" i="1"/>
  <c r="CD24" i="1" s="1"/>
  <c r="BT7" i="1"/>
  <c r="BT24" i="1" s="1"/>
  <c r="BP7" i="1"/>
  <c r="BP24" i="1" s="1"/>
  <c r="BF7" i="1"/>
  <c r="BF24" i="1" s="1"/>
  <c r="BB7" i="1"/>
  <c r="BB24" i="1" s="1"/>
  <c r="AR7" i="1"/>
  <c r="AR24" i="1" s="1"/>
  <c r="AN7" i="1"/>
  <c r="AN24" i="1" s="1"/>
  <c r="AH7" i="1"/>
  <c r="AH24" i="1" s="1"/>
  <c r="AD7" i="1"/>
  <c r="AD24" i="1" s="1"/>
  <c r="Z7" i="1"/>
  <c r="Z24" i="1" s="1"/>
  <c r="AK14" i="1"/>
  <c r="AY14" i="1" s="1"/>
  <c r="BM14" i="1" s="1"/>
  <c r="CA14" i="1" s="1"/>
  <c r="CO14" i="1" s="1"/>
  <c r="DC14" i="1" s="1"/>
  <c r="DQ14" i="1" s="1"/>
  <c r="EE14" i="1" s="1"/>
  <c r="EF14" i="1" s="1"/>
  <c r="DO182" i="1"/>
  <c r="DK182" i="1"/>
  <c r="DG182" i="1"/>
  <c r="DQ180" i="1"/>
  <c r="DP164" i="1"/>
  <c r="DQ164" i="1" s="1"/>
  <c r="EE164" i="1" s="1"/>
  <c r="EF164" i="1" s="1"/>
  <c r="DP162" i="1"/>
  <c r="DQ162" i="1" s="1"/>
  <c r="EE162" i="1" s="1"/>
  <c r="EF162" i="1" s="1"/>
  <c r="DP160" i="1"/>
  <c r="DQ160" i="1" s="1"/>
  <c r="EE160" i="1" s="1"/>
  <c r="EF160" i="1" s="1"/>
  <c r="DP158" i="1"/>
  <c r="DQ158" i="1" s="1"/>
  <c r="EE158" i="1" s="1"/>
  <c r="EF158" i="1" s="1"/>
  <c r="EE156" i="1"/>
  <c r="EF156" i="1" s="1"/>
  <c r="DP151" i="1"/>
  <c r="DP149" i="1"/>
  <c r="DB150" i="1"/>
  <c r="DC150" i="1" s="1"/>
  <c r="DQ150" i="1" s="1"/>
  <c r="EE150" i="1" s="1"/>
  <c r="EF150" i="1" s="1"/>
  <c r="DB148" i="1"/>
  <c r="DC148" i="1" s="1"/>
  <c r="DQ148" i="1" s="1"/>
  <c r="EE148" i="1" s="1"/>
  <c r="EF148" i="1" s="1"/>
  <c r="DP145" i="1"/>
  <c r="DQ145" i="1" s="1"/>
  <c r="EE145" i="1" s="1"/>
  <c r="EF145" i="1" s="1"/>
  <c r="DP143" i="1"/>
  <c r="DB142" i="1"/>
  <c r="DC142" i="1" s="1"/>
  <c r="DQ142" i="1" s="1"/>
  <c r="EE142" i="1" s="1"/>
  <c r="EF142" i="1" s="1"/>
  <c r="DB140" i="1"/>
  <c r="DC140" i="1" s="1"/>
  <c r="DQ140" i="1" s="1"/>
  <c r="EE140" i="1" s="1"/>
  <c r="EF140" i="1" s="1"/>
  <c r="DB138" i="1"/>
  <c r="DC138" i="1" s="1"/>
  <c r="DQ138" i="1" s="1"/>
  <c r="EE138" i="1" s="1"/>
  <c r="EF138" i="1" s="1"/>
  <c r="DB136" i="1"/>
  <c r="DC136" i="1" s="1"/>
  <c r="DQ136" i="1" s="1"/>
  <c r="EE136" i="1" s="1"/>
  <c r="EF136" i="1" s="1"/>
  <c r="DB143" i="1"/>
  <c r="DC143" i="1" s="1"/>
  <c r="DQ143" i="1" s="1"/>
  <c r="EE143" i="1" s="1"/>
  <c r="EF143" i="1" s="1"/>
  <c r="DB141" i="1"/>
  <c r="DC141" i="1" s="1"/>
  <c r="DQ141" i="1" s="1"/>
  <c r="EE141" i="1" s="1"/>
  <c r="EF141" i="1" s="1"/>
  <c r="DB139" i="1"/>
  <c r="DC139" i="1" s="1"/>
  <c r="DQ139" i="1" s="1"/>
  <c r="EE139" i="1" s="1"/>
  <c r="EF139" i="1" s="1"/>
  <c r="DB137" i="1"/>
  <c r="DC137" i="1" s="1"/>
  <c r="DQ137" i="1" s="1"/>
  <c r="EE137" i="1" s="1"/>
  <c r="EF137" i="1" s="1"/>
  <c r="DP123" i="1"/>
  <c r="DP122" i="1"/>
  <c r="DP121" i="1"/>
  <c r="DP120" i="1"/>
  <c r="DP119" i="1"/>
  <c r="DB134" i="1"/>
  <c r="DC134" i="1" s="1"/>
  <c r="DQ134" i="1" s="1"/>
  <c r="EE134" i="1" s="1"/>
  <c r="EF134" i="1" s="1"/>
  <c r="ED132" i="1"/>
  <c r="DP132" i="1"/>
  <c r="DB130" i="1"/>
  <c r="DC130" i="1" s="1"/>
  <c r="DQ130" i="1" s="1"/>
  <c r="EE130" i="1" s="1"/>
  <c r="EF130" i="1" s="1"/>
  <c r="ED128" i="1"/>
  <c r="DP128" i="1"/>
  <c r="DB126" i="1"/>
  <c r="DC126" i="1" s="1"/>
  <c r="DQ126" i="1" s="1"/>
  <c r="EE126" i="1" s="1"/>
  <c r="EF126" i="1" s="1"/>
  <c r="ED124" i="1"/>
  <c r="DP124" i="1"/>
  <c r="DC116" i="1"/>
  <c r="DQ116" i="1" s="1"/>
  <c r="EE116" i="1" s="1"/>
  <c r="EF116" i="1" s="1"/>
  <c r="DC114" i="1"/>
  <c r="DQ114" i="1" s="1"/>
  <c r="EE114" i="1" s="1"/>
  <c r="EF114" i="1" s="1"/>
  <c r="DC115" i="1"/>
  <c r="DQ115" i="1" s="1"/>
  <c r="EE115" i="1" s="1"/>
  <c r="EF115" i="1" s="1"/>
  <c r="CN112" i="1"/>
  <c r="CO112" i="1" s="1"/>
  <c r="DC112" i="1" s="1"/>
  <c r="DQ112" i="1" s="1"/>
  <c r="EE112" i="1" s="1"/>
  <c r="EF112" i="1" s="1"/>
  <c r="ED110" i="1"/>
  <c r="DP110" i="1"/>
  <c r="DB110" i="1"/>
  <c r="CN110" i="1"/>
  <c r="ED108" i="1"/>
  <c r="DP108" i="1"/>
  <c r="DB108" i="1"/>
  <c r="CN108" i="1"/>
  <c r="BZ108" i="1"/>
  <c r="CA108" i="1" s="1"/>
  <c r="DP106" i="1"/>
  <c r="DB106" i="1"/>
  <c r="CN106" i="1"/>
  <c r="CO106" i="1" s="1"/>
  <c r="DP105" i="1"/>
  <c r="DB105" i="1"/>
  <c r="CN105" i="1"/>
  <c r="CO105" i="1" s="1"/>
  <c r="DC105" i="1" s="1"/>
  <c r="DQ105" i="1" s="1"/>
  <c r="EE105" i="1" s="1"/>
  <c r="EF105" i="1" s="1"/>
  <c r="DP104" i="1"/>
  <c r="DB104" i="1"/>
  <c r="CN104" i="1"/>
  <c r="CO104" i="1" s="1"/>
  <c r="DP103" i="1"/>
  <c r="DB103" i="1"/>
  <c r="CN103" i="1"/>
  <c r="CO103" i="1" s="1"/>
  <c r="DC103" i="1" s="1"/>
  <c r="DQ103" i="1" s="1"/>
  <c r="EE103" i="1" s="1"/>
  <c r="EF103" i="1" s="1"/>
  <c r="DP102" i="1"/>
  <c r="DB102" i="1"/>
  <c r="CN102" i="1"/>
  <c r="CO102" i="1" s="1"/>
  <c r="DP101" i="1"/>
  <c r="DB101" i="1"/>
  <c r="CN101" i="1"/>
  <c r="CO101" i="1" s="1"/>
  <c r="DC101" i="1" s="1"/>
  <c r="DQ101" i="1" s="1"/>
  <c r="EE101" i="1" s="1"/>
  <c r="EF101" i="1" s="1"/>
  <c r="DP100" i="1"/>
  <c r="DB100" i="1"/>
  <c r="CN100" i="1"/>
  <c r="CO100" i="1" s="1"/>
  <c r="DP99" i="1"/>
  <c r="DB99" i="1"/>
  <c r="CN99" i="1"/>
  <c r="CO99" i="1" s="1"/>
  <c r="DC99" i="1" s="1"/>
  <c r="DQ99" i="1" s="1"/>
  <c r="EE99" i="1" s="1"/>
  <c r="EF99" i="1" s="1"/>
  <c r="DP98" i="1"/>
  <c r="DB98" i="1"/>
  <c r="CN98" i="1"/>
  <c r="CO98" i="1" s="1"/>
  <c r="DP97" i="1"/>
  <c r="DB97" i="1"/>
  <c r="CN97" i="1"/>
  <c r="CO97" i="1" s="1"/>
  <c r="DC97" i="1" s="1"/>
  <c r="DQ97" i="1" s="1"/>
  <c r="EE97" i="1" s="1"/>
  <c r="EF97" i="1" s="1"/>
  <c r="DP96" i="1"/>
  <c r="DB96" i="1"/>
  <c r="CN96" i="1"/>
  <c r="CO96" i="1" s="1"/>
  <c r="DP95" i="1"/>
  <c r="DB95" i="1"/>
  <c r="CN95" i="1"/>
  <c r="CO95" i="1" s="1"/>
  <c r="DC95" i="1" s="1"/>
  <c r="DQ95" i="1" s="1"/>
  <c r="EE95" i="1" s="1"/>
  <c r="EF95" i="1" s="1"/>
  <c r="DP94" i="1"/>
  <c r="DB94" i="1"/>
  <c r="CN94" i="1"/>
  <c r="CO94" i="1" s="1"/>
  <c r="DP93" i="1"/>
  <c r="DB93" i="1"/>
  <c r="CN93" i="1"/>
  <c r="BZ93" i="1"/>
  <c r="CA93" i="1" s="1"/>
  <c r="DP85" i="1"/>
  <c r="DB85" i="1"/>
  <c r="CN85" i="1"/>
  <c r="BZ85" i="1"/>
  <c r="CA85" i="1" s="1"/>
  <c r="DT177" i="1"/>
  <c r="DN177" i="1"/>
  <c r="DJ177" i="1"/>
  <c r="DF177" i="1"/>
  <c r="CZ177" i="1"/>
  <c r="CV177" i="1"/>
  <c r="CR177" i="1"/>
  <c r="CL177" i="1"/>
  <c r="CH177" i="1"/>
  <c r="CD177" i="1"/>
  <c r="BX177" i="1"/>
  <c r="BT177" i="1"/>
  <c r="BP177" i="1"/>
  <c r="ED90" i="1"/>
  <c r="DP90" i="1"/>
  <c r="DB90" i="1"/>
  <c r="CN90" i="1"/>
  <c r="BZ90" i="1"/>
  <c r="CA90" i="1" s="1"/>
  <c r="ED89" i="1"/>
  <c r="DP89" i="1"/>
  <c r="DB89" i="1"/>
  <c r="CN89" i="1"/>
  <c r="BZ89" i="1"/>
  <c r="CA89" i="1" s="1"/>
  <c r="CO89" i="1" s="1"/>
  <c r="DC89" i="1" s="1"/>
  <c r="DQ89" i="1" s="1"/>
  <c r="EE89" i="1" s="1"/>
  <c r="EF89" i="1" s="1"/>
  <c r="ED88" i="1"/>
  <c r="DP88" i="1"/>
  <c r="DB88" i="1"/>
  <c r="CN88" i="1"/>
  <c r="BZ88" i="1"/>
  <c r="CA88" i="1" s="1"/>
  <c r="ED87" i="1"/>
  <c r="DP87" i="1"/>
  <c r="DB87" i="1"/>
  <c r="CN87" i="1"/>
  <c r="BZ87" i="1"/>
  <c r="CA87" i="1" s="1"/>
  <c r="CO87" i="1" s="1"/>
  <c r="DC87" i="1" s="1"/>
  <c r="DQ87" i="1" s="1"/>
  <c r="EE87" i="1" s="1"/>
  <c r="EF87" i="1" s="1"/>
  <c r="ED86" i="1"/>
  <c r="DS177" i="1"/>
  <c r="DM177" i="1"/>
  <c r="DI177" i="1"/>
  <c r="DE177" i="1"/>
  <c r="CY177" i="1"/>
  <c r="CU177" i="1"/>
  <c r="CQ177" i="1"/>
  <c r="CK177" i="1"/>
  <c r="CG177" i="1"/>
  <c r="CC177" i="1"/>
  <c r="BW177" i="1"/>
  <c r="BS177" i="1"/>
  <c r="BO177" i="1"/>
  <c r="EE81" i="1"/>
  <c r="EF81" i="1" s="1"/>
  <c r="ED81" i="1"/>
  <c r="ED80" i="1"/>
  <c r="EE80" i="1"/>
  <c r="EF80" i="1" s="1"/>
  <c r="EE79" i="1"/>
  <c r="EF79" i="1" s="1"/>
  <c r="ED79" i="1"/>
  <c r="DP72" i="1"/>
  <c r="DB69" i="1"/>
  <c r="DC69" i="1" s="1"/>
  <c r="DQ69" i="1" s="1"/>
  <c r="EE69" i="1" s="1"/>
  <c r="EF69" i="1" s="1"/>
  <c r="DB68" i="1"/>
  <c r="DC68" i="1" s="1"/>
  <c r="DQ68" i="1" s="1"/>
  <c r="EE68" i="1" s="1"/>
  <c r="EF68" i="1" s="1"/>
  <c r="DP66" i="1"/>
  <c r="DB66" i="1"/>
  <c r="DP64" i="1"/>
  <c r="DB64" i="1"/>
  <c r="DP62" i="1"/>
  <c r="DB62" i="1"/>
  <c r="DP60" i="1"/>
  <c r="DB60" i="1"/>
  <c r="DP58" i="1"/>
  <c r="DB58" i="1"/>
  <c r="DP56" i="1"/>
  <c r="DB56" i="1"/>
  <c r="DP54" i="1"/>
  <c r="DB54" i="1"/>
  <c r="CN54" i="1"/>
  <c r="CO54" i="1" s="1"/>
  <c r="DC54" i="1" s="1"/>
  <c r="DQ54" i="1" s="1"/>
  <c r="EE54" i="1" s="1"/>
  <c r="EF54" i="1" s="1"/>
  <c r="DP52" i="1"/>
  <c r="DB52" i="1"/>
  <c r="CN52" i="1"/>
  <c r="CO52" i="1" s="1"/>
  <c r="DP50" i="1"/>
  <c r="DB50" i="1"/>
  <c r="DC50" i="1" s="1"/>
  <c r="DP46" i="1"/>
  <c r="DB46" i="1"/>
  <c r="CN46" i="1"/>
  <c r="CO46" i="1" s="1"/>
  <c r="DC46" i="1" s="1"/>
  <c r="DQ46" i="1" s="1"/>
  <c r="EE46" i="1" s="1"/>
  <c r="EF46" i="1" s="1"/>
  <c r="DP76" i="1"/>
  <c r="DQ76" i="1" s="1"/>
  <c r="EE76" i="1" s="1"/>
  <c r="EF76" i="1" s="1"/>
  <c r="DP75" i="1"/>
  <c r="DQ75" i="1" s="1"/>
  <c r="EE75" i="1" s="1"/>
  <c r="EF75" i="1" s="1"/>
  <c r="DP73" i="1"/>
  <c r="DQ73" i="1" s="1"/>
  <c r="EE73" i="1" s="1"/>
  <c r="EF73" i="1" s="1"/>
  <c r="ED70" i="1"/>
  <c r="DP70" i="1"/>
  <c r="DQ70" i="1" s="1"/>
  <c r="EE70" i="1" s="1"/>
  <c r="EF70" i="1" s="1"/>
  <c r="DC66" i="1"/>
  <c r="DQ66" i="1" s="1"/>
  <c r="EE66" i="1" s="1"/>
  <c r="EF66" i="1" s="1"/>
  <c r="DC64" i="1"/>
  <c r="DC62" i="1"/>
  <c r="DQ62" i="1" s="1"/>
  <c r="EE62" i="1" s="1"/>
  <c r="EF62" i="1" s="1"/>
  <c r="DC60" i="1"/>
  <c r="CN58" i="1"/>
  <c r="CO58" i="1" s="1"/>
  <c r="DC58" i="1" s="1"/>
  <c r="DQ58" i="1" s="1"/>
  <c r="EE58" i="1" s="1"/>
  <c r="EF58" i="1" s="1"/>
  <c r="CN56" i="1"/>
  <c r="CO56" i="1" s="1"/>
  <c r="DC56" i="1" s="1"/>
  <c r="DP51" i="1"/>
  <c r="DB51" i="1"/>
  <c r="CN51" i="1"/>
  <c r="CO51" i="1" s="1"/>
  <c r="DC51" i="1" s="1"/>
  <c r="DQ51" i="1" s="1"/>
  <c r="EE51" i="1" s="1"/>
  <c r="EF51" i="1" s="1"/>
  <c r="ED49" i="1"/>
  <c r="DP49" i="1"/>
  <c r="DB49" i="1"/>
  <c r="CN49" i="1"/>
  <c r="CO49" i="1" s="1"/>
  <c r="DC49" i="1" s="1"/>
  <c r="DQ49" i="1" s="1"/>
  <c r="EE49" i="1" s="1"/>
  <c r="EF49" i="1" s="1"/>
  <c r="ED47" i="1"/>
  <c r="DP47" i="1"/>
  <c r="DB47" i="1"/>
  <c r="CN47" i="1"/>
  <c r="DP45" i="1"/>
  <c r="DB45" i="1"/>
  <c r="CN45" i="1"/>
  <c r="DQ72" i="1"/>
  <c r="EE72" i="1" s="1"/>
  <c r="EF72" i="1" s="1"/>
  <c r="AK27" i="1"/>
  <c r="AY27" i="1" s="1"/>
  <c r="AJ27" i="1"/>
  <c r="ED26" i="1"/>
  <c r="ED32" i="1" s="1"/>
  <c r="DR32" i="1"/>
  <c r="DP26" i="1"/>
  <c r="DD32" i="1"/>
  <c r="DB26" i="1"/>
  <c r="CP32" i="1"/>
  <c r="CN26" i="1"/>
  <c r="BZ26" i="1"/>
  <c r="BL26" i="1"/>
  <c r="AX26" i="1"/>
  <c r="DB42" i="1"/>
  <c r="CN42" i="1"/>
  <c r="BZ42" i="1"/>
  <c r="CA42" i="1" s="1"/>
  <c r="DP41" i="1"/>
  <c r="DB41" i="1"/>
  <c r="CN41" i="1"/>
  <c r="BZ41" i="1"/>
  <c r="CA41" i="1" s="1"/>
  <c r="DP40" i="1"/>
  <c r="DB40" i="1"/>
  <c r="CN40" i="1"/>
  <c r="BZ40" i="1"/>
  <c r="CA40" i="1" s="1"/>
  <c r="DP39" i="1"/>
  <c r="DB39" i="1"/>
  <c r="CN39" i="1"/>
  <c r="BZ39" i="1"/>
  <c r="CA39" i="1" s="1"/>
  <c r="DP38" i="1"/>
  <c r="DB38" i="1"/>
  <c r="CN38" i="1"/>
  <c r="BZ38" i="1"/>
  <c r="BL38" i="1"/>
  <c r="BM38" i="1" s="1"/>
  <c r="ED37" i="1"/>
  <c r="DP37" i="1"/>
  <c r="DB37" i="1"/>
  <c r="CN37" i="1"/>
  <c r="BZ37" i="1"/>
  <c r="BL37" i="1"/>
  <c r="BM37" i="1" s="1"/>
  <c r="ED36" i="1"/>
  <c r="DP36" i="1"/>
  <c r="DB36" i="1"/>
  <c r="CN36" i="1"/>
  <c r="BZ36" i="1"/>
  <c r="BL36" i="1"/>
  <c r="BM36" i="1" s="1"/>
  <c r="DT82" i="1"/>
  <c r="DN82" i="1"/>
  <c r="DJ82" i="1"/>
  <c r="DF82" i="1"/>
  <c r="CZ82" i="1"/>
  <c r="CV82" i="1"/>
  <c r="CR82" i="1"/>
  <c r="CL82" i="1"/>
  <c r="CH82" i="1"/>
  <c r="CD82" i="1"/>
  <c r="BX82" i="1"/>
  <c r="BT82" i="1"/>
  <c r="BP82" i="1"/>
  <c r="BJ82" i="1"/>
  <c r="BF82" i="1"/>
  <c r="DP30" i="1"/>
  <c r="DQ30" i="1" s="1"/>
  <c r="EE30" i="1" s="1"/>
  <c r="EF30" i="1" s="1"/>
  <c r="BZ28" i="1"/>
  <c r="CA28" i="1" s="1"/>
  <c r="CO28" i="1" s="1"/>
  <c r="DC28" i="1" s="1"/>
  <c r="DQ28" i="1" s="1"/>
  <c r="EE28" i="1" s="1"/>
  <c r="EF28" i="1" s="1"/>
  <c r="DP27" i="1"/>
  <c r="DB27" i="1"/>
  <c r="CN27" i="1"/>
  <c r="BZ27" i="1"/>
  <c r="BL27" i="1"/>
  <c r="AX27" i="1"/>
  <c r="DS32" i="1"/>
  <c r="DP19" i="1"/>
  <c r="DB19" i="1"/>
  <c r="CN19" i="1"/>
  <c r="BZ19" i="1"/>
  <c r="BL19" i="1"/>
  <c r="AX19" i="1"/>
  <c r="AJ19" i="1"/>
  <c r="DP17" i="1"/>
  <c r="DB17" i="1"/>
  <c r="CN17" i="1"/>
  <c r="BZ17" i="1"/>
  <c r="BL17" i="1"/>
  <c r="AX17" i="1"/>
  <c r="AJ17" i="1"/>
  <c r="AK17" i="1"/>
  <c r="AY17" i="1" s="1"/>
  <c r="DP15" i="1"/>
  <c r="DB15" i="1"/>
  <c r="CN15" i="1"/>
  <c r="BZ15" i="1"/>
  <c r="BL15" i="1"/>
  <c r="AX15" i="1"/>
  <c r="AJ15" i="1"/>
  <c r="AK15" i="1"/>
  <c r="AY15" i="1" s="1"/>
  <c r="DP13" i="1"/>
  <c r="DB13" i="1"/>
  <c r="CN13" i="1"/>
  <c r="BZ13" i="1"/>
  <c r="BL13" i="1"/>
  <c r="AX13" i="1"/>
  <c r="AJ13" i="1"/>
  <c r="AK13" i="1"/>
  <c r="AY13" i="1" s="1"/>
  <c r="DP11" i="1"/>
  <c r="DB11" i="1"/>
  <c r="CN11" i="1"/>
  <c r="BZ11" i="1"/>
  <c r="BL11" i="1"/>
  <c r="AX11" i="1"/>
  <c r="AJ11" i="1"/>
  <c r="AK11" i="1"/>
  <c r="AY11" i="1" s="1"/>
  <c r="DP9" i="1"/>
  <c r="DB9" i="1"/>
  <c r="CN9" i="1"/>
  <c r="BZ9" i="1"/>
  <c r="BL9" i="1"/>
  <c r="AX9" i="1"/>
  <c r="AJ9" i="1"/>
  <c r="AK9" i="1"/>
  <c r="AY9" i="1" s="1"/>
  <c r="AK18" i="1"/>
  <c r="AY18" i="1" s="1"/>
  <c r="BM18" i="1" s="1"/>
  <c r="CA18" i="1" s="1"/>
  <c r="CO18" i="1" s="1"/>
  <c r="DC18" i="1" s="1"/>
  <c r="DQ18" i="1" s="1"/>
  <c r="EE18" i="1" s="1"/>
  <c r="EF18" i="1" s="1"/>
  <c r="AK19" i="1"/>
  <c r="AY19" i="1" s="1"/>
  <c r="BM19" i="1" s="1"/>
  <c r="AK16" i="1"/>
  <c r="AY16" i="1" s="1"/>
  <c r="BM16" i="1" s="1"/>
  <c r="CA16" i="1" s="1"/>
  <c r="CO16" i="1" s="1"/>
  <c r="DC16" i="1" s="1"/>
  <c r="DQ16" i="1" s="1"/>
  <c r="EE16" i="1" s="1"/>
  <c r="EF16" i="1" s="1"/>
  <c r="AK12" i="1"/>
  <c r="AY12" i="1" s="1"/>
  <c r="BM12" i="1" s="1"/>
  <c r="CA12" i="1" s="1"/>
  <c r="CO12" i="1" s="1"/>
  <c r="DC12" i="1" s="1"/>
  <c r="DQ12" i="1" s="1"/>
  <c r="EE12" i="1" s="1"/>
  <c r="EF12" i="1" s="1"/>
  <c r="AK10" i="1"/>
  <c r="AY10" i="1" s="1"/>
  <c r="BM10" i="1" s="1"/>
  <c r="CA10" i="1" s="1"/>
  <c r="CO10" i="1" s="1"/>
  <c r="DC10" i="1" s="1"/>
  <c r="DQ10" i="1" s="1"/>
  <c r="EE10" i="1" s="1"/>
  <c r="EF10" i="1" s="1"/>
  <c r="DC91" i="1" l="1"/>
  <c r="DQ91" i="1" s="1"/>
  <c r="EE91" i="1" s="1"/>
  <c r="EF91" i="1" s="1"/>
  <c r="CD201" i="2"/>
  <c r="CR201" i="2" s="1"/>
  <c r="CB204" i="2"/>
  <c r="CP204" i="2" s="1"/>
  <c r="DD204" i="2" s="1"/>
  <c r="DR204" i="2" s="1"/>
  <c r="DS204" i="2" s="1"/>
  <c r="CA19" i="1"/>
  <c r="CO19" i="1" s="1"/>
  <c r="DC19" i="1" s="1"/>
  <c r="DQ19" i="1" s="1"/>
  <c r="EE19" i="1" s="1"/>
  <c r="EF19" i="1" s="1"/>
  <c r="BM9" i="1"/>
  <c r="CA9" i="1" s="1"/>
  <c r="CO9" i="1" s="1"/>
  <c r="DC9" i="1" s="1"/>
  <c r="DQ9" i="1" s="1"/>
  <c r="EE9" i="1" s="1"/>
  <c r="EF9" i="1" s="1"/>
  <c r="BM11" i="1"/>
  <c r="CA11" i="1" s="1"/>
  <c r="CO11" i="1" s="1"/>
  <c r="DC11" i="1" s="1"/>
  <c r="DQ11" i="1" s="1"/>
  <c r="EE11" i="1" s="1"/>
  <c r="EF11" i="1" s="1"/>
  <c r="BM13" i="1"/>
  <c r="CA13" i="1" s="1"/>
  <c r="CO13" i="1" s="1"/>
  <c r="DC13" i="1" s="1"/>
  <c r="DQ13" i="1" s="1"/>
  <c r="EE13" i="1" s="1"/>
  <c r="EF13" i="1" s="1"/>
  <c r="BM15" i="1"/>
  <c r="CA15" i="1" s="1"/>
  <c r="CO15" i="1" s="1"/>
  <c r="DC15" i="1" s="1"/>
  <c r="DQ15" i="1" s="1"/>
  <c r="EE15" i="1" s="1"/>
  <c r="EF15" i="1" s="1"/>
  <c r="BM17" i="1"/>
  <c r="CA17" i="1" s="1"/>
  <c r="CO17" i="1" s="1"/>
  <c r="DC17" i="1" s="1"/>
  <c r="DQ17" i="1" s="1"/>
  <c r="EE17" i="1" s="1"/>
  <c r="EF17" i="1" s="1"/>
  <c r="CO39" i="1"/>
  <c r="DC39" i="1" s="1"/>
  <c r="DQ39" i="1" s="1"/>
  <c r="EE39" i="1" s="1"/>
  <c r="EF39" i="1" s="1"/>
  <c r="CO40" i="1"/>
  <c r="DC40" i="1" s="1"/>
  <c r="DQ40" i="1" s="1"/>
  <c r="EE40" i="1" s="1"/>
  <c r="EF40" i="1" s="1"/>
  <c r="CO41" i="1"/>
  <c r="DC41" i="1" s="1"/>
  <c r="DQ41" i="1" s="1"/>
  <c r="EE41" i="1" s="1"/>
  <c r="EF41" i="1" s="1"/>
  <c r="CO42" i="1"/>
  <c r="DC42" i="1" s="1"/>
  <c r="DQ42" i="1" s="1"/>
  <c r="EE42" i="1" s="1"/>
  <c r="EF42" i="1" s="1"/>
  <c r="CN32" i="1"/>
  <c r="DQ50" i="1"/>
  <c r="EE50" i="1" s="1"/>
  <c r="EF50" i="1" s="1"/>
  <c r="CO88" i="1"/>
  <c r="DC88" i="1" s="1"/>
  <c r="DQ88" i="1" s="1"/>
  <c r="EE88" i="1" s="1"/>
  <c r="EF88" i="1" s="1"/>
  <c r="CO90" i="1"/>
  <c r="DC90" i="1" s="1"/>
  <c r="DQ90" i="1" s="1"/>
  <c r="EE90" i="1" s="1"/>
  <c r="EF90" i="1" s="1"/>
  <c r="CO85" i="1"/>
  <c r="DC85" i="1" s="1"/>
  <c r="DQ85" i="1" s="1"/>
  <c r="EE85" i="1" s="1"/>
  <c r="EF85" i="1" s="1"/>
  <c r="CO93" i="1"/>
  <c r="DC93" i="1" s="1"/>
  <c r="DQ93" i="1" s="1"/>
  <c r="EE93" i="1" s="1"/>
  <c r="EF93" i="1" s="1"/>
  <c r="DC94" i="1"/>
  <c r="DQ94" i="1" s="1"/>
  <c r="EE94" i="1" s="1"/>
  <c r="EF94" i="1" s="1"/>
  <c r="DC96" i="1"/>
  <c r="DQ96" i="1" s="1"/>
  <c r="EE96" i="1" s="1"/>
  <c r="EF96" i="1" s="1"/>
  <c r="DC98" i="1"/>
  <c r="DQ98" i="1" s="1"/>
  <c r="EE98" i="1" s="1"/>
  <c r="EF98" i="1" s="1"/>
  <c r="DC100" i="1"/>
  <c r="DQ100" i="1" s="1"/>
  <c r="EE100" i="1" s="1"/>
  <c r="EF100" i="1" s="1"/>
  <c r="DC102" i="1"/>
  <c r="DQ102" i="1" s="1"/>
  <c r="EE102" i="1" s="1"/>
  <c r="EF102" i="1" s="1"/>
  <c r="DC104" i="1"/>
  <c r="DQ104" i="1" s="1"/>
  <c r="EE104" i="1" s="1"/>
  <c r="EF104" i="1" s="1"/>
  <c r="DC106" i="1"/>
  <c r="DQ106" i="1" s="1"/>
  <c r="EE106" i="1" s="1"/>
  <c r="EF106" i="1" s="1"/>
  <c r="AA24" i="1"/>
  <c r="AI24" i="1"/>
  <c r="AS24" i="1"/>
  <c r="BC24" i="1"/>
  <c r="BK24" i="1"/>
  <c r="BU24" i="1"/>
  <c r="CE24" i="1"/>
  <c r="CM24" i="1"/>
  <c r="CO43" i="1"/>
  <c r="DC43" i="1" s="1"/>
  <c r="DQ43" i="1" s="1"/>
  <c r="EE43" i="1" s="1"/>
  <c r="EF43" i="1" s="1"/>
  <c r="CO92" i="1"/>
  <c r="DC92" i="1" s="1"/>
  <c r="DQ92" i="1" s="1"/>
  <c r="EE92" i="1" s="1"/>
  <c r="EF92" i="1" s="1"/>
  <c r="DQ118" i="1"/>
  <c r="EE118" i="1" s="1"/>
  <c r="EF118" i="1" s="1"/>
  <c r="CD81" i="2"/>
  <c r="CR81" i="2" s="1"/>
  <c r="CD84" i="2"/>
  <c r="CR84" i="2" s="1"/>
  <c r="BQ183" i="2"/>
  <c r="CE183" i="2" s="1"/>
  <c r="CS183" i="2" s="1"/>
  <c r="DG183" i="2" s="1"/>
  <c r="DH183" i="2" s="1"/>
  <c r="CS184" i="2"/>
  <c r="DG184" i="2" s="1"/>
  <c r="DH184" i="2" s="1"/>
  <c r="BP86" i="2"/>
  <c r="CA210" i="2"/>
  <c r="CO210" i="2" s="1"/>
  <c r="DC210" i="2" s="1"/>
  <c r="DQ210" i="2" s="1"/>
  <c r="N96" i="2"/>
  <c r="M96" i="2"/>
  <c r="BP83" i="2"/>
  <c r="CD83" i="2" s="1"/>
  <c r="CR83" i="2" s="1"/>
  <c r="CA9" i="3"/>
  <c r="CO9" i="3" s="1"/>
  <c r="DC9" i="3" s="1"/>
  <c r="DQ131" i="1"/>
  <c r="EE131" i="1" s="1"/>
  <c r="EF131" i="1" s="1"/>
  <c r="BL10" i="3"/>
  <c r="BM7" i="3"/>
  <c r="CN10" i="3"/>
  <c r="ED10" i="3"/>
  <c r="EE7" i="3"/>
  <c r="DF81" i="2"/>
  <c r="DT81" i="2"/>
  <c r="DU81" i="2" s="1"/>
  <c r="DF84" i="2"/>
  <c r="DT84" i="2"/>
  <c r="DU84" i="2" s="1"/>
  <c r="CE186" i="2"/>
  <c r="CS186" i="2" s="1"/>
  <c r="DG186" i="2" s="1"/>
  <c r="DH186" i="2" s="1"/>
  <c r="AJ216" i="2"/>
  <c r="BA192" i="2"/>
  <c r="BO192" i="2" s="1"/>
  <c r="CC192" i="2" s="1"/>
  <c r="CQ192" i="2" s="1"/>
  <c r="DE192" i="2" s="1"/>
  <c r="DF192" i="2" s="1"/>
  <c r="CB203" i="2"/>
  <c r="CP203" i="2" s="1"/>
  <c r="DD203" i="2" s="1"/>
  <c r="DR203" i="2" s="1"/>
  <c r="DS203" i="2" s="1"/>
  <c r="BM214" i="2"/>
  <c r="CA214" i="2" s="1"/>
  <c r="CO214" i="2" s="1"/>
  <c r="DC214" i="2" s="1"/>
  <c r="DQ214" i="2" s="1"/>
  <c r="O96" i="2"/>
  <c r="BP72" i="2"/>
  <c r="CD72" i="2" s="1"/>
  <c r="CR72" i="2" s="1"/>
  <c r="BP74" i="2"/>
  <c r="CD74" i="2" s="1"/>
  <c r="CR74" i="2" s="1"/>
  <c r="BP76" i="2"/>
  <c r="CD76" i="2" s="1"/>
  <c r="CR76" i="2" s="1"/>
  <c r="BP79" i="2"/>
  <c r="CD79" i="2" s="1"/>
  <c r="CR79" i="2" s="1"/>
  <c r="DT73" i="2"/>
  <c r="DU73" i="2" s="1"/>
  <c r="DF73" i="2"/>
  <c r="BN94" i="2"/>
  <c r="CB94" i="2" s="1"/>
  <c r="CP94" i="2" s="1"/>
  <c r="DD94" i="2" s="1"/>
  <c r="DR94" i="2" s="1"/>
  <c r="DS94" i="2" s="1"/>
  <c r="DT80" i="2"/>
  <c r="DU80" i="2" s="1"/>
  <c r="DF80" i="2"/>
  <c r="DF85" i="2"/>
  <c r="DT85" i="2"/>
  <c r="DU85" i="2" s="1"/>
  <c r="CE185" i="2"/>
  <c r="CS185" i="2" s="1"/>
  <c r="DG185" i="2" s="1"/>
  <c r="DH185" i="2" s="1"/>
  <c r="CB202" i="2"/>
  <c r="CP202" i="2" s="1"/>
  <c r="DD202" i="2" s="1"/>
  <c r="DR202" i="2" s="1"/>
  <c r="DS202" i="2" s="1"/>
  <c r="CB206" i="2"/>
  <c r="CP206" i="2" s="1"/>
  <c r="DD206" i="2" s="1"/>
  <c r="DR206" i="2" s="1"/>
  <c r="DS206" i="2" s="1"/>
  <c r="DT75" i="2"/>
  <c r="DU75" i="2" s="1"/>
  <c r="DF75" i="2"/>
  <c r="DF77" i="2"/>
  <c r="DT77" i="2"/>
  <c r="DU77" i="2" s="1"/>
  <c r="DT78" i="2"/>
  <c r="DU78" i="2" s="1"/>
  <c r="DF78" i="2"/>
  <c r="DT82" i="2"/>
  <c r="DU82" i="2" s="1"/>
  <c r="DF82" i="2"/>
  <c r="CD86" i="2"/>
  <c r="CR86" i="2" s="1"/>
  <c r="CE189" i="2"/>
  <c r="CS189" i="2" s="1"/>
  <c r="DG189" i="2" s="1"/>
  <c r="DH189" i="2" s="1"/>
  <c r="DT196" i="2"/>
  <c r="DU196" i="2" s="1"/>
  <c r="DF196" i="2"/>
  <c r="DT83" i="2"/>
  <c r="DU83" i="2" s="1"/>
  <c r="DF83" i="2"/>
  <c r="DF87" i="2"/>
  <c r="DT87" i="2"/>
  <c r="DU87" i="2" s="1"/>
  <c r="BO193" i="2"/>
  <c r="CC193" i="2" s="1"/>
  <c r="CQ193" i="2" s="1"/>
  <c r="DE193" i="2" s="1"/>
  <c r="DF193" i="2" s="1"/>
  <c r="DT195" i="2"/>
  <c r="DU195" i="2" s="1"/>
  <c r="DF195" i="2"/>
  <c r="CR197" i="2"/>
  <c r="CD198" i="2"/>
  <c r="CR198" i="2" s="1"/>
  <c r="BP199" i="2"/>
  <c r="CD199" i="2" s="1"/>
  <c r="CR199" i="2" s="1"/>
  <c r="DT200" i="2"/>
  <c r="DU200" i="2" s="1"/>
  <c r="DF200" i="2"/>
  <c r="DT201" i="2"/>
  <c r="DU201" i="2" s="1"/>
  <c r="DF201" i="2"/>
  <c r="CP24" i="1"/>
  <c r="DB7" i="1"/>
  <c r="X24" i="1"/>
  <c r="AJ7" i="1"/>
  <c r="AK7" i="1"/>
  <c r="DJ178" i="1"/>
  <c r="DR24" i="1"/>
  <c r="ED7" i="1"/>
  <c r="DD24" i="1"/>
  <c r="DD178" i="1" s="1"/>
  <c r="DP7" i="1"/>
  <c r="CY178" i="1"/>
  <c r="DI178" i="1"/>
  <c r="DM178" i="1"/>
  <c r="DS178" i="1"/>
  <c r="BL82" i="1"/>
  <c r="BM34" i="1"/>
  <c r="DQ71" i="1"/>
  <c r="EE71" i="1" s="1"/>
  <c r="EF71" i="1" s="1"/>
  <c r="BL177" i="1"/>
  <c r="BM84" i="1"/>
  <c r="CO110" i="1"/>
  <c r="DC110" i="1" s="1"/>
  <c r="DQ110" i="1" s="1"/>
  <c r="EE110" i="1" s="1"/>
  <c r="EF110" i="1" s="1"/>
  <c r="DQ120" i="1"/>
  <c r="EE120" i="1" s="1"/>
  <c r="EF120" i="1" s="1"/>
  <c r="DQ122" i="1"/>
  <c r="EE122" i="1" s="1"/>
  <c r="EF122" i="1" s="1"/>
  <c r="DQ124" i="1"/>
  <c r="EE124" i="1" s="1"/>
  <c r="EF124" i="1" s="1"/>
  <c r="DQ132" i="1"/>
  <c r="EE132" i="1" s="1"/>
  <c r="EF132" i="1" s="1"/>
  <c r="DQ151" i="1"/>
  <c r="EE151" i="1" s="1"/>
  <c r="EF151" i="1" s="1"/>
  <c r="ED182" i="1"/>
  <c r="CA36" i="1"/>
  <c r="CO36" i="1" s="1"/>
  <c r="DC36" i="1" s="1"/>
  <c r="DQ36" i="1" s="1"/>
  <c r="EE36" i="1" s="1"/>
  <c r="EF36" i="1" s="1"/>
  <c r="CA37" i="1"/>
  <c r="CO37" i="1" s="1"/>
  <c r="DC37" i="1" s="1"/>
  <c r="DQ37" i="1" s="1"/>
  <c r="EE37" i="1" s="1"/>
  <c r="EF37" i="1" s="1"/>
  <c r="CA38" i="1"/>
  <c r="CO38" i="1" s="1"/>
  <c r="DC38" i="1" s="1"/>
  <c r="DQ38" i="1" s="1"/>
  <c r="EE38" i="1" s="1"/>
  <c r="EF38" i="1" s="1"/>
  <c r="DB32" i="1"/>
  <c r="DP32" i="1"/>
  <c r="BM27" i="1"/>
  <c r="CA27" i="1" s="1"/>
  <c r="CO27" i="1" s="1"/>
  <c r="DC27" i="1" s="1"/>
  <c r="DQ56" i="1"/>
  <c r="EE56" i="1" s="1"/>
  <c r="EF56" i="1" s="1"/>
  <c r="DQ60" i="1"/>
  <c r="EE60" i="1" s="1"/>
  <c r="EF60" i="1" s="1"/>
  <c r="DQ64" i="1"/>
  <c r="EE64" i="1" s="1"/>
  <c r="EF64" i="1" s="1"/>
  <c r="DC52" i="1"/>
  <c r="DQ52" i="1" s="1"/>
  <c r="EE52" i="1" s="1"/>
  <c r="EF52" i="1" s="1"/>
  <c r="CO108" i="1"/>
  <c r="DC108" i="1" s="1"/>
  <c r="DQ108" i="1" s="1"/>
  <c r="EE108" i="1" s="1"/>
  <c r="EF108" i="1" s="1"/>
  <c r="DQ182" i="1"/>
  <c r="EE180" i="1"/>
  <c r="DF178" i="1"/>
  <c r="AL24" i="1"/>
  <c r="AX7" i="1"/>
  <c r="AZ24" i="1"/>
  <c r="BL7" i="1"/>
  <c r="BN24" i="1"/>
  <c r="BZ7" i="1"/>
  <c r="CB24" i="1"/>
  <c r="CN7" i="1"/>
  <c r="CV178" i="1"/>
  <c r="DN178" i="1"/>
  <c r="CZ178" i="1"/>
  <c r="DT178" i="1"/>
  <c r="AJ8" i="1"/>
  <c r="AK8" i="1"/>
  <c r="AY8" i="1" s="1"/>
  <c r="AX8" i="1"/>
  <c r="BL8" i="1"/>
  <c r="BZ8" i="1"/>
  <c r="CN8" i="1"/>
  <c r="DB8" i="1"/>
  <c r="DP8" i="1"/>
  <c r="ED8" i="1"/>
  <c r="AY26" i="1"/>
  <c r="BZ82" i="1"/>
  <c r="CN82" i="1"/>
  <c r="DB82" i="1"/>
  <c r="DP82" i="1"/>
  <c r="ED82" i="1"/>
  <c r="CA35" i="1"/>
  <c r="CO35" i="1" s="1"/>
  <c r="DC35" i="1" s="1"/>
  <c r="DQ35" i="1" s="1"/>
  <c r="EE35" i="1" s="1"/>
  <c r="EF35" i="1" s="1"/>
  <c r="CO47" i="1"/>
  <c r="DC47" i="1" s="1"/>
  <c r="DQ47" i="1" s="1"/>
  <c r="EE47" i="1" s="1"/>
  <c r="EF47" i="1" s="1"/>
  <c r="DC55" i="1"/>
  <c r="DQ55" i="1" s="1"/>
  <c r="EE55" i="1" s="1"/>
  <c r="EF55" i="1" s="1"/>
  <c r="DQ67" i="1"/>
  <c r="EE67" i="1" s="1"/>
  <c r="EF67" i="1" s="1"/>
  <c r="CO45" i="1"/>
  <c r="DC45" i="1" s="1"/>
  <c r="DQ45" i="1" s="1"/>
  <c r="EE45" i="1" s="1"/>
  <c r="EF45" i="1" s="1"/>
  <c r="BZ177" i="1"/>
  <c r="CN177" i="1"/>
  <c r="DB177" i="1"/>
  <c r="DP177" i="1"/>
  <c r="ED177" i="1"/>
  <c r="DQ119" i="1"/>
  <c r="EE119" i="1" s="1"/>
  <c r="EF119" i="1" s="1"/>
  <c r="DQ121" i="1"/>
  <c r="EE121" i="1" s="1"/>
  <c r="EF121" i="1" s="1"/>
  <c r="DQ123" i="1"/>
  <c r="EE123" i="1" s="1"/>
  <c r="EF123" i="1" s="1"/>
  <c r="DQ128" i="1"/>
  <c r="EE128" i="1" s="1"/>
  <c r="EF128" i="1" s="1"/>
  <c r="DQ149" i="1"/>
  <c r="EE149" i="1" s="1"/>
  <c r="EF149" i="1" s="1"/>
  <c r="DQ153" i="1"/>
  <c r="EE153" i="1" s="1"/>
  <c r="EF153" i="1" s="1"/>
  <c r="DP182" i="1"/>
  <c r="BM10" i="3" l="1"/>
  <c r="CA7" i="3"/>
  <c r="EE10" i="3"/>
  <c r="EF7" i="3"/>
  <c r="EF10" i="3" s="1"/>
  <c r="DT198" i="2"/>
  <c r="DU198" i="2" s="1"/>
  <c r="DF198" i="2"/>
  <c r="DT86" i="2"/>
  <c r="DU86" i="2" s="1"/>
  <c r="DF86" i="2"/>
  <c r="DF79" i="2"/>
  <c r="DT79" i="2"/>
  <c r="DU79" i="2" s="1"/>
  <c r="DF74" i="2"/>
  <c r="DT74" i="2"/>
  <c r="DU74" i="2" s="1"/>
  <c r="DT199" i="2"/>
  <c r="DU199" i="2" s="1"/>
  <c r="DF199" i="2"/>
  <c r="DT197" i="2"/>
  <c r="DU197" i="2" s="1"/>
  <c r="DF197" i="2"/>
  <c r="DF76" i="2"/>
  <c r="DT76" i="2"/>
  <c r="DU76" i="2" s="1"/>
  <c r="DF72" i="2"/>
  <c r="DT72" i="2"/>
  <c r="DU72" i="2" s="1"/>
  <c r="BM8" i="1"/>
  <c r="CA8" i="1" s="1"/>
  <c r="CO8" i="1" s="1"/>
  <c r="DC8" i="1" s="1"/>
  <c r="DQ8" i="1" s="1"/>
  <c r="EE8" i="1" s="1"/>
  <c r="EF8" i="1" s="1"/>
  <c r="CN24" i="1"/>
  <c r="BZ24" i="1"/>
  <c r="BL24" i="1"/>
  <c r="AX24" i="1"/>
  <c r="BM82" i="1"/>
  <c r="CA34" i="1"/>
  <c r="DP24" i="1"/>
  <c r="DP178" i="1" s="1"/>
  <c r="ED24" i="1"/>
  <c r="ED178" i="1" s="1"/>
  <c r="AJ24" i="1"/>
  <c r="DB24" i="1"/>
  <c r="DB178" i="1" s="1"/>
  <c r="BM26" i="1"/>
  <c r="EF180" i="1"/>
  <c r="EF182" i="1" s="1"/>
  <c r="EE182" i="1"/>
  <c r="BM177" i="1"/>
  <c r="CA84" i="1"/>
  <c r="AK24" i="1"/>
  <c r="AY7" i="1"/>
  <c r="CA10" i="3" l="1"/>
  <c r="CO7" i="3"/>
  <c r="AY24" i="1"/>
  <c r="BM7" i="1"/>
  <c r="CA177" i="1"/>
  <c r="CO84" i="1"/>
  <c r="CA26" i="1"/>
  <c r="CO26" i="1" s="1"/>
  <c r="CA82" i="1"/>
  <c r="CO34" i="1"/>
  <c r="CO10" i="3" l="1"/>
  <c r="DC7" i="3"/>
  <c r="DC10" i="3" s="1"/>
  <c r="CO82" i="1"/>
  <c r="DC34" i="1"/>
  <c r="CO32" i="1"/>
  <c r="DC26" i="1"/>
  <c r="CO177" i="1"/>
  <c r="DC84" i="1"/>
  <c r="BM24" i="1"/>
  <c r="CA7" i="1"/>
  <c r="CA24" i="1" l="1"/>
  <c r="CO7" i="1"/>
  <c r="DC7" i="1" s="1"/>
  <c r="DC177" i="1"/>
  <c r="DQ84" i="1"/>
  <c r="DC32" i="1"/>
  <c r="DQ26" i="1"/>
  <c r="DC82" i="1"/>
  <c r="DQ34" i="1"/>
  <c r="DQ82" i="1" l="1"/>
  <c r="EE34" i="1"/>
  <c r="DQ32" i="1"/>
  <c r="EE26" i="1"/>
  <c r="DQ177" i="1"/>
  <c r="EE84" i="1"/>
  <c r="DC24" i="1"/>
  <c r="DC178" i="1" s="1"/>
  <c r="DQ7" i="1"/>
  <c r="DQ24" i="1" l="1"/>
  <c r="DQ178" i="1" s="1"/>
  <c r="EE7" i="1"/>
  <c r="EE177" i="1"/>
  <c r="EF84" i="1"/>
  <c r="EF177" i="1" s="1"/>
  <c r="EE32" i="1"/>
  <c r="EF26" i="1"/>
  <c r="EF32" i="1" s="1"/>
  <c r="EE82" i="1"/>
  <c r="EF34" i="1"/>
  <c r="EF82" i="1" s="1"/>
  <c r="EE24" i="1" l="1"/>
  <c r="EE178" i="1" s="1"/>
  <c r="EF7" i="1"/>
  <c r="EF24" i="1" s="1"/>
  <c r="EF178" i="1" s="1"/>
  <c r="AM37" i="2"/>
  <c r="AM220" i="2"/>
  <c r="U37" i="2"/>
  <c r="U220" i="2"/>
  <c r="S37" i="2"/>
  <c r="S220" i="2"/>
  <c r="Q37" i="2"/>
  <c r="Q220" i="2"/>
  <c r="O37" i="2"/>
  <c r="O220" i="2"/>
  <c r="M37" i="2"/>
  <c r="M220" i="2"/>
  <c r="K37" i="2"/>
  <c r="K220" i="2"/>
  <c r="AL37" i="2"/>
  <c r="AL220" i="2"/>
  <c r="V37" i="2"/>
  <c r="V220" i="2"/>
  <c r="T37" i="2"/>
  <c r="T220" i="2"/>
  <c r="R37" i="2"/>
  <c r="R220" i="2"/>
  <c r="N37" i="2"/>
  <c r="N220" i="2"/>
  <c r="L37" i="2"/>
  <c r="L220" i="2"/>
  <c r="J37" i="2"/>
  <c r="J220" i="2"/>
  <c r="AK37" i="2"/>
  <c r="AK220" i="2"/>
  <c r="W220" i="2"/>
  <c r="W37" i="2"/>
  <c r="AA220" i="2"/>
  <c r="AA37" i="2"/>
  <c r="AE220" i="2"/>
  <c r="AE37" i="2"/>
  <c r="Z220" i="2"/>
  <c r="Z37" i="2"/>
  <c r="AD220" i="2"/>
  <c r="AD37" i="2"/>
  <c r="Y220" i="2"/>
  <c r="Y37" i="2"/>
  <c r="AC220" i="2"/>
  <c r="AC37" i="2"/>
  <c r="AG220" i="2"/>
  <c r="AG37" i="2"/>
  <c r="P220" i="2"/>
  <c r="P37" i="2"/>
  <c r="X220" i="2"/>
  <c r="X37" i="2"/>
  <c r="AB220" i="2"/>
  <c r="AB37" i="2"/>
  <c r="AF220" i="2"/>
  <c r="AF37" i="2"/>
  <c r="BO32" i="1"/>
  <c r="CA32" i="1"/>
  <c r="BN32" i="1"/>
  <c r="BZ32" i="1"/>
  <c r="BK32" i="1"/>
  <c r="AI37" i="2"/>
  <c r="BL32" i="1"/>
  <c r="AR32" i="1"/>
  <c r="AP32" i="1"/>
  <c r="AK32" i="1"/>
  <c r="AH37" i="2"/>
  <c r="AI32" i="1"/>
  <c r="BA32" i="1"/>
  <c r="BE32" i="1"/>
  <c r="BP32" i="1"/>
  <c r="CC32" i="1"/>
  <c r="AH32" i="1"/>
  <c r="CE32" i="1"/>
  <c r="BU32" i="1"/>
  <c r="BH32" i="1"/>
  <c r="CG32" i="1"/>
  <c r="AV32" i="1"/>
  <c r="AT32" i="1"/>
  <c r="AJ37" i="2"/>
  <c r="BT32" i="1"/>
  <c r="AQ32" i="1"/>
  <c r="BW32" i="1"/>
  <c r="BI32" i="1"/>
  <c r="AN32" i="1"/>
  <c r="BY32" i="1"/>
  <c r="BC32" i="1"/>
  <c r="AS32" i="1"/>
  <c r="AW32" i="1"/>
  <c r="CH32" i="1"/>
  <c r="CI32" i="1"/>
  <c r="BX32" i="1"/>
  <c r="CF32" i="1"/>
  <c r="W32" i="1"/>
  <c r="AY32" i="1"/>
  <c r="AX32" i="1"/>
  <c r="BS32" i="1"/>
  <c r="BJ32" i="1"/>
  <c r="BD32" i="1"/>
  <c r="AM32" i="1"/>
  <c r="BF32" i="1"/>
  <c r="AO32" i="1"/>
  <c r="BB32" i="1"/>
  <c r="CD32" i="1"/>
  <c r="BQ32" i="1"/>
  <c r="AZ32" i="1"/>
  <c r="BR32" i="1"/>
  <c r="AU32" i="1"/>
  <c r="CB32" i="1"/>
  <c r="BM32" i="1"/>
  <c r="AL32" i="1"/>
  <c r="BG32" i="1"/>
  <c r="AJ32" i="1"/>
  <c r="BV32" i="1"/>
</calcChain>
</file>

<file path=xl/sharedStrings.xml><?xml version="1.0" encoding="utf-8"?>
<sst xmlns="http://schemas.openxmlformats.org/spreadsheetml/2006/main" count="1802" uniqueCount="1054">
  <si>
    <t>INVENTARIO DE  ACTIVO FIJO  CON SU RESPECTIVA DEPRECIACIÓN AL 30 DE ABRIL  2019</t>
  </si>
  <si>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</si>
  <si>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</si>
  <si>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</si>
  <si>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</si>
  <si>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</si>
  <si>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</si>
  <si>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</si>
  <si>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</si>
  <si>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</si>
  <si>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</si>
  <si>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 xml:space="preserve">TOTAL </t>
  </si>
  <si>
    <t>DEPREC.</t>
  </si>
  <si>
    <t xml:space="preserve">VALOR </t>
  </si>
  <si>
    <t>ADQUISICION</t>
  </si>
  <si>
    <t>RESIDUAL</t>
  </si>
  <si>
    <t>DEPRECIAR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</si>
  <si>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</si>
  <si>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</si>
  <si>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</si>
  <si>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</si>
  <si>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</si>
  <si>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</si>
  <si>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</si>
  <si>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</si>
  <si>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</si>
  <si>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</si>
  <si>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</si>
  <si>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</si>
  <si>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</si>
  <si>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</si>
  <si>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</si>
  <si>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</si>
  <si>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</si>
  <si>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</si>
  <si>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</si>
  <si>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</si>
  <si>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</si>
  <si>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</si>
  <si>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2013</t>
  </si>
  <si>
    <t>1999-2013</t>
  </si>
  <si>
    <t>1999-2014</t>
  </si>
  <si>
    <t>1999-2015</t>
  </si>
  <si>
    <t>1999-2016</t>
  </si>
  <si>
    <t>1999-2017</t>
  </si>
  <si>
    <t>1999-2018</t>
  </si>
  <si>
    <t>enero-dic-19</t>
  </si>
  <si>
    <t>ACUMULADO</t>
  </si>
  <si>
    <t>ACTUAL</t>
  </si>
  <si>
    <t>INFRAESTRUCTURA</t>
  </si>
  <si>
    <t xml:space="preserve"> 24/06/1999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</si>
  <si>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</si>
  <si>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</si>
  <si>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</si>
  <si>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</si>
  <si>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</si>
  <si>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</si>
  <si>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</si>
  <si>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</si>
  <si>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</si>
  <si>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</si>
  <si>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</si>
  <si>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</si>
  <si>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</si>
  <si>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</si>
  <si>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</si>
  <si>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</si>
  <si>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</si>
  <si>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</si>
  <si>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</si>
  <si>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</si>
  <si>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</si>
  <si>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</si>
  <si>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</si>
  <si>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</si>
  <si>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</si>
  <si>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</si>
  <si>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</si>
  <si>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</si>
  <si>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</si>
  <si>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</si>
  <si>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</si>
  <si>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</si>
  <si>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</si>
  <si>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</si>
  <si>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</si>
  <si>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</si>
  <si>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</si>
  <si>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</si>
  <si>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</si>
  <si>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08/06/207</t>
  </si>
  <si>
    <t>PANELES FOTOVOLTAICOS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</si>
  <si>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</si>
  <si>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</si>
  <si>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</si>
  <si>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MARCA TOYOTA; MODELO  RAV4; COLOR GRIS CLARO; AÑO 2012; CAPACIDAD 5.00 ASS; CLASE AUTOMOVIL;TRACCION 4X4; TIPO RUSTICO; Nº MOTOR:2AZH856748; Nº DE CHASIS GRABADO:JTMBD33VX0D027656; Nº DE CHASIS VIN:N/T.</t>
  </si>
  <si>
    <t>455-110</t>
  </si>
  <si>
    <t>36106-02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</si>
  <si>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</si>
  <si>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</si>
  <si>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455-180</t>
  </si>
  <si>
    <t>36104-04</t>
  </si>
  <si>
    <r>
      <t>PICK UP  (N- 7849), DOBLE CABINA, COLOR GRIS</t>
    </r>
    <r>
      <rPr>
        <b/>
        <sz val="6"/>
        <rFont val="Arial"/>
        <family val="2"/>
      </rPr>
      <t>*</t>
    </r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</si>
  <si>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</si>
  <si>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</si>
  <si>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</si>
  <si>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</si>
  <si>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455-181</t>
  </si>
  <si>
    <t>36103-03</t>
  </si>
  <si>
    <t>ASCENSOR DE PASAJEROS*</t>
  </si>
  <si>
    <r>
      <t xml:space="preserve">SUMINISTRO E INSTALACIÓN DE UN ELEVADOR DE PASAJEROS, PARA EL EDIFCIO DE OFICINAS CENTRALES, CON LAS CARACTERISTICAS SIGUIENTES: MARCA </t>
    </r>
    <r>
      <rPr>
        <b/>
        <sz val="6"/>
        <rFont val="Arial"/>
        <family val="2"/>
      </rPr>
      <t>mp,</t>
    </r>
    <r>
      <rPr>
        <sz val="6"/>
        <rFont val="Arial"/>
        <family val="2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</si>
  <si>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</si>
  <si>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</si>
  <si>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36104-06</t>
  </si>
  <si>
    <t>MAQUINARIA , EQUIPO Y MOBILIARIO DIVERSO</t>
  </si>
  <si>
    <t>AIRE ACONDICIONADO</t>
  </si>
  <si>
    <t xml:space="preserve">MARCA: LENNOX, TIPO MINI SPLIT, CAPACIDAD DE 12,000BTU EFICIENCIA SEER 13, REFRIGERANTE ECOLOGICO 410A. MODELO DE EVAPORADOR AHGR12130P4, SERIE : 3A70320000224. MODELO DE CONDENSADOR MCGRO12130, </t>
  </si>
  <si>
    <t>455-173H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</si>
  <si>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</si>
  <si>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</si>
  <si>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455-173N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</si>
  <si>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</si>
  <si>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</si>
  <si>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455-173B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</si>
  <si>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</si>
  <si>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</si>
  <si>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455-173K</t>
  </si>
  <si>
    <t>30301-62</t>
  </si>
  <si>
    <t xml:space="preserve">MARCA: LENNOX, TIPO MINI SPLIT, CAPACIDAD DE 12,000BTU EFICIENCIA SEER 13, REFRIGERANTE ECOLOGICO 410A. MODELO DE EVAPORADOR AHGR12130P4, SERIE :MODELO DE CONDENSADOR MCGRO12130, </t>
  </si>
  <si>
    <t>455-173L</t>
  </si>
  <si>
    <t>30301-63</t>
  </si>
  <si>
    <t>GRABADOR DE VIDEO DIGITAL, INCLUYE 16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</si>
  <si>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</si>
  <si>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</si>
  <si>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</si>
  <si>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</si>
  <si>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</si>
  <si>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</si>
  <si>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</t>
  </si>
  <si>
    <t>ARCHIVO DE ALTA DENSIDAD PARA RESGUARDO DE INFORMACIÓN CONTABLE.</t>
  </si>
  <si>
    <t>455-162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</si>
  <si>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</si>
  <si>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</si>
  <si>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</si>
  <si>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</si>
  <si>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</si>
  <si>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APARATOS DE SONIDO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</si>
  <si>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</si>
  <si>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455-192</t>
  </si>
  <si>
    <t>30319-03</t>
  </si>
  <si>
    <t>PARED POP UP IMANTADA</t>
  </si>
  <si>
    <t>PARED POP UP IMANTADA CON SU IMPRESIÓN EN VINIL ADHESIVO, IMPRESO A FULL COLOR.</t>
  </si>
  <si>
    <t>31501-70</t>
  </si>
  <si>
    <t>ARCHIVO DE ALTA DENSIDAD PARA RESGUARDO DE INFORMACIÓN CONTABLE:  UN CARRO MÓVIL DE 3.30m DE LONGITUD(/1.20/0.9/1.20) y 2.4m ALTURA PARA BANDEJAS TAMAÑO OFICIO(15"), CINCO NIVELES.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</si>
  <si>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</si>
  <si>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</si>
  <si>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</si>
  <si>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455-171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</si>
  <si>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</si>
  <si>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</si>
  <si>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</si>
  <si>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</si>
  <si>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</si>
  <si>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</si>
  <si>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</si>
  <si>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</si>
  <si>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</si>
  <si>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</si>
  <si>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</si>
  <si>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</si>
  <si>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</si>
  <si>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</si>
  <si>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</si>
  <si>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</si>
  <si>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</si>
  <si>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</si>
  <si>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</si>
  <si>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455-182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</si>
  <si>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</si>
  <si>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</si>
  <si>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</si>
  <si>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</si>
  <si>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</si>
  <si>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</si>
  <si>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</si>
  <si>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</si>
  <si>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</si>
  <si>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</si>
  <si>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455-184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</si>
  <si>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</si>
  <si>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</si>
  <si>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</si>
  <si>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</si>
  <si>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</si>
  <si>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</si>
  <si>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</si>
  <si>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</si>
  <si>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</si>
  <si>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</si>
  <si>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455-120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</si>
  <si>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</si>
  <si>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</si>
  <si>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</si>
  <si>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</si>
  <si>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</si>
  <si>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</si>
  <si>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</si>
  <si>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</si>
  <si>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</si>
  <si>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</si>
  <si>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</si>
  <si>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</si>
  <si>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</si>
  <si>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</si>
  <si>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455-140</t>
  </si>
  <si>
    <t>30301-36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</si>
  <si>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</si>
  <si>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</si>
  <si>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</si>
  <si>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</si>
  <si>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</si>
  <si>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455-192A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</si>
  <si>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</si>
  <si>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</si>
  <si>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455-173D</t>
  </si>
  <si>
    <t>30301-82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</si>
  <si>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</si>
  <si>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455-200</t>
  </si>
  <si>
    <t>30301-83</t>
  </si>
  <si>
    <t>COMPRESOR  DE EQUIPO DE AIRE ACONDICIONADO</t>
  </si>
  <si>
    <t>COMPRESOR MARCA SANYO, PARA SUSTITUIR A COMPRESOR DE EQUIPO  CO SERIE DE EVAPORADOR No.D202021100113110160067, CÓDIGO DEL EQUIPO 455-181-30301-57, ASIGNADO A LA UNIDAD DE LOGÍSTICA, UBICADA EN EL TERCER NIVEL DEL EDIFICIO.</t>
  </si>
  <si>
    <t>455-181*</t>
  </si>
  <si>
    <t>30301-57*</t>
  </si>
  <si>
    <t xml:space="preserve">ARCHIVO DE ALTA DENSIDAD PARA RESGUARDO DE INFORMACIÓN  DE CONTABILIDAD, EL CUAL CONSTA DE :   DOS CARRO MÓVILES DE ARCHIVO, EN MODULOS DE 1.20 CMS/90 CMS/120CMS/(MECANICO)DE  3.90MTS DE LONGITUD Y 2.4MTS ALTURA ( 5 NIVELES)PARA BANDEJAS TAMAÑO OFICIO. </t>
  </si>
  <si>
    <t>30105-147</t>
  </si>
  <si>
    <t>30105-148</t>
  </si>
  <si>
    <t>GRABADOR DE VIDEO DIGITAL</t>
  </si>
  <si>
    <t>GRABADOR DE VIDEO DIGITAL, REEMPLAZO DE SEIS CAMARAS DE VIDEO SEGÚN DETALLE: UN GRABADOR DE VIDEO DIGITAL DE 16 CANALES; CUATRO CAMARAS DE VIDEO, TIPO DOMO Y DOS CAMARAS DE VIDEO TIPO BULLET.</t>
  </si>
  <si>
    <t>455-150</t>
  </si>
  <si>
    <t>30305-03</t>
  </si>
  <si>
    <t>SUBTOTAL</t>
  </si>
  <si>
    <t>EQUIPO INFORMATICO</t>
  </si>
  <si>
    <t>COMPUTADORA PORTATIL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</si>
  <si>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</si>
  <si>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</si>
  <si>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COMPUTADORA DE ESCRITORIO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</si>
  <si>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</si>
  <si>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</si>
  <si>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</si>
  <si>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</si>
  <si>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</si>
  <si>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IMPRESOR LASER MULTIFUNCIONAL</t>
  </si>
  <si>
    <t>MARCA KYOCERA, MODELO M2035 DN/L, SERIE LZK4202506</t>
  </si>
  <si>
    <t>455-173C</t>
  </si>
  <si>
    <t>30124-102</t>
  </si>
  <si>
    <t>MARCA KYOCERA, MODELO M2035 DN/L, SERIE LZK4202499</t>
  </si>
  <si>
    <t>30124-103</t>
  </si>
  <si>
    <t>MARCA KYOCERA, MODELO M2035 DN/L, SERIE LZK4202532</t>
  </si>
  <si>
    <t>455-173E</t>
  </si>
  <si>
    <t>30124-104</t>
  </si>
  <si>
    <t>MARCA KYOCERA, MODELO M2035 DN/L, SERIE LZK4509531</t>
  </si>
  <si>
    <t>30124-105</t>
  </si>
  <si>
    <t>MARCA KYOCERA, MODELO M2035 DN/L, SERIE LZK4202500</t>
  </si>
  <si>
    <t>455-173M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</si>
  <si>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</si>
  <si>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</si>
  <si>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</si>
  <si>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</si>
  <si>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</si>
  <si>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</si>
  <si>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</si>
  <si>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</si>
  <si>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</si>
  <si>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</si>
  <si>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</si>
  <si>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455-173A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</si>
  <si>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</si>
  <si>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</si>
  <si>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</si>
  <si>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</si>
  <si>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</si>
  <si>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</si>
  <si>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</si>
  <si>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</si>
  <si>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</si>
  <si>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</si>
  <si>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</si>
  <si>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</si>
  <si>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455-173G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</si>
  <si>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</si>
  <si>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</si>
  <si>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455-173J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</si>
  <si>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</si>
  <si>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</si>
  <si>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</si>
  <si>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</si>
  <si>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</si>
  <si>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</si>
  <si>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</si>
  <si>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</si>
  <si>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</si>
  <si>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</si>
  <si>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</si>
  <si>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</si>
  <si>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</si>
  <si>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</si>
  <si>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</si>
  <si>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</si>
  <si>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</si>
  <si>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</si>
  <si>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</si>
  <si>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</si>
  <si>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</si>
  <si>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</si>
  <si>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</si>
  <si>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</si>
  <si>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</si>
  <si>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</si>
  <si>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</si>
  <si>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</si>
  <si>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</si>
  <si>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</si>
  <si>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455-160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</si>
  <si>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</si>
  <si>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</si>
  <si>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</si>
  <si>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</si>
  <si>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</si>
  <si>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</si>
  <si>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</si>
  <si>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</si>
  <si>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</si>
  <si>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</si>
  <si>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30201-139</t>
  </si>
  <si>
    <t>COMPUTADORA LAPTOP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</si>
  <si>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</si>
  <si>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</si>
  <si>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</si>
  <si>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</si>
  <si>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</si>
  <si>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</si>
  <si>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</si>
  <si>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</si>
  <si>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</si>
  <si>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</si>
  <si>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</si>
  <si>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</si>
  <si>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</si>
  <si>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</si>
  <si>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</si>
  <si>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</si>
  <si>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</si>
  <si>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</si>
  <si>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</si>
  <si>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</si>
  <si>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</si>
  <si>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</si>
  <si>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</si>
  <si>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</si>
  <si>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</si>
  <si>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</si>
  <si>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</si>
  <si>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</si>
  <si>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</si>
  <si>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</si>
  <si>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</si>
  <si>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</si>
  <si>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</si>
  <si>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</si>
  <si>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</si>
  <si>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</si>
  <si>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</si>
  <si>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</si>
  <si>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</si>
  <si>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</si>
  <si>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</si>
  <si>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</si>
  <si>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</si>
  <si>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30203-50</t>
  </si>
  <si>
    <t>FIREWALL,MARCA FORTIGATE, MODELO: FORTINET 30E, SERIE:FGT30E3U16031110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</si>
  <si>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</si>
  <si>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</si>
  <si>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</si>
  <si>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</si>
  <si>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</si>
  <si>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</si>
  <si>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</si>
  <si>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</si>
  <si>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</si>
  <si>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</si>
  <si>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</si>
  <si>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</si>
  <si>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</si>
  <si>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</si>
  <si>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</si>
  <si>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</si>
  <si>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</si>
  <si>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</si>
  <si>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</si>
  <si>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</si>
  <si>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30202-28</t>
  </si>
  <si>
    <t>SERVIDOR DE APLICACIONES</t>
  </si>
  <si>
    <t>COMPUTADORA SERVIDOR, MARCA LENOVO, MODELO FLEX SYSTEM X240, SERIE: J11KKM9</t>
  </si>
  <si>
    <t>30201-148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</si>
  <si>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</si>
  <si>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</si>
  <si>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</si>
  <si>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</si>
  <si>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</si>
  <si>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</si>
  <si>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</si>
  <si>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</si>
  <si>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</si>
  <si>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</si>
  <si>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</si>
  <si>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</si>
  <si>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</si>
  <si>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</si>
  <si>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</si>
  <si>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</si>
  <si>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</si>
  <si>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</si>
  <si>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</si>
  <si>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</si>
  <si>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455-190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</si>
  <si>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</si>
  <si>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</si>
  <si>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</si>
  <si>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</si>
  <si>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</si>
  <si>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</si>
  <si>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</si>
  <si>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</si>
  <si>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</si>
  <si>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</si>
  <si>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</si>
  <si>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</si>
  <si>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</si>
  <si>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</si>
  <si>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</si>
  <si>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</si>
  <si>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</si>
  <si>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</si>
  <si>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</si>
  <si>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>DISCO DURO PARA ALMACENAMIENTO CENTRALIZADO IBM V3700</t>
  </si>
  <si>
    <t>DISCO DURO PARA ALMACENAMIENTO CENTRALIZADO IBM V3700 (INSTALADO EN RED DE ALMACENAMIENTO MASIVO (SAN)),  EN  SLOT 7, SERIE: 11S00D5302YXXXSOM211YX.</t>
  </si>
  <si>
    <r>
      <t>30205-01*</t>
    </r>
    <r>
      <rPr>
        <sz val="7"/>
        <rFont val="Calibri"/>
        <family val="2"/>
      </rPr>
      <t>₁</t>
    </r>
  </si>
  <si>
    <t>DISCO DURO PARA ALMACENAMIENTO CENTRALIZADO IBM V3701</t>
  </si>
  <si>
    <t>DISCO DURO PARA ALMACENAMIENTO CENTRALIZADO IBM V3700 (INSTALADO EN RED DE ALMACENAMIENTO MASIVO (SAN)),  EN  SLOT 8, SERIE: 11S00D5302YXXXSOM21DWN.</t>
  </si>
  <si>
    <r>
      <t>30205-01*</t>
    </r>
    <r>
      <rPr>
        <sz val="7"/>
        <rFont val="Calibri"/>
        <family val="2"/>
      </rPr>
      <t>₂</t>
    </r>
  </si>
  <si>
    <t>DISCO DURO PARA ALMACENAMIENTO CENTRALIZADO IBM V3702</t>
  </si>
  <si>
    <t>DISCO DURO PARA ALMACENAMIENTO CENTRALIZADO IBM V3700 (INSTALADO EN RED DE ALMACENAMIENTO MASIVO (SAN)),  EN  SLOT 9, SERIE: 11S00D5302YXXXSOM21FON.</t>
  </si>
  <si>
    <r>
      <t>30205-01*</t>
    </r>
    <r>
      <rPr>
        <sz val="7"/>
        <rFont val="Calibri"/>
        <family val="2"/>
      </rPr>
      <t>₃</t>
    </r>
  </si>
  <si>
    <t>DISCO DURO PARA ALMACENAMIENTO CENTRALIZADO IBM V3703</t>
  </si>
  <si>
    <t>DISCO DURO PARA ALMACENAMIENTO CENTRALIZADO IBM V3700 (INSTALADO EN RED DE ALMACENAMIENTO MASIVO (SAN)),  EN  SLOT 10, SERIE: 11S00D5302YXXXSOM218XF.</t>
  </si>
  <si>
    <r>
      <t>30205-01*</t>
    </r>
    <r>
      <rPr>
        <sz val="7"/>
        <rFont val="Calibri"/>
        <family val="2"/>
      </rPr>
      <t>₄</t>
    </r>
  </si>
  <si>
    <t>DISCO DURO PARA ALMACENAMIENTO CENTRALIZADO IBM V3704</t>
  </si>
  <si>
    <t>DISCO DURO PARA ALMACENAMIENTO CENTRALIZADO IBM V3700 (INSTALADO EN RED DE ALMACENAMIENTO MASIVO (SAN)),  EN  SLOT 11, SERIE: 11S00D5302YXXXSOM216FG.</t>
  </si>
  <si>
    <r>
      <t>30205-01*</t>
    </r>
    <r>
      <rPr>
        <sz val="7"/>
        <rFont val="Calibri"/>
        <family val="2"/>
      </rPr>
      <t>₅</t>
    </r>
  </si>
  <si>
    <t>DISCO DURO PARA ALMACENAMIENTO CENTRALIZADO IBM V3705</t>
  </si>
  <si>
    <t>DISCO DURO PARA ALMACENAMIENTO CENTRALIZADO IBM V3700 (INSTALADO EN RED DE ALMACENAMIENTO MASIVO (SAN)),  EN  SLOT 12, SERIE: 11S00D5302YXXXSOM21D4B.</t>
  </si>
  <si>
    <r>
      <t>30205-01*</t>
    </r>
    <r>
      <rPr>
        <sz val="7"/>
        <rFont val="Calibri"/>
        <family val="2"/>
      </rPr>
      <t>₆</t>
    </r>
  </si>
  <si>
    <t xml:space="preserve">SUB TOTAL </t>
  </si>
  <si>
    <t>22615003  DERECHOS DE PROPIEDAD INTELECTUAL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</si>
  <si>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</si>
  <si>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</si>
  <si>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</si>
  <si>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</si>
  <si>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</si>
  <si>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</si>
  <si>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*PICK UP  (N- 7849), DOBLE CABINA, COLOR GRIS INICIA SU DEPRECIACIÓN EN FECHA 8 DE JULIO DEL 2015, SEGÚN ACTA DE RECEPCIÓN. LA FACTURA TIENE FECHA 30 DE JUNIO 2015.</t>
  </si>
  <si>
    <t>*LOS EQUIPOS DE AIRE ACONDICIONADO*,CÓDIGO No.455-173AA-30301-67 Y No.455-173F-30301-68 INICIA SU DEPRECIACIÓN EN EL MES DE AGOSTO  2016.</t>
  </si>
  <si>
    <t>AUTORIZO:____________________________</t>
  </si>
  <si>
    <t>CONCILIO:________________________</t>
  </si>
  <si>
    <t xml:space="preserve">                                                   ELABORO:__________________________________________</t>
  </si>
  <si>
    <t>OSCAR FERNANDO PORTILLO SILVA</t>
  </si>
  <si>
    <t>LICDA. CECI MARIBEL SÁNCHEZ DE RAMÍREZ</t>
  </si>
  <si>
    <t xml:space="preserve">                                         MAYRA ESTELA BENÍTEZ BENAVIDES</t>
  </si>
  <si>
    <t>JEFE DE LOGISTICA Y  ACTIVOS</t>
  </si>
  <si>
    <t>JEFE UNIDAD CONTABLE</t>
  </si>
  <si>
    <t xml:space="preserve">                                         ASISTENTE DE LOGÍSTICA Y  ACTIVOS </t>
  </si>
  <si>
    <t>INVENTARIO DE  ACTIVO FIJO E INTANGIBLES YA DEPRECIADOS  AL 30 DE ABRIL 2019</t>
  </si>
  <si>
    <t>1990</t>
  </si>
  <si>
    <t>1991</t>
  </si>
  <si>
    <t>1992</t>
  </si>
  <si>
    <t>1993</t>
  </si>
  <si>
    <t>1994</t>
  </si>
  <si>
    <t>1995</t>
  </si>
  <si>
    <t>1996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</si>
  <si>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</si>
  <si>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</si>
  <si>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</si>
  <si>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</si>
  <si>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</si>
  <si>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</si>
  <si>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</si>
  <si>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</si>
  <si>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</si>
  <si>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</si>
  <si>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</si>
  <si>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</si>
  <si>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</si>
  <si>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</si>
  <si>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</si>
  <si>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</si>
  <si>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</si>
  <si>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</si>
  <si>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</si>
  <si>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</si>
  <si>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</si>
  <si>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</si>
  <si>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</si>
  <si>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</si>
  <si>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</si>
  <si>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</si>
  <si>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</si>
  <si>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</si>
  <si>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</si>
  <si>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</si>
  <si>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</si>
  <si>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</si>
  <si>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</si>
  <si>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</si>
  <si>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</si>
  <si>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</si>
  <si>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</si>
  <si>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</si>
  <si>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</si>
  <si>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</si>
  <si>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</si>
  <si>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</si>
  <si>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</si>
  <si>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</si>
  <si>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</si>
  <si>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</si>
  <si>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</si>
  <si>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</si>
  <si>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</si>
  <si>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</si>
  <si>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</si>
  <si>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</si>
  <si>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</si>
  <si>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</si>
  <si>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</si>
  <si>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</si>
  <si>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</si>
  <si>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</si>
  <si>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</si>
  <si>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</si>
  <si>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</si>
  <si>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</si>
  <si>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</si>
  <si>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</si>
  <si>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</si>
  <si>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</si>
  <si>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</si>
  <si>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</si>
  <si>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</si>
  <si>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</si>
  <si>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</si>
  <si>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</si>
  <si>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</si>
  <si>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STAN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</si>
  <si>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</si>
  <si>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</si>
  <si>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24119002 MAQUINARIA Y EQUIPOS</t>
  </si>
  <si>
    <t>11/06/91</t>
  </si>
  <si>
    <t>TELEVISOR</t>
  </si>
  <si>
    <t>SONY TRINITRON KU-2027 R SERIE 8034125, 20"</t>
  </si>
  <si>
    <t>30308-01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</si>
  <si>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</si>
  <si>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</si>
  <si>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</si>
  <si>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</si>
  <si>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</si>
  <si>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</si>
  <si>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</si>
  <si>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01/21/92</t>
  </si>
  <si>
    <t>VIDEO CASSETTE VHS</t>
  </si>
  <si>
    <t>SONY, MODELO SLV-X60, SERIE 29693</t>
  </si>
  <si>
    <t>30313-01</t>
  </si>
  <si>
    <t>ARMA DE FUEGO</t>
  </si>
  <si>
    <t>PISTOLA SMITH &amp; WESSON 357 MAGNUN SPRINFIELD MASS,MOD 356-3</t>
  </si>
  <si>
    <t>31301-02</t>
  </si>
  <si>
    <t>11/10/95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</si>
  <si>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</si>
  <si>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</si>
  <si>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</si>
  <si>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</si>
  <si>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</si>
  <si>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</si>
  <si>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</si>
  <si>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</si>
  <si>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</si>
  <si>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</si>
  <si>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</si>
  <si>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</si>
  <si>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</si>
  <si>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</si>
  <si>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</si>
  <si>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</si>
  <si>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</si>
  <si>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</si>
  <si>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</si>
  <si>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</si>
  <si>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</si>
  <si>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</si>
  <si>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</si>
  <si>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</si>
  <si>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</si>
  <si>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</si>
  <si>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</si>
  <si>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</si>
  <si>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</si>
  <si>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</si>
  <si>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</si>
  <si>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</si>
  <si>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455-172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</si>
  <si>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</si>
  <si>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</si>
  <si>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</si>
  <si>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</si>
  <si>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</si>
  <si>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</si>
  <si>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</si>
  <si>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</si>
  <si>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</si>
  <si>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</si>
  <si>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</si>
  <si>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48,000 BTU,EVAPORADOR MODELO NUMBER NFX7048SVW2,SERIAL, NUMBER ECU5101635;CONDENSADOR MODELO NUMBER JS4BD-048CA,SERIE JSA080800407</t>
  </si>
  <si>
    <t>30301-33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</si>
  <si>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</si>
  <si>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</si>
  <si>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</si>
  <si>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</si>
  <si>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</si>
  <si>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</si>
  <si>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</si>
  <si>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</si>
  <si>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</si>
  <si>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</si>
  <si>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</si>
  <si>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</si>
  <si>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</si>
  <si>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</si>
  <si>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</si>
  <si>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</si>
  <si>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</si>
  <si>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</si>
  <si>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</si>
  <si>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</si>
  <si>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</si>
  <si>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</si>
  <si>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</si>
  <si>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</si>
  <si>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</si>
  <si>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</si>
  <si>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</si>
  <si>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</si>
  <si>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30301-53</t>
  </si>
  <si>
    <t>MARCA PANASONIC;TIPO PARED; CAPACIDAD: 18,000BTU/HR ; MODELO : CS-PS18MKQ ; REFRIGERANTE R 410A, EFICIENCIA SERR 13. No. DE SERIE 2441205236.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</si>
  <si>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</si>
  <si>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</si>
  <si>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</si>
  <si>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</si>
  <si>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</si>
  <si>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</si>
  <si>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</si>
  <si>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</si>
  <si>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</si>
  <si>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30301-43</t>
  </si>
  <si>
    <t>MARCA LENNOX; CAPACIDAD: UNO PUNTO CINCO TONELADAS, MINI SPLIT MONOFASICO; MODELO CONDENSADOR: LXG AHTC118130P4; MODELO EVAPORADOR: LXG AHTC018130P4;  EFICIENCIA 410A 13.0.</t>
  </si>
  <si>
    <t>455-191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</si>
  <si>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</si>
  <si>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</si>
  <si>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</si>
  <si>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</si>
  <si>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</si>
  <si>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</si>
  <si>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</si>
  <si>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</si>
  <si>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</si>
  <si>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</si>
  <si>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</si>
  <si>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</si>
  <si>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</si>
  <si>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</si>
  <si>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</si>
  <si>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</si>
  <si>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</si>
  <si>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</si>
  <si>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</si>
  <si>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</si>
  <si>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</si>
  <si>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</si>
  <si>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</si>
  <si>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</si>
  <si>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</si>
  <si>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</si>
  <si>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</si>
  <si>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</si>
  <si>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</si>
  <si>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</si>
  <si>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</si>
  <si>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</si>
  <si>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</si>
  <si>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</si>
  <si>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</si>
  <si>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</si>
  <si>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</si>
  <si>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</si>
  <si>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</si>
  <si>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</si>
  <si>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</si>
  <si>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</si>
  <si>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</si>
  <si>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</si>
  <si>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</si>
  <si>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</si>
  <si>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</si>
  <si>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</si>
  <si>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</si>
  <si>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</si>
  <si>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</si>
  <si>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</si>
  <si>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</si>
  <si>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</si>
  <si>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</si>
  <si>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NEGRA,CPU:2Y80K21</t>
  </si>
  <si>
    <t>455-181*150</t>
  </si>
  <si>
    <t>30201-50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</si>
  <si>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</si>
  <si>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</si>
  <si>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</si>
  <si>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</si>
  <si>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</si>
  <si>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NEGRA,CPU:HX80K21; MON.SERIE: CN-095WUP-46633-2B45798; TEC. SERIE: TH-07N124-37171-2CC-1775.</t>
  </si>
  <si>
    <t>30201-53</t>
  </si>
  <si>
    <t>MARCA DELL, MODELO OPTIPLEX GX260, NEGRA,CPU:FX80K21</t>
  </si>
  <si>
    <t>455-161*150</t>
  </si>
  <si>
    <t>30201-54</t>
  </si>
  <si>
    <t>30201-55</t>
  </si>
  <si>
    <t>455-172*150</t>
  </si>
  <si>
    <t>30201-56</t>
  </si>
  <si>
    <t>MARCA DELL, MODELO OPTIPLEX GX260, NEGRA,CPU:1280K21</t>
  </si>
  <si>
    <t>455-150*</t>
  </si>
  <si>
    <t>30201-57</t>
  </si>
  <si>
    <t>MARCA DELL, MODELO OPTIPLEX GX260, NEGRA,CPU:8X80K21</t>
  </si>
  <si>
    <t>30201-58</t>
  </si>
  <si>
    <t>30/10/2003</t>
  </si>
  <si>
    <t xml:space="preserve">COMPUTADORA - SERVIDOR      </t>
  </si>
  <si>
    <t>MARCA IBM, MODELO X SERIES 235</t>
  </si>
  <si>
    <t>30201-59</t>
  </si>
  <si>
    <t>13/07/2004</t>
  </si>
  <si>
    <t>IMPRESOR LASER</t>
  </si>
  <si>
    <t>MARCA HEWLETT PACKARD MODELO:LASERJET 4650 n (NETWORK)</t>
  </si>
  <si>
    <t>30124-48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</si>
  <si>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</si>
  <si>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</si>
  <si>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</si>
  <si>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</si>
  <si>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</si>
  <si>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</si>
  <si>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</si>
  <si>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</si>
  <si>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</si>
  <si>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</si>
  <si>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</si>
  <si>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</si>
  <si>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</si>
  <si>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</si>
  <si>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</si>
  <si>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</si>
  <si>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</si>
  <si>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</si>
  <si>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</si>
  <si>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</si>
  <si>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455-150*191</t>
  </si>
  <si>
    <t>30201-61</t>
  </si>
  <si>
    <t>MARCA DELL MODELO OPTIPLEX GX280, S/28Y8361</t>
  </si>
  <si>
    <t>30201-62</t>
  </si>
  <si>
    <t>MARCA DELL MODELO OPTIPLEX GX280, S/F7V8361</t>
  </si>
  <si>
    <t>30201-67</t>
  </si>
  <si>
    <t>MARCA DELL MODELO OPTIPLEX GX280, S/18V8361</t>
  </si>
  <si>
    <t>30201-68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</si>
  <si>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</si>
  <si>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</si>
  <si>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</si>
  <si>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</si>
  <si>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</si>
  <si>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</si>
  <si>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</si>
  <si>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</si>
  <si>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</si>
  <si>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</si>
  <si>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</si>
  <si>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</si>
  <si>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</si>
  <si>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</si>
  <si>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</si>
  <si>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</si>
  <si>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</si>
  <si>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</si>
  <si>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</si>
  <si>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</si>
  <si>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</si>
  <si>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</si>
  <si>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</si>
  <si>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</si>
  <si>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</si>
  <si>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</si>
  <si>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</si>
  <si>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</si>
  <si>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</si>
  <si>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10/01/2007</t>
  </si>
  <si>
    <t>IMPRESOR MATRICIAL</t>
  </si>
  <si>
    <t>MARCA EPSON DFX 9000, SERIE GKKOOO4986</t>
  </si>
  <si>
    <t>30124-66</t>
  </si>
  <si>
    <t>05/02/2007</t>
  </si>
  <si>
    <t>IMPRESOR LASER A COLOR</t>
  </si>
  <si>
    <t>MARCA HP 4700DTN, SERIE HP-5PTLC 23971</t>
  </si>
  <si>
    <t>30124-67</t>
  </si>
  <si>
    <t>19/11/2007</t>
  </si>
  <si>
    <t>TAPE BACKUP ESTERNO DE 2 DRIVER-R</t>
  </si>
  <si>
    <t>MARCA DELL MODELO POWER VAULT 114T,PV114Y,2U DLT VS160 TAPE RACK</t>
  </si>
  <si>
    <t>30126-04</t>
  </si>
  <si>
    <t>26/05/2008</t>
  </si>
  <si>
    <t>MARCA WATCHGUARD X 550C BUNDLED,FIREWARE PRO/20 LICENCIAS DE MUVPN S/ 908675110-533F.</t>
  </si>
  <si>
    <t>30203-07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</si>
  <si>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</si>
  <si>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</si>
  <si>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</si>
  <si>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</si>
  <si>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</si>
  <si>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</si>
  <si>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</si>
  <si>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</si>
  <si>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</si>
  <si>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</si>
  <si>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</si>
  <si>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</si>
  <si>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</si>
  <si>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</si>
  <si>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</si>
  <si>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</si>
  <si>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</si>
  <si>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</si>
  <si>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</si>
  <si>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</si>
  <si>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</si>
  <si>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</si>
  <si>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455-210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</si>
  <si>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</si>
  <si>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</si>
  <si>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</si>
  <si>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</si>
  <si>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</si>
  <si>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</si>
  <si>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</si>
  <si>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</si>
  <si>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</si>
  <si>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</si>
  <si>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</si>
  <si>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</si>
  <si>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</si>
  <si>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</si>
  <si>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</si>
  <si>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</si>
  <si>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</si>
  <si>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</si>
  <si>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</si>
  <si>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</si>
  <si>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</si>
  <si>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</si>
  <si>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</si>
  <si>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</si>
  <si>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</si>
  <si>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</si>
  <si>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</si>
  <si>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</si>
  <si>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</si>
  <si>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</si>
  <si>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</si>
  <si>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</si>
  <si>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</si>
  <si>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</si>
  <si>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</si>
  <si>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</si>
  <si>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</si>
  <si>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</si>
  <si>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</si>
  <si>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FX-2190,SERIE FCTY135148</t>
  </si>
  <si>
    <t>30124-74</t>
  </si>
  <si>
    <t>MARCA EPSON FX 2190,MODELO FX-2190 SERIE FCTY135151</t>
  </si>
  <si>
    <t>30124-75</t>
  </si>
  <si>
    <t>MARCA EPSON FX 2190,MODELO FX-2190,SERIE FCTY133399</t>
  </si>
  <si>
    <t>30124-76</t>
  </si>
  <si>
    <t>MARCA EPSON FX 2190,MODELO FX-2190,SERIE FCTY135150</t>
  </si>
  <si>
    <t>30124-77</t>
  </si>
  <si>
    <t>18/05/2010</t>
  </si>
  <si>
    <t>ESCANER</t>
  </si>
  <si>
    <t>ESCANER PLANO DE DOCUMENTOS CON TARJETA DE RED MARCA HP MODELO N6350</t>
  </si>
  <si>
    <t>30132-03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</si>
  <si>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</si>
  <si>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</si>
  <si>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</si>
  <si>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</si>
  <si>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</si>
  <si>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</si>
  <si>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</si>
  <si>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</si>
  <si>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</si>
  <si>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</si>
  <si>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</si>
  <si>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</si>
  <si>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</si>
  <si>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</si>
  <si>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</si>
  <si>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</si>
  <si>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</si>
  <si>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</si>
  <si>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</si>
  <si>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</si>
  <si>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</si>
  <si>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30124-86</t>
  </si>
  <si>
    <t>30124-87</t>
  </si>
  <si>
    <t>30124-88</t>
  </si>
  <si>
    <r>
      <rPr>
        <b/>
        <sz val="6"/>
        <rFont val="Arial"/>
        <family val="2"/>
      </rPr>
      <t>CPU CON SERIE: BL5W6V1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CN08XR0V7287221S558S: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CN0R126K4822022N03IV:  </t>
    </r>
    <r>
      <rPr>
        <sz val="6"/>
        <rFont val="Arial"/>
        <family val="2"/>
      </rPr>
      <t xml:space="preserve">BOCINAS CON SERIE CN0R126K4822022N03IV ,COLOR NEGRO DEL FABRICANTE DEL EQUIPO. </t>
    </r>
    <r>
      <rPr>
        <b/>
        <sz val="6"/>
        <rFont val="Arial"/>
        <family val="2"/>
      </rPr>
      <t xml:space="preserve">TECLADO CN-0KHCC7-7161626C0KAI-A00: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CN-011D3-V7158-1238-15XM: </t>
    </r>
    <r>
      <rPr>
        <sz val="6"/>
        <rFont val="Arial"/>
        <family val="2"/>
      </rPr>
      <t>TIPO USB  CON SCROLL, DISEÑO EN NEGRO DEL FABRICANTE. MOUSE PAD DEL FABRICANTE.</t>
    </r>
  </si>
  <si>
    <t>30201-104</t>
  </si>
  <si>
    <r>
      <rPr>
        <b/>
        <sz val="6"/>
        <rFont val="Arial"/>
        <family val="2"/>
      </rPr>
      <t xml:space="preserve">CPU CON SERIE BL717V1 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CN08XR0V7287221S557S: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CN0R126K4822022N03IV:  </t>
    </r>
    <r>
      <rPr>
        <sz val="6"/>
        <rFont val="Arial"/>
        <family val="2"/>
      </rPr>
      <t xml:space="preserve">BOCINAS CON SERIE CN0R126K4822022N03KX ,COLOR NEGRO DEL FABRICANTE DEL EQUIPO. </t>
    </r>
    <r>
      <rPr>
        <b/>
        <sz val="6"/>
        <rFont val="Arial"/>
        <family val="2"/>
      </rPr>
      <t xml:space="preserve">TECLADO CN-0KHCC7-7161625805ZR-A00: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CN-011D3-V7158-123C-0PPQ: </t>
    </r>
    <r>
      <rPr>
        <sz val="6"/>
        <rFont val="Arial"/>
        <family val="2"/>
      </rPr>
      <t>TIPO USB  CON SCROLL, DISEÑO EN NEGRO DEL FABRICANTE. MOUSE PAD DEL FABRICANTE.</t>
    </r>
  </si>
  <si>
    <t>30201-105</t>
  </si>
  <si>
    <r>
      <rPr>
        <b/>
        <sz val="6"/>
        <rFont val="Arial"/>
        <family val="2"/>
      </rPr>
      <t>CPU CON SERIE BL527V1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CN08XR0V7287221S54RS: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>BOCINAS CON SERIE CN0R126K4822022N03TY</t>
    </r>
    <r>
      <rPr>
        <sz val="6"/>
        <rFont val="Arial"/>
        <family val="2"/>
      </rPr>
      <t xml:space="preserve"> :COLOR NEGRO DEL FABRICANTE DEL EQUIPO. </t>
    </r>
    <r>
      <rPr>
        <b/>
        <sz val="6"/>
        <rFont val="Arial"/>
        <family val="2"/>
      </rPr>
      <t>TECLADO CN-0KHCC7-71616258014R-A00;</t>
    </r>
    <r>
      <rPr>
        <sz val="6"/>
        <rFont val="Arial"/>
        <family val="2"/>
      </rPr>
      <t xml:space="preserve"> TIPO USB MULTIMEDIA, ESPAÑOL. </t>
    </r>
    <r>
      <rPr>
        <b/>
        <sz val="6"/>
        <rFont val="Arial"/>
        <family val="2"/>
      </rPr>
      <t xml:space="preserve">MOUSE CON SERIE CN-011D3-V7158-1238-0XUL: </t>
    </r>
    <r>
      <rPr>
        <sz val="6"/>
        <rFont val="Arial"/>
        <family val="2"/>
      </rPr>
      <t>TIPO USB  CON SCROLL, DISEÑO EN NEGRO DEL FABRICANTE. MOUSE PAD DEL FABRICANTE.</t>
    </r>
  </si>
  <si>
    <t>30201-106</t>
  </si>
  <si>
    <r>
      <rPr>
        <b/>
        <sz val="6"/>
        <rFont val="Arial"/>
        <family val="2"/>
      </rPr>
      <t>CPU CON SERIE BL5X6V1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CN08XR0V7287221S561S: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CN0R126K4822022N03JY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CN-0KHCC7-7161626C0MN1-A00: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CN-011D3-V7158-1238-OWPH: </t>
    </r>
    <r>
      <rPr>
        <sz val="6"/>
        <rFont val="Arial"/>
        <family val="2"/>
      </rPr>
      <t>TIPO USB  CON SCROLL, DISEÑO EN NEGRO DEL FABRICANTE. MOUSE PAD DEL FABRICANTE.</t>
    </r>
  </si>
  <si>
    <t>30201-107</t>
  </si>
  <si>
    <r>
      <rPr>
        <b/>
        <sz val="6"/>
        <rFont val="Arial"/>
        <family val="2"/>
      </rPr>
      <t>CPU CON SERIE BL6V6V1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CN08XR0V7287221S55ES: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CN0R126K4822022N03JR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CN-0KHCC7-7161626C0IEU-A00: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CN-011D3-V7158-123U-02A6: </t>
    </r>
    <r>
      <rPr>
        <sz val="6"/>
        <rFont val="Arial"/>
        <family val="2"/>
      </rPr>
      <t>TIPO USB  CON SCROLL, DISEÑO EN NEGRO DEL FABRICANTE. MOUSE PAD DEL FABRICANTE.</t>
    </r>
  </si>
  <si>
    <t>30201-108</t>
  </si>
  <si>
    <r>
      <rPr>
        <b/>
        <sz val="6"/>
        <rFont val="Arial"/>
        <family val="2"/>
      </rPr>
      <t>CPU CON SERIE BL4Z6V1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CN08XR0V7287221S55CS: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CN0R126K4822022N03MI:  </t>
    </r>
    <r>
      <rPr>
        <sz val="6"/>
        <rFont val="Arial"/>
        <family val="2"/>
      </rPr>
      <t xml:space="preserve">COLOR NEGRO DEL FABRICANTE DEL EQUIPO. </t>
    </r>
    <r>
      <rPr>
        <b/>
        <sz val="6"/>
        <rFont val="Arial"/>
        <family val="2"/>
      </rPr>
      <t xml:space="preserve">TECLADO CN-0KHCC7-7161626C0K0Z-A00: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CN-011D3-V7158-123K-0136: </t>
    </r>
    <r>
      <rPr>
        <sz val="6"/>
        <rFont val="Arial"/>
        <family val="2"/>
      </rPr>
      <t>TIPO USB  CON SCROLL, DISEÑO EN NEGRO DEL FABRICANTE. MOUSE PAD DEL FABRICANTE.</t>
    </r>
  </si>
  <si>
    <t>30201-109</t>
  </si>
  <si>
    <r>
      <rPr>
        <b/>
        <sz val="6"/>
        <rFont val="Arial"/>
        <family val="2"/>
      </rPr>
      <t>CPU CON SERIE BL607V1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CN08XR0V7287221S559S: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CN0R126K4822022H028H: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CN-0KHCC7-7161626C0CAJ-A00: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CN-011D3-V7158-123U-02A4: </t>
    </r>
    <r>
      <rPr>
        <sz val="6"/>
        <rFont val="Arial"/>
        <family val="2"/>
      </rPr>
      <t>TIPO USB  CON SCROLL, DISEÑO EN NEGRO DEL FABRICANTE. MOUSE PAD DEL FABRICANTE.</t>
    </r>
  </si>
  <si>
    <t>30201-110</t>
  </si>
  <si>
    <r>
      <rPr>
        <b/>
        <sz val="6"/>
        <rFont val="Arial"/>
        <family val="2"/>
      </rPr>
      <t>CPU CON SERIE BL6T6V1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CN08XR0V7287221S55US: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CN0R126K4822022N03TN:  </t>
    </r>
    <r>
      <rPr>
        <sz val="6"/>
        <rFont val="Arial"/>
        <family val="2"/>
      </rPr>
      <t xml:space="preserve">,COLOR NEGRO DEL FABRICANTE DEL EQUIPO. </t>
    </r>
    <r>
      <rPr>
        <b/>
        <sz val="6"/>
        <rFont val="Arial"/>
        <family val="2"/>
      </rPr>
      <t xml:space="preserve">TECLADO CN-0KHCC7-7161626C0JZL-A00: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CN-011D3-V7158-123U-028E: </t>
    </r>
    <r>
      <rPr>
        <sz val="6"/>
        <rFont val="Arial"/>
        <family val="2"/>
      </rPr>
      <t>TIPO USB  CON SCROLL, DISEÑO EN NEGRO DEL FABRICANTE. MOUSE PAD DEL FABRICANTE.</t>
    </r>
  </si>
  <si>
    <t>455-163</t>
  </si>
  <si>
    <t>30201-111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</si>
  <si>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</si>
  <si>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</si>
  <si>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</si>
  <si>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</si>
  <si>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</si>
  <si>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</si>
  <si>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</si>
  <si>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</si>
  <si>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</si>
  <si>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</si>
  <si>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</si>
  <si>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</si>
  <si>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</si>
  <si>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</si>
  <si>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</si>
  <si>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</si>
  <si>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</si>
  <si>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</si>
  <si>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</si>
  <si>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</si>
  <si>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</si>
  <si>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</si>
  <si>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</si>
  <si>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</si>
  <si>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</si>
  <si>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</si>
  <si>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</si>
  <si>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</si>
  <si>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</si>
  <si>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</si>
  <si>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</si>
  <si>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</si>
  <si>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</si>
  <si>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</si>
  <si>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</si>
  <si>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</si>
  <si>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</si>
  <si>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</si>
  <si>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</si>
  <si>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</si>
  <si>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</si>
  <si>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</si>
  <si>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</si>
  <si>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</si>
  <si>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</si>
  <si>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</si>
  <si>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</si>
  <si>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</si>
  <si>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</si>
  <si>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</si>
  <si>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>IMPRESOR LASER MULTIFUNCIONALMARCA TOSHIBA E2550C,INCLUYE SOFWARE PAPER CUT, SERIE/ C7K61332.</t>
  </si>
  <si>
    <t>30124-97</t>
  </si>
  <si>
    <t>IMPRESOR LASER MULTIFUNCIONALMARCA TOSHIBA E2550C,INCLUYE SOFWARE PAPER CUT, SERIE/ C7KC61369.</t>
  </si>
  <si>
    <t>30124-98</t>
  </si>
  <si>
    <t xml:space="preserve">CAÑÓN  PROYECTOR </t>
  </si>
  <si>
    <t>MARCA: EPSON , MODELO: POWERLITE X24+</t>
  </si>
  <si>
    <t>30324-05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</si>
  <si>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</si>
  <si>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</si>
  <si>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</si>
  <si>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</si>
  <si>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</si>
  <si>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</si>
  <si>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</si>
  <si>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</si>
  <si>
    <t>AUTORIZO:</t>
  </si>
  <si>
    <t>CONCILIO:</t>
  </si>
  <si>
    <t>ELABORO:</t>
  </si>
  <si>
    <t>ARQ. OSCAR FERNANDO PORTILLO SILVA</t>
  </si>
  <si>
    <t>ARQ. MAYRA ESTELA BENÍTEZ BENAVIDES</t>
  </si>
  <si>
    <t xml:space="preserve">ASISTENTE DE LOGÍSTICA Y  ACTIVOS </t>
  </si>
  <si>
    <t>INVENTARIO DE  ACTIVO FIJO  CON SU RESPECTIVA DEPRECIACIÓN AL 28 DE FEBRERO  2019</t>
  </si>
  <si>
    <t>BIENES DADOS EN COMODATO CON SU RESPECTIVA DEPRECIACIÓN AL 30 DE ABRILDEL 2019</t>
  </si>
  <si>
    <t xml:space="preserve"> EL CONTRATO DE COMODATO SE FIRMO CON FECHA 16 DE OCTUBRE DEL 2014</t>
  </si>
  <si>
    <t>TOTAL ACUM.</t>
  </si>
  <si>
    <t>2014-2018</t>
  </si>
  <si>
    <t>Feb.-19</t>
  </si>
  <si>
    <t>Ene- dic-2019</t>
  </si>
  <si>
    <t>2018-2019</t>
  </si>
  <si>
    <t>BOMBA TERMO-NEBULIZADORA</t>
  </si>
  <si>
    <t>BOMBA TERMO-NEBULIZADORA: MATERIAL DEL DEPOSITO PLÁSTICO, CAPACIDAD DEL DEPOSITO QUIMICO 4.5 LITROS, COMBUSTIBLE GASOLINA, AARANQUE AUTOMATICO/ MANUAL, CAPACIDAD DE TANQUE DE COMBUSTIBLE 1.20 LITROS. SERIE: VTF00005022.</t>
  </si>
  <si>
    <t>35902-01</t>
  </si>
  <si>
    <t>BOMBA TERMO-NEBULIZADORA: MATERIAL DEL DEPOSITO PLÁSTICO, CAPACIDAD DEL DEPOSITO QUIMICO 4.5 LITROS, COMBUSTIBLE GASOLINA, AARANQUE AUTOMATICO/ MANUAL, CAPACIDAD DE TANQUE DE COMBUSTIBLE 1.20 LITROS. SERIE. VTF00005030.</t>
  </si>
  <si>
    <t>35902-02</t>
  </si>
  <si>
    <t>BOMBA TERMO-NEBULIZADORA: MATERIAL DEL DEPOSITO PLÁSTICO, CAPACIDAD DEL DEPOSITO QUIMICO 4.5 LITROS, COMBUSTIBLE GASOLINA, AARANQUE AUTOMATICO/ MANUAL, CAPACIDAD DE TANQUE DE COMBUSTIBLE 1.20 LITROS. SERIE. VTF000005031.</t>
  </si>
  <si>
    <t>35902-03</t>
  </si>
  <si>
    <t>PRESENTO:</t>
  </si>
  <si>
    <t>MAYRA ESTELA BENÍTEZ BENAVIDES</t>
  </si>
  <si>
    <t>.</t>
  </si>
  <si>
    <t>Art. 10, numeral 14 de la Ley de Acceso a la Información Pública</t>
  </si>
  <si>
    <t>VALOR EN $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</si>
  <si>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</si>
  <si>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</si>
  <si>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</si>
  <si>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</si>
  <si>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</si>
  <si>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DIRECTOR PRESIDENTE, LIC. JOSÉ MARÍA SANDOVAL VÁSQUEZ</t>
  </si>
  <si>
    <t>ASIGNADO A DIRECTOR PRESIDENTE, LIC. JOSÉ MARÍA SANDOVAL VÁSQUEZ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</si>
  <si>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</si>
  <si>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</si>
  <si>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SUBGERENTE, LICDA. ROXANA MINET ALARCÓN MACAL</t>
  </si>
  <si>
    <t>ARQ. OSCAR FERNANDO PORTILLO SILVA, JEFE DE LOGÍSTICA Y ACTIVOS.</t>
  </si>
  <si>
    <t>ASIGNADO A JEFE DE LOGÍSTICA Y ACTIVOS, ARQ. OSCAR FERNANDO PORTILLO SILVA.</t>
  </si>
  <si>
    <t xml:space="preserve"> JEFATURA DE COORDINACIÓN DE TECNOLOGÍA DE INFORMACIÓN, LIC. WILLIAM ACEVEDO</t>
  </si>
  <si>
    <t>ASIGNADO A JEFE DE COORDINACIÓN DE TECNOLOGÍAS DE INFORMACIÓN, LIC. WILLIAM ACEVEDO</t>
  </si>
  <si>
    <t>AUTOMOVIL ( N-5819 )</t>
  </si>
  <si>
    <t>Abril 2019</t>
  </si>
  <si>
    <t>INVENTARIO DE BIENES MUEBLES CUYO VALOR EXCEDE A $ 20,000.00 AL 30 DE ABRIL 2019</t>
  </si>
  <si>
    <t>ASIGNADO A SUBGERENTE, LICDA. ROXANA MINET ALARCÓN MACAL</t>
  </si>
  <si>
    <r>
      <t xml:space="preserve">SUMINISTRO E INSTALACIÓN DE UN ELEVADOR DE PASAJEROS, PARA EL EDIFCIO DE OFICINAS CENTRALES, CON LAS CARACTERISTICAS SIGUIENTES: MARCA </t>
    </r>
    <r>
      <rPr>
        <b/>
        <sz val="7"/>
        <rFont val="Arial"/>
        <family val="2"/>
      </rPr>
      <t>mp,</t>
    </r>
    <r>
      <rPr>
        <sz val="7"/>
        <rFont val="Arial"/>
        <family val="2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</si>
</sst>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General_)"/>
    <numFmt numFmtId="166" formatCode="0.000"/>
    <numFmt numFmtId="167" formatCode="[$$-409]#,##0.00"/>
    <numFmt numFmtId="168" formatCode="&quot;$&quot;#,##0.00;[Red]\-&quot;$&quot;#,##0.00"/>
    <numFmt numFmtId="169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Batang"/>
      <family val="1"/>
    </font>
    <font>
      <sz val="6"/>
      <name val="Batang"/>
      <family val="1"/>
    </font>
    <font>
      <sz val="7"/>
      <name val="Calibri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sz val="6"/>
      <color rgb="FFFF0000"/>
      <name val="Arial"/>
      <family val="2"/>
    </font>
    <font>
      <sz val="6"/>
      <color rgb="FF0070C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35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3" fillId="0" borderId="0" xfId="0" applyFont="1" applyFill="1"/>
    <xf numFmtId="165" fontId="5" fillId="0" borderId="4" xfId="0" applyNumberFormat="1" applyFont="1" applyFill="1" applyBorder="1" applyAlignment="1">
      <alignment horizontal="center"/>
    </xf>
    <xf numFmtId="165" fontId="6" fillId="0" borderId="4" xfId="0" applyNumberFormat="1" applyFont="1" applyFill="1" applyBorder="1" applyAlignment="1">
      <alignment vertical="top" wrapText="1"/>
    </xf>
    <xf numFmtId="165" fontId="5" fillId="0" borderId="4" xfId="0" applyNumberFormat="1" applyFont="1" applyFill="1" applyBorder="1" applyAlignment="1">
      <alignment horizontal="left"/>
    </xf>
    <xf numFmtId="2" fontId="5" fillId="0" borderId="4" xfId="0" applyNumberFormat="1" applyFont="1" applyFill="1" applyBorder="1" applyAlignment="1">
      <alignment horizontal="left"/>
    </xf>
    <xf numFmtId="164" fontId="5" fillId="0" borderId="4" xfId="1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165" fontId="5" fillId="0" borderId="4" xfId="0" applyNumberFormat="1" applyFont="1" applyFill="1" applyBorder="1"/>
    <xf numFmtId="49" fontId="5" fillId="0" borderId="4" xfId="0" applyNumberFormat="1" applyFont="1" applyFill="1" applyBorder="1" applyAlignment="1">
      <alignment horizontal="left"/>
    </xf>
    <xf numFmtId="17" fontId="5" fillId="0" borderId="4" xfId="0" applyNumberFormat="1" applyFont="1" applyFill="1" applyBorder="1" applyAlignment="1">
      <alignment horizontal="left"/>
    </xf>
    <xf numFmtId="1" fontId="5" fillId="0" borderId="4" xfId="0" applyNumberFormat="1" applyFont="1" applyFill="1" applyBorder="1" applyAlignment="1">
      <alignment horizontal="left"/>
    </xf>
    <xf numFmtId="17" fontId="5" fillId="2" borderId="4" xfId="0" applyNumberFormat="1" applyFont="1" applyFill="1" applyBorder="1" applyAlignment="1">
      <alignment horizontal="left"/>
    </xf>
    <xf numFmtId="0" fontId="8" fillId="0" borderId="0" xfId="0" applyFont="1" applyFill="1"/>
    <xf numFmtId="49" fontId="2" fillId="0" borderId="4" xfId="0" applyNumberFormat="1" applyFont="1" applyFill="1" applyBorder="1" applyAlignment="1">
      <alignment horizontal="left" vertical="top"/>
    </xf>
    <xf numFmtId="165" fontId="3" fillId="0" borderId="4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2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Border="1" applyAlignment="1">
      <alignment horizontal="left" vertical="top"/>
    </xf>
    <xf numFmtId="4" fontId="2" fillId="2" borderId="4" xfId="0" applyNumberFormat="1" applyFont="1" applyFill="1" applyBorder="1" applyAlignment="1">
      <alignment horizontal="left" vertical="top"/>
    </xf>
    <xf numFmtId="0" fontId="2" fillId="0" borderId="4" xfId="0" applyNumberFormat="1" applyFont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left" vertical="top"/>
    </xf>
    <xf numFmtId="165" fontId="3" fillId="0" borderId="5" xfId="0" applyNumberFormat="1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/>
    </xf>
    <xf numFmtId="2" fontId="2" fillId="0" borderId="5" xfId="0" applyNumberFormat="1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left" vertical="top"/>
    </xf>
    <xf numFmtId="4" fontId="2" fillId="2" borderId="5" xfId="0" applyNumberFormat="1" applyFont="1" applyFill="1" applyBorder="1" applyAlignment="1">
      <alignment horizontal="left" vertical="top"/>
    </xf>
    <xf numFmtId="4" fontId="2" fillId="0" borderId="5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2" fillId="3" borderId="6" xfId="0" applyFont="1" applyFill="1" applyBorder="1" applyAlignment="1" applyProtection="1">
      <alignment horizontal="left" vertical="top"/>
      <protection locked="0"/>
    </xf>
    <xf numFmtId="2" fontId="5" fillId="3" borderId="6" xfId="0" applyNumberFormat="1" applyFont="1" applyFill="1" applyBorder="1" applyAlignment="1">
      <alignment horizontal="left" vertical="top"/>
    </xf>
    <xf numFmtId="4" fontId="5" fillId="3" borderId="6" xfId="0" applyNumberFormat="1" applyFont="1" applyFill="1" applyBorder="1" applyAlignment="1">
      <alignment horizontal="left" vertical="top"/>
    </xf>
    <xf numFmtId="0" fontId="5" fillId="3" borderId="6" xfId="0" applyNumberFormat="1" applyFont="1" applyFill="1" applyBorder="1" applyAlignment="1">
      <alignment horizontal="left" vertical="top"/>
    </xf>
    <xf numFmtId="4" fontId="5" fillId="3" borderId="7" xfId="0" applyNumberFormat="1" applyFont="1" applyFill="1" applyBorder="1" applyAlignment="1">
      <alignment horizontal="left" vertical="top"/>
    </xf>
    <xf numFmtId="0" fontId="6" fillId="3" borderId="6" xfId="0" applyFont="1" applyFill="1" applyBorder="1" applyAlignment="1" applyProtection="1">
      <alignment horizontal="left" vertical="top"/>
      <protection locked="0"/>
    </xf>
    <xf numFmtId="0" fontId="5" fillId="3" borderId="6" xfId="0" applyNumberFormat="1" applyFont="1" applyFill="1" applyBorder="1" applyAlignment="1" applyProtection="1">
      <alignment horizontal="left" vertical="top"/>
      <protection locked="0"/>
    </xf>
    <xf numFmtId="14" fontId="2" fillId="0" borderId="4" xfId="0" applyNumberFormat="1" applyFont="1" applyFill="1" applyBorder="1" applyAlignment="1">
      <alignment horizontal="left" vertical="top" wrapText="1"/>
    </xf>
    <xf numFmtId="165" fontId="2" fillId="0" borderId="4" xfId="0" applyNumberFormat="1" applyFont="1" applyFill="1" applyBorder="1" applyAlignment="1">
      <alignment horizontal="left" vertical="top"/>
    </xf>
    <xf numFmtId="14" fontId="2" fillId="0" borderId="8" xfId="0" applyNumberFormat="1" applyFont="1" applyFill="1" applyBorder="1" applyAlignment="1">
      <alignment horizontal="left" vertical="top" wrapText="1"/>
    </xf>
    <xf numFmtId="1" fontId="3" fillId="0" borderId="8" xfId="0" applyNumberFormat="1" applyFont="1" applyFill="1" applyBorder="1" applyAlignment="1">
      <alignment horizontal="left" vertical="top" wrapText="1"/>
    </xf>
    <xf numFmtId="165" fontId="2" fillId="0" borderId="8" xfId="0" applyNumberFormat="1" applyFont="1" applyFill="1" applyBorder="1" applyAlignment="1">
      <alignment horizontal="left" vertical="top"/>
    </xf>
    <xf numFmtId="2" fontId="2" fillId="0" borderId="8" xfId="0" applyNumberFormat="1" applyFont="1" applyFill="1" applyBorder="1" applyAlignment="1">
      <alignment horizontal="left" vertical="top"/>
    </xf>
    <xf numFmtId="4" fontId="2" fillId="0" borderId="8" xfId="0" applyNumberFormat="1" applyFont="1" applyFill="1" applyBorder="1" applyAlignment="1">
      <alignment horizontal="left" vertical="top"/>
    </xf>
    <xf numFmtId="4" fontId="2" fillId="0" borderId="8" xfId="0" applyNumberFormat="1" applyFont="1" applyBorder="1" applyAlignment="1">
      <alignment horizontal="left" vertical="top"/>
    </xf>
    <xf numFmtId="4" fontId="2" fillId="2" borderId="8" xfId="0" applyNumberFormat="1" applyFont="1" applyFill="1" applyBorder="1" applyAlignment="1">
      <alignment horizontal="left" vertical="top"/>
    </xf>
    <xf numFmtId="0" fontId="2" fillId="0" borderId="8" xfId="0" applyNumberFormat="1" applyFont="1" applyBorder="1" applyAlignment="1">
      <alignment horizontal="left" vertical="top"/>
    </xf>
    <xf numFmtId="1" fontId="3" fillId="0" borderId="4" xfId="0" applyNumberFormat="1" applyFont="1" applyFill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left" vertical="top" wrapText="1"/>
    </xf>
    <xf numFmtId="1" fontId="3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2" fontId="2" fillId="0" borderId="4" xfId="0" applyNumberFormat="1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1" fontId="3" fillId="0" borderId="5" xfId="0" applyNumberFormat="1" applyFont="1" applyBorder="1" applyAlignment="1">
      <alignment horizontal="left" vertical="top" wrapText="1"/>
    </xf>
    <xf numFmtId="1" fontId="3" fillId="0" borderId="5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5" fontId="9" fillId="0" borderId="0" xfId="0" applyNumberFormat="1" applyFont="1" applyBorder="1" applyAlignment="1">
      <alignment horizontal="left" vertical="top"/>
    </xf>
    <xf numFmtId="2" fontId="2" fillId="0" borderId="5" xfId="0" applyNumberFormat="1" applyFont="1" applyFill="1" applyBorder="1" applyAlignment="1">
      <alignment horizontal="left" vertical="top" wrapText="1"/>
    </xf>
    <xf numFmtId="4" fontId="10" fillId="0" borderId="0" xfId="0" applyNumberFormat="1" applyFont="1" applyBorder="1" applyAlignment="1">
      <alignment horizontal="left" vertical="top"/>
    </xf>
    <xf numFmtId="165" fontId="10" fillId="0" borderId="0" xfId="0" applyNumberFormat="1" applyFont="1" applyBorder="1" applyAlignment="1">
      <alignment horizontal="left" vertical="top"/>
    </xf>
    <xf numFmtId="0" fontId="7" fillId="0" borderId="0" xfId="0" applyFont="1" applyBorder="1"/>
    <xf numFmtId="0" fontId="3" fillId="0" borderId="0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/>
    </xf>
    <xf numFmtId="165" fontId="5" fillId="3" borderId="6" xfId="0" applyNumberFormat="1" applyFont="1" applyFill="1" applyBorder="1" applyAlignment="1">
      <alignment vertical="top" wrapText="1"/>
    </xf>
    <xf numFmtId="165" fontId="2" fillId="3" borderId="6" xfId="0" applyNumberFormat="1" applyFont="1" applyFill="1" applyBorder="1" applyAlignment="1">
      <alignment vertical="top" wrapText="1"/>
    </xf>
    <xf numFmtId="165" fontId="2" fillId="3" borderId="6" xfId="0" applyNumberFormat="1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left" vertical="top"/>
    </xf>
    <xf numFmtId="4" fontId="5" fillId="0" borderId="8" xfId="0" applyNumberFormat="1" applyFont="1" applyFill="1" applyBorder="1" applyAlignment="1">
      <alignment horizontal="left" vertical="top"/>
    </xf>
    <xf numFmtId="0" fontId="2" fillId="0" borderId="8" xfId="0" applyNumberFormat="1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166" fontId="2" fillId="0" borderId="4" xfId="0" applyNumberFormat="1" applyFont="1" applyFill="1" applyBorder="1" applyAlignment="1">
      <alignment horizontal="left" vertical="top" wrapText="1"/>
    </xf>
    <xf numFmtId="1" fontId="2" fillId="0" borderId="4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167" fontId="2" fillId="0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7" fontId="2" fillId="0" borderId="4" xfId="0" applyNumberFormat="1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left" vertical="top" wrapText="1"/>
    </xf>
    <xf numFmtId="1" fontId="2" fillId="0" borderId="4" xfId="0" applyNumberFormat="1" applyFont="1" applyBorder="1" applyAlignment="1">
      <alignment horizontal="left" vertical="top" wrapText="1"/>
    </xf>
    <xf numFmtId="166" fontId="2" fillId="0" borderId="4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1" fontId="2" fillId="0" borderId="5" xfId="0" applyNumberFormat="1" applyFont="1" applyBorder="1" applyAlignment="1">
      <alignment horizontal="left" vertical="top" wrapText="1"/>
    </xf>
    <xf numFmtId="1" fontId="2" fillId="0" borderId="0" xfId="0" applyNumberFormat="1" applyFont="1" applyBorder="1" applyAlignment="1">
      <alignment horizontal="left" vertical="top" wrapText="1"/>
    </xf>
    <xf numFmtId="1" fontId="3" fillId="0" borderId="4" xfId="0" applyNumberFormat="1" applyFont="1" applyBorder="1" applyAlignment="1">
      <alignment vertical="top" wrapText="1"/>
    </xf>
    <xf numFmtId="1" fontId="3" fillId="0" borderId="5" xfId="0" applyNumberFormat="1" applyFont="1" applyBorder="1" applyAlignment="1">
      <alignment vertical="top" wrapText="1"/>
    </xf>
    <xf numFmtId="0" fontId="3" fillId="0" borderId="4" xfId="0" applyNumberFormat="1" applyFont="1" applyBorder="1" applyAlignment="1">
      <alignment horizontal="left" vertical="top" wrapText="1"/>
    </xf>
    <xf numFmtId="14" fontId="2" fillId="0" borderId="4" xfId="2" applyNumberFormat="1" applyFont="1" applyBorder="1" applyAlignment="1">
      <alignment horizontal="left" vertical="top" wrapText="1"/>
    </xf>
    <xf numFmtId="1" fontId="3" fillId="0" borderId="4" xfId="2" applyNumberFormat="1" applyFont="1" applyBorder="1" applyAlignment="1">
      <alignment horizontal="left" vertical="top" wrapText="1"/>
    </xf>
    <xf numFmtId="166" fontId="2" fillId="0" borderId="4" xfId="2" applyNumberFormat="1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left" vertical="top"/>
    </xf>
    <xf numFmtId="2" fontId="5" fillId="3" borderId="4" xfId="0" applyNumberFormat="1" applyFont="1" applyFill="1" applyBorder="1" applyAlignment="1">
      <alignment horizontal="left" vertical="top"/>
    </xf>
    <xf numFmtId="0" fontId="3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2" xfId="0" applyNumberFormat="1" applyFont="1" applyFill="1" applyBorder="1" applyAlignment="1">
      <alignment vertical="top" wrapText="1"/>
    </xf>
    <xf numFmtId="14" fontId="3" fillId="0" borderId="4" xfId="0" applyNumberFormat="1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4" fontId="3" fillId="0" borderId="0" xfId="0" applyNumberFormat="1" applyFont="1" applyFill="1"/>
    <xf numFmtId="167" fontId="2" fillId="0" borderId="5" xfId="0" applyNumberFormat="1" applyFont="1" applyBorder="1" applyAlignment="1">
      <alignment horizontal="left" vertical="top" wrapText="1"/>
    </xf>
    <xf numFmtId="0" fontId="2" fillId="0" borderId="4" xfId="0" applyFont="1" applyFill="1" applyBorder="1"/>
    <xf numFmtId="49" fontId="5" fillId="3" borderId="4" xfId="0" applyNumberFormat="1" applyFont="1" applyFill="1" applyBorder="1" applyAlignment="1">
      <alignment horizontal="left" vertical="top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 applyProtection="1">
      <alignment horizontal="left" vertical="top"/>
      <protection locked="0"/>
    </xf>
    <xf numFmtId="2" fontId="5" fillId="3" borderId="4" xfId="0" applyNumberFormat="1" applyFont="1" applyFill="1" applyBorder="1" applyAlignment="1" applyProtection="1">
      <alignment horizontal="left" vertical="top"/>
      <protection locked="0"/>
    </xf>
    <xf numFmtId="2" fontId="5" fillId="3" borderId="12" xfId="0" applyNumberFormat="1" applyFont="1" applyFill="1" applyBorder="1" applyAlignment="1" applyProtection="1">
      <alignment horizontal="left" vertical="top"/>
      <protection locked="0"/>
    </xf>
    <xf numFmtId="4" fontId="5" fillId="3" borderId="12" xfId="0" applyNumberFormat="1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12" xfId="0" applyNumberFormat="1" applyFont="1" applyFill="1" applyBorder="1" applyAlignment="1" applyProtection="1">
      <alignment horizontal="left" vertical="top"/>
      <protection locked="0"/>
    </xf>
    <xf numFmtId="4" fontId="5" fillId="3" borderId="14" xfId="0" applyNumberFormat="1" applyFont="1" applyFill="1" applyBorder="1" applyAlignment="1" applyProtection="1">
      <alignment horizontal="left" vertical="top"/>
      <protection locked="0"/>
    </xf>
    <xf numFmtId="4" fontId="5" fillId="0" borderId="0" xfId="0" applyNumberFormat="1" applyFont="1" applyFill="1" applyBorder="1" applyAlignment="1" applyProtection="1">
      <alignment horizontal="right" vertical="top"/>
      <protection locked="0"/>
    </xf>
    <xf numFmtId="0" fontId="2" fillId="0" borderId="8" xfId="0" applyFont="1" applyFill="1" applyBorder="1" applyAlignment="1">
      <alignment horizontal="left" vertical="top" wrapText="1"/>
    </xf>
    <xf numFmtId="1" fontId="2" fillId="0" borderId="8" xfId="0" applyNumberFormat="1" applyFont="1" applyFill="1" applyBorder="1" applyAlignment="1">
      <alignment horizontal="left" vertical="top" wrapText="1"/>
    </xf>
    <xf numFmtId="2" fontId="2" fillId="0" borderId="8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 vertical="top"/>
    </xf>
    <xf numFmtId="49" fontId="5" fillId="0" borderId="4" xfId="0" applyNumberFormat="1" applyFont="1" applyFill="1" applyBorder="1" applyAlignment="1">
      <alignment horizontal="left" vertical="top"/>
    </xf>
    <xf numFmtId="49" fontId="3" fillId="0" borderId="5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left" vertical="top"/>
    </xf>
    <xf numFmtId="49" fontId="5" fillId="3" borderId="9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>
      <alignment horizontal="left" vertical="top" wrapText="1"/>
    </xf>
    <xf numFmtId="49" fontId="5" fillId="3" borderId="6" xfId="0" applyNumberFormat="1" applyFont="1" applyFill="1" applyBorder="1" applyAlignment="1">
      <alignment horizontal="left" vertical="top"/>
    </xf>
    <xf numFmtId="2" fontId="5" fillId="3" borderId="6" xfId="0" applyNumberFormat="1" applyFont="1" applyFill="1" applyBorder="1" applyAlignment="1">
      <alignment horizontal="left" vertical="top" wrapText="1"/>
    </xf>
    <xf numFmtId="0" fontId="5" fillId="3" borderId="6" xfId="0" applyNumberFormat="1" applyFont="1" applyFill="1" applyBorder="1" applyAlignment="1">
      <alignment horizontal="left" vertical="top" wrapText="1"/>
    </xf>
    <xf numFmtId="0" fontId="5" fillId="3" borderId="7" xfId="0" applyNumberFormat="1" applyFont="1" applyFill="1" applyBorder="1" applyAlignment="1">
      <alignment horizontal="left" vertical="top"/>
    </xf>
    <xf numFmtId="0" fontId="5" fillId="0" borderId="0" xfId="0" applyFont="1" applyFill="1"/>
    <xf numFmtId="168" fontId="2" fillId="0" borderId="0" xfId="0" applyNumberFormat="1" applyFont="1" applyFill="1" applyAlignment="1">
      <alignment horizontal="left"/>
    </xf>
    <xf numFmtId="168" fontId="5" fillId="0" borderId="0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1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2" fontId="3" fillId="0" borderId="0" xfId="0" applyNumberFormat="1" applyFont="1" applyFill="1"/>
    <xf numFmtId="0" fontId="3" fillId="0" borderId="0" xfId="0" applyNumberFormat="1" applyFont="1" applyFill="1"/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/>
    <xf numFmtId="4" fontId="12" fillId="0" borderId="0" xfId="0" applyNumberFormat="1" applyFont="1" applyAlignment="1">
      <alignment horizontal="left"/>
    </xf>
    <xf numFmtId="165" fontId="16" fillId="0" borderId="8" xfId="0" applyNumberFormat="1" applyFont="1" applyBorder="1" applyAlignment="1">
      <alignment horizontal="center" vertical="top"/>
    </xf>
    <xf numFmtId="165" fontId="16" fillId="0" borderId="8" xfId="0" applyNumberFormat="1" applyFont="1" applyBorder="1" applyAlignment="1">
      <alignment horizontal="center" vertical="top" wrapText="1"/>
    </xf>
    <xf numFmtId="165" fontId="16" fillId="0" borderId="8" xfId="0" applyNumberFormat="1" applyFont="1" applyBorder="1" applyAlignment="1">
      <alignment horizontal="left" vertical="top"/>
    </xf>
    <xf numFmtId="164" fontId="16" fillId="0" borderId="8" xfId="1" applyFont="1" applyBorder="1" applyAlignment="1">
      <alignment horizontal="left" vertical="top"/>
    </xf>
    <xf numFmtId="165" fontId="16" fillId="0" borderId="8" xfId="0" applyNumberFormat="1" applyFont="1" applyFill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165" fontId="16" fillId="0" borderId="4" xfId="0" applyNumberFormat="1" applyFont="1" applyBorder="1"/>
    <xf numFmtId="165" fontId="17" fillId="0" borderId="4" xfId="0" applyNumberFormat="1" applyFont="1" applyBorder="1" applyAlignment="1">
      <alignment wrapText="1"/>
    </xf>
    <xf numFmtId="165" fontId="17" fillId="0" borderId="4" xfId="0" applyNumberFormat="1" applyFont="1" applyBorder="1" applyAlignment="1">
      <alignment vertical="top" wrapText="1"/>
    </xf>
    <xf numFmtId="165" fontId="17" fillId="0" borderId="4" xfId="0" applyNumberFormat="1" applyFont="1" applyBorder="1" applyAlignment="1">
      <alignment horizontal="left"/>
    </xf>
    <xf numFmtId="165" fontId="16" fillId="0" borderId="4" xfId="0" applyNumberFormat="1" applyFont="1" applyBorder="1" applyAlignment="1">
      <alignment horizontal="left"/>
    </xf>
    <xf numFmtId="49" fontId="16" fillId="0" borderId="4" xfId="0" applyNumberFormat="1" applyFont="1" applyBorder="1" applyAlignment="1">
      <alignment horizontal="left"/>
    </xf>
    <xf numFmtId="165" fontId="16" fillId="0" borderId="4" xfId="0" applyNumberFormat="1" applyFont="1" applyFill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4" borderId="4" xfId="0" applyFont="1" applyFill="1" applyBorder="1"/>
    <xf numFmtId="165" fontId="17" fillId="4" borderId="4" xfId="0" applyNumberFormat="1" applyFont="1" applyFill="1" applyBorder="1" applyAlignment="1">
      <alignment wrapText="1"/>
    </xf>
    <xf numFmtId="165" fontId="17" fillId="4" borderId="4" xfId="0" applyNumberFormat="1" applyFont="1" applyFill="1" applyBorder="1" applyAlignment="1">
      <alignment vertical="top" wrapText="1"/>
    </xf>
    <xf numFmtId="165" fontId="17" fillId="4" borderId="4" xfId="0" applyNumberFormat="1" applyFont="1" applyFill="1" applyBorder="1" applyAlignment="1">
      <alignment horizontal="left"/>
    </xf>
    <xf numFmtId="165" fontId="16" fillId="4" borderId="4" xfId="0" applyNumberFormat="1" applyFont="1" applyFill="1" applyBorder="1" applyAlignment="1">
      <alignment horizontal="left"/>
    </xf>
    <xf numFmtId="49" fontId="16" fillId="4" borderId="4" xfId="0" applyNumberFormat="1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165" fontId="12" fillId="0" borderId="4" xfId="0" applyNumberFormat="1" applyFont="1" applyBorder="1" applyAlignment="1">
      <alignment vertical="top"/>
    </xf>
    <xf numFmtId="165" fontId="13" fillId="0" borderId="4" xfId="0" applyNumberFormat="1" applyFont="1" applyBorder="1" applyAlignment="1">
      <alignment vertical="top" wrapText="1"/>
    </xf>
    <xf numFmtId="0" fontId="13" fillId="0" borderId="4" xfId="0" applyFont="1" applyBorder="1" applyAlignment="1" applyProtection="1">
      <alignment vertical="top" wrapText="1"/>
      <protection locked="0"/>
    </xf>
    <xf numFmtId="0" fontId="13" fillId="0" borderId="4" xfId="0" applyFont="1" applyBorder="1" applyAlignment="1" applyProtection="1">
      <alignment horizontal="left" vertical="top"/>
      <protection locked="0"/>
    </xf>
    <xf numFmtId="4" fontId="12" fillId="0" borderId="4" xfId="0" applyNumberFormat="1" applyFont="1" applyBorder="1" applyAlignment="1">
      <alignment horizontal="left" vertical="top"/>
    </xf>
    <xf numFmtId="4" fontId="12" fillId="0" borderId="4" xfId="0" applyNumberFormat="1" applyFont="1" applyFill="1" applyBorder="1" applyAlignment="1">
      <alignment horizontal="left" vertical="top"/>
    </xf>
    <xf numFmtId="0" fontId="13" fillId="0" borderId="0" xfId="0" applyFont="1" applyAlignment="1">
      <alignment vertical="top"/>
    </xf>
    <xf numFmtId="49" fontId="12" fillId="0" borderId="4" xfId="0" applyNumberFormat="1" applyFont="1" applyBorder="1" applyAlignment="1">
      <alignment vertical="top"/>
    </xf>
    <xf numFmtId="165" fontId="13" fillId="0" borderId="4" xfId="0" applyNumberFormat="1" applyFont="1" applyBorder="1" applyAlignment="1">
      <alignment horizontal="left" vertical="top"/>
    </xf>
    <xf numFmtId="49" fontId="12" fillId="5" borderId="4" xfId="0" applyNumberFormat="1" applyFont="1" applyFill="1" applyBorder="1" applyAlignment="1">
      <alignment vertical="top"/>
    </xf>
    <xf numFmtId="165" fontId="13" fillId="5" borderId="4" xfId="0" applyNumberFormat="1" applyFont="1" applyFill="1" applyBorder="1" applyAlignment="1">
      <alignment vertical="top" wrapText="1"/>
    </xf>
    <xf numFmtId="0" fontId="13" fillId="6" borderId="4" xfId="0" applyFont="1" applyFill="1" applyBorder="1" applyAlignment="1" applyProtection="1">
      <alignment vertical="top" wrapText="1"/>
      <protection locked="0"/>
    </xf>
    <xf numFmtId="0" fontId="13" fillId="6" borderId="4" xfId="0" applyFont="1" applyFill="1" applyBorder="1" applyAlignment="1" applyProtection="1">
      <alignment horizontal="left" vertical="top"/>
      <protection locked="0"/>
    </xf>
    <xf numFmtId="4" fontId="12" fillId="5" borderId="4" xfId="0" applyNumberFormat="1" applyFont="1" applyFill="1" applyBorder="1" applyAlignment="1">
      <alignment horizontal="left" vertical="top"/>
    </xf>
    <xf numFmtId="4" fontId="12" fillId="6" borderId="4" xfId="0" applyNumberFormat="1" applyFont="1" applyFill="1" applyBorder="1" applyAlignment="1">
      <alignment horizontal="left" vertical="top"/>
    </xf>
    <xf numFmtId="49" fontId="12" fillId="0" borderId="4" xfId="0" applyNumberFormat="1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49" fontId="12" fillId="0" borderId="5" xfId="0" applyNumberFormat="1" applyFont="1" applyBorder="1" applyAlignment="1">
      <alignment horizontal="left" vertical="top"/>
    </xf>
    <xf numFmtId="165" fontId="13" fillId="0" borderId="5" xfId="0" applyNumberFormat="1" applyFont="1" applyBorder="1" applyAlignment="1">
      <alignment vertical="top" wrapText="1"/>
    </xf>
    <xf numFmtId="0" fontId="13" fillId="0" borderId="5" xfId="0" applyFont="1" applyBorder="1" applyAlignment="1" applyProtection="1">
      <alignment vertical="top" wrapText="1"/>
      <protection locked="0"/>
    </xf>
    <xf numFmtId="0" fontId="13" fillId="0" borderId="5" xfId="0" applyFont="1" applyBorder="1" applyAlignment="1" applyProtection="1">
      <alignment horizontal="left" vertical="top"/>
      <protection locked="0"/>
    </xf>
    <xf numFmtId="4" fontId="12" fillId="0" borderId="5" xfId="0" applyNumberFormat="1" applyFont="1" applyBorder="1" applyAlignment="1">
      <alignment horizontal="left" vertical="top"/>
    </xf>
    <xf numFmtId="4" fontId="12" fillId="0" borderId="5" xfId="0" applyNumberFormat="1" applyFont="1" applyFill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5" fillId="0" borderId="0" xfId="0" applyFont="1" applyAlignment="1">
      <alignment vertical="top"/>
    </xf>
    <xf numFmtId="165" fontId="15" fillId="4" borderId="16" xfId="0" applyNumberFormat="1" applyFont="1" applyFill="1" applyBorder="1" applyAlignment="1">
      <alignment vertical="top"/>
    </xf>
    <xf numFmtId="165" fontId="15" fillId="4" borderId="17" xfId="0" applyNumberFormat="1" applyFont="1" applyFill="1" applyBorder="1" applyAlignment="1">
      <alignment vertical="top" wrapText="1"/>
    </xf>
    <xf numFmtId="0" fontId="15" fillId="4" borderId="17" xfId="0" applyFont="1" applyFill="1" applyBorder="1" applyAlignment="1" applyProtection="1">
      <alignment vertical="top" wrapText="1"/>
      <protection locked="0"/>
    </xf>
    <xf numFmtId="0" fontId="15" fillId="4" borderId="17" xfId="0" applyFont="1" applyFill="1" applyBorder="1" applyAlignment="1" applyProtection="1">
      <alignment horizontal="left" vertical="top"/>
      <protection locked="0"/>
    </xf>
    <xf numFmtId="4" fontId="15" fillId="4" borderId="17" xfId="0" applyNumberFormat="1" applyFont="1" applyFill="1" applyBorder="1" applyAlignment="1">
      <alignment horizontal="left" vertical="top"/>
    </xf>
    <xf numFmtId="0" fontId="18" fillId="0" borderId="0" xfId="0" applyFont="1" applyAlignment="1">
      <alignment vertical="top"/>
    </xf>
    <xf numFmtId="0" fontId="15" fillId="4" borderId="18" xfId="0" applyFont="1" applyFill="1" applyBorder="1" applyAlignment="1">
      <alignment vertical="top"/>
    </xf>
    <xf numFmtId="165" fontId="15" fillId="4" borderId="19" xfId="0" applyNumberFormat="1" applyFont="1" applyFill="1" applyBorder="1" applyAlignment="1">
      <alignment vertical="top" wrapText="1"/>
    </xf>
    <xf numFmtId="0" fontId="18" fillId="4" borderId="19" xfId="0" applyFont="1" applyFill="1" applyBorder="1" applyAlignment="1" applyProtection="1">
      <alignment vertical="top" wrapText="1"/>
      <protection locked="0"/>
    </xf>
    <xf numFmtId="0" fontId="18" fillId="4" borderId="19" xfId="0" applyFont="1" applyFill="1" applyBorder="1" applyAlignment="1" applyProtection="1">
      <alignment horizontal="left" vertical="top"/>
      <protection locked="0"/>
    </xf>
    <xf numFmtId="4" fontId="18" fillId="4" borderId="19" xfId="0" applyNumberFormat="1" applyFont="1" applyFill="1" applyBorder="1" applyAlignment="1">
      <alignment horizontal="left" vertical="top"/>
    </xf>
    <xf numFmtId="4" fontId="18" fillId="4" borderId="20" xfId="0" applyNumberFormat="1" applyFont="1" applyFill="1" applyBorder="1" applyAlignment="1">
      <alignment horizontal="left" vertical="top"/>
    </xf>
    <xf numFmtId="165" fontId="12" fillId="0" borderId="8" xfId="0" applyNumberFormat="1" applyFont="1" applyBorder="1" applyAlignment="1">
      <alignment vertical="top"/>
    </xf>
    <xf numFmtId="165" fontId="13" fillId="0" borderId="8" xfId="0" applyNumberFormat="1" applyFont="1" applyBorder="1" applyAlignment="1">
      <alignment vertical="top" wrapText="1"/>
    </xf>
    <xf numFmtId="165" fontId="13" fillId="0" borderId="8" xfId="0" applyNumberFormat="1" applyFont="1" applyBorder="1" applyAlignment="1">
      <alignment horizontal="left" vertical="top"/>
    </xf>
    <xf numFmtId="4" fontId="12" fillId="0" borderId="8" xfId="0" applyNumberFormat="1" applyFont="1" applyBorder="1" applyAlignment="1">
      <alignment horizontal="left" vertical="top"/>
    </xf>
    <xf numFmtId="4" fontId="12" fillId="0" borderId="8" xfId="0" applyNumberFormat="1" applyFont="1" applyFill="1" applyBorder="1" applyAlignment="1">
      <alignment horizontal="left" vertical="top"/>
    </xf>
    <xf numFmtId="4" fontId="12" fillId="0" borderId="4" xfId="0" applyNumberFormat="1" applyFont="1" applyFill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left" vertical="top"/>
    </xf>
    <xf numFmtId="4" fontId="12" fillId="7" borderId="4" xfId="0" applyNumberFormat="1" applyFont="1" applyFill="1" applyBorder="1" applyAlignment="1">
      <alignment horizontal="left" vertical="top"/>
    </xf>
    <xf numFmtId="14" fontId="12" fillId="0" borderId="4" xfId="0" applyNumberFormat="1" applyFont="1" applyBorder="1" applyAlignment="1">
      <alignment horizontal="left" vertical="top"/>
    </xf>
    <xf numFmtId="14" fontId="12" fillId="0" borderId="4" xfId="0" applyNumberFormat="1" applyFont="1" applyFill="1" applyBorder="1" applyAlignment="1">
      <alignment horizontal="left" vertical="top"/>
    </xf>
    <xf numFmtId="165" fontId="13" fillId="0" borderId="4" xfId="0" applyNumberFormat="1" applyFont="1" applyFill="1" applyBorder="1" applyAlignment="1">
      <alignment vertical="top" wrapText="1"/>
    </xf>
    <xf numFmtId="0" fontId="13" fillId="0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left" vertical="top"/>
    </xf>
    <xf numFmtId="14" fontId="3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/>
    </xf>
    <xf numFmtId="4" fontId="3" fillId="0" borderId="5" xfId="0" applyNumberFormat="1" applyFont="1" applyFill="1" applyBorder="1" applyAlignment="1">
      <alignment horizontal="left" vertical="top"/>
    </xf>
    <xf numFmtId="165" fontId="15" fillId="4" borderId="9" xfId="0" applyNumberFormat="1" applyFont="1" applyFill="1" applyBorder="1" applyAlignment="1">
      <alignment vertical="top"/>
    </xf>
    <xf numFmtId="165" fontId="15" fillId="4" borderId="6" xfId="0" applyNumberFormat="1" applyFont="1" applyFill="1" applyBorder="1" applyAlignment="1">
      <alignment vertical="top" wrapText="1"/>
    </xf>
    <xf numFmtId="0" fontId="15" fillId="4" borderId="6" xfId="0" applyFont="1" applyFill="1" applyBorder="1" applyAlignment="1" applyProtection="1">
      <alignment vertical="top" wrapText="1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4" fontId="15" fillId="4" borderId="6" xfId="0" applyNumberFormat="1" applyFont="1" applyFill="1" applyBorder="1" applyAlignment="1">
      <alignment horizontal="left" vertical="top"/>
    </xf>
    <xf numFmtId="0" fontId="15" fillId="4" borderId="13" xfId="0" applyFont="1" applyFill="1" applyBorder="1" applyAlignment="1">
      <alignment vertical="top"/>
    </xf>
    <xf numFmtId="165" fontId="15" fillId="4" borderId="12" xfId="0" applyNumberFormat="1" applyFont="1" applyFill="1" applyBorder="1" applyAlignment="1">
      <alignment vertical="top" wrapText="1"/>
    </xf>
    <xf numFmtId="0" fontId="18" fillId="4" borderId="12" xfId="0" applyFont="1" applyFill="1" applyBorder="1" applyAlignment="1" applyProtection="1">
      <alignment vertical="top" wrapText="1"/>
      <protection locked="0"/>
    </xf>
    <xf numFmtId="0" fontId="18" fillId="4" borderId="12" xfId="0" applyFont="1" applyFill="1" applyBorder="1" applyAlignment="1" applyProtection="1">
      <alignment horizontal="left" vertical="top"/>
      <protection locked="0"/>
    </xf>
    <xf numFmtId="4" fontId="18" fillId="4" borderId="12" xfId="0" applyNumberFormat="1" applyFont="1" applyFill="1" applyBorder="1" applyAlignment="1">
      <alignment horizontal="left" vertical="top"/>
    </xf>
    <xf numFmtId="4" fontId="18" fillId="4" borderId="14" xfId="0" applyNumberFormat="1" applyFont="1" applyFill="1" applyBorder="1" applyAlignment="1">
      <alignment horizontal="left" vertical="top"/>
    </xf>
    <xf numFmtId="49" fontId="12" fillId="0" borderId="8" xfId="0" applyNumberFormat="1" applyFont="1" applyBorder="1" applyAlignment="1">
      <alignment vertical="top"/>
    </xf>
    <xf numFmtId="0" fontId="12" fillId="0" borderId="8" xfId="0" applyFont="1" applyBorder="1" applyAlignment="1" applyProtection="1">
      <alignment horizontal="left" vertical="top"/>
      <protection locked="0"/>
    </xf>
    <xf numFmtId="0" fontId="12" fillId="0" borderId="4" xfId="0" applyFont="1" applyBorder="1" applyAlignment="1" applyProtection="1">
      <alignment horizontal="left" vertical="top"/>
      <protection locked="0"/>
    </xf>
    <xf numFmtId="169" fontId="12" fillId="0" borderId="4" xfId="0" applyNumberFormat="1" applyFont="1" applyBorder="1" applyAlignment="1">
      <alignment horizontal="left" vertical="top"/>
    </xf>
    <xf numFmtId="49" fontId="12" fillId="0" borderId="4" xfId="0" applyNumberFormat="1" applyFont="1" applyBorder="1" applyAlignment="1">
      <alignment vertical="top" wrapText="1"/>
    </xf>
    <xf numFmtId="0" fontId="13" fillId="0" borderId="4" xfId="0" applyFont="1" applyBorder="1" applyAlignment="1" applyProtection="1">
      <alignment horizontal="left" vertical="top" wrapText="1"/>
      <protection locked="0"/>
    </xf>
    <xf numFmtId="4" fontId="12" fillId="0" borderId="4" xfId="0" applyNumberFormat="1" applyFont="1" applyBorder="1" applyAlignment="1">
      <alignment horizontal="left" vertical="top" wrapText="1"/>
    </xf>
    <xf numFmtId="49" fontId="12" fillId="0" borderId="4" xfId="0" applyNumberFormat="1" applyFont="1" applyFill="1" applyBorder="1" applyAlignment="1">
      <alignment vertical="top"/>
    </xf>
    <xf numFmtId="165" fontId="13" fillId="7" borderId="4" xfId="0" applyNumberFormat="1" applyFont="1" applyFill="1" applyBorder="1" applyAlignment="1">
      <alignment vertical="top" wrapText="1"/>
    </xf>
    <xf numFmtId="0" fontId="13" fillId="7" borderId="4" xfId="0" applyFont="1" applyFill="1" applyBorder="1" applyAlignment="1" applyProtection="1">
      <alignment vertical="top" wrapText="1"/>
      <protection locked="0"/>
    </xf>
    <xf numFmtId="0" fontId="13" fillId="0" borderId="4" xfId="0" applyFont="1" applyFill="1" applyBorder="1" applyAlignment="1" applyProtection="1">
      <alignment horizontal="left" vertical="top"/>
      <protection locked="0"/>
    </xf>
    <xf numFmtId="49" fontId="12" fillId="0" borderId="4" xfId="0" applyNumberFormat="1" applyFont="1" applyFill="1" applyBorder="1" applyAlignment="1">
      <alignment vertical="top" wrapText="1"/>
    </xf>
    <xf numFmtId="0" fontId="13" fillId="0" borderId="4" xfId="0" applyFont="1" applyFill="1" applyBorder="1" applyAlignment="1" applyProtection="1">
      <alignment horizontal="left" vertical="top" wrapText="1"/>
      <protection locked="0"/>
    </xf>
    <xf numFmtId="49" fontId="12" fillId="0" borderId="4" xfId="0" applyNumberFormat="1" applyFont="1" applyBorder="1" applyAlignment="1">
      <alignment horizontal="left" vertical="top" wrapText="1"/>
    </xf>
    <xf numFmtId="14" fontId="2" fillId="0" borderId="4" xfId="0" applyNumberFormat="1" applyFont="1" applyFill="1" applyBorder="1" applyAlignment="1">
      <alignment horizontal="left" vertical="top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/>
    </xf>
    <xf numFmtId="4" fontId="3" fillId="0" borderId="21" xfId="0" applyNumberFormat="1" applyFont="1" applyFill="1" applyBorder="1" applyAlignment="1">
      <alignment horizontal="left" vertical="top"/>
    </xf>
    <xf numFmtId="4" fontId="3" fillId="0" borderId="4" xfId="0" applyNumberFormat="1" applyFont="1" applyFill="1" applyBorder="1" applyAlignment="1">
      <alignment horizontal="left" vertical="top"/>
    </xf>
    <xf numFmtId="4" fontId="3" fillId="0" borderId="4" xfId="0" applyNumberFormat="1" applyFont="1" applyBorder="1" applyAlignment="1">
      <alignment horizontal="left" vertical="top"/>
    </xf>
    <xf numFmtId="4" fontId="3" fillId="2" borderId="4" xfId="0" applyNumberFormat="1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/>
    </xf>
    <xf numFmtId="2" fontId="3" fillId="0" borderId="4" xfId="0" applyNumberFormat="1" applyFont="1" applyFill="1" applyBorder="1" applyAlignment="1">
      <alignment horizontal="left" vertical="top"/>
    </xf>
    <xf numFmtId="4" fontId="3" fillId="0" borderId="0" xfId="0" applyNumberFormat="1" applyFont="1" applyBorder="1" applyAlignment="1">
      <alignment horizontal="left" vertical="top"/>
    </xf>
    <xf numFmtId="4" fontId="3" fillId="2" borderId="0" xfId="0" applyNumberFormat="1" applyFont="1" applyFill="1" applyBorder="1" applyAlignment="1">
      <alignment horizontal="left" vertical="top"/>
    </xf>
    <xf numFmtId="165" fontId="15" fillId="4" borderId="17" xfId="0" applyNumberFormat="1" applyFont="1" applyFill="1" applyBorder="1" applyAlignment="1">
      <alignment horizontal="left" vertical="top"/>
    </xf>
    <xf numFmtId="165" fontId="18" fillId="4" borderId="19" xfId="0" applyNumberFormat="1" applyFont="1" applyFill="1" applyBorder="1" applyAlignment="1">
      <alignment vertical="top" wrapText="1"/>
    </xf>
    <xf numFmtId="165" fontId="18" fillId="4" borderId="19" xfId="0" applyNumberFormat="1" applyFont="1" applyFill="1" applyBorder="1" applyAlignment="1">
      <alignment horizontal="left" vertical="top"/>
    </xf>
    <xf numFmtId="49" fontId="12" fillId="7" borderId="4" xfId="0" applyNumberFormat="1" applyFont="1" applyFill="1" applyBorder="1" applyAlignment="1">
      <alignment vertical="top"/>
    </xf>
    <xf numFmtId="0" fontId="13" fillId="7" borderId="4" xfId="0" applyFont="1" applyFill="1" applyBorder="1" applyAlignment="1" applyProtection="1">
      <alignment horizontal="left" vertical="top"/>
      <protection locked="0"/>
    </xf>
    <xf numFmtId="0" fontId="13" fillId="0" borderId="4" xfId="0" applyFont="1" applyFill="1" applyBorder="1" applyAlignment="1" applyProtection="1">
      <alignment vertical="top" wrapText="1"/>
      <protection locked="0"/>
    </xf>
    <xf numFmtId="0" fontId="13" fillId="7" borderId="4" xfId="0" applyFont="1" applyFill="1" applyBorder="1" applyAlignment="1" applyProtection="1">
      <alignment vertical="top" wrapText="1" shrinkToFit="1"/>
      <protection locked="0"/>
    </xf>
    <xf numFmtId="0" fontId="13" fillId="0" borderId="4" xfId="0" applyFont="1" applyBorder="1" applyAlignment="1" applyProtection="1">
      <alignment vertical="top" wrapText="1" shrinkToFit="1"/>
      <protection locked="0"/>
    </xf>
    <xf numFmtId="0" fontId="13" fillId="0" borderId="4" xfId="0" applyFont="1" applyBorder="1" applyAlignment="1">
      <alignment horizontal="left" vertical="top" wrapText="1"/>
    </xf>
    <xf numFmtId="49" fontId="12" fillId="0" borderId="4" xfId="0" applyNumberFormat="1" applyFont="1" applyFill="1" applyBorder="1" applyAlignment="1">
      <alignment horizontal="left" vertical="top"/>
    </xf>
    <xf numFmtId="0" fontId="13" fillId="0" borderId="0" xfId="0" applyFont="1" applyFill="1" applyAlignment="1">
      <alignment vertical="top"/>
    </xf>
    <xf numFmtId="0" fontId="12" fillId="0" borderId="4" xfId="0" applyFont="1" applyFill="1" applyBorder="1" applyAlignment="1">
      <alignment horizontal="left" vertical="top" wrapText="1"/>
    </xf>
    <xf numFmtId="1" fontId="12" fillId="0" borderId="4" xfId="0" applyNumberFormat="1" applyFont="1" applyFill="1" applyBorder="1" applyAlignment="1">
      <alignment horizontal="left" vertical="top" wrapText="1"/>
    </xf>
    <xf numFmtId="4" fontId="13" fillId="0" borderId="21" xfId="0" applyNumberFormat="1" applyFont="1" applyFill="1" applyBorder="1" applyAlignment="1">
      <alignment horizontal="left" vertical="top"/>
    </xf>
    <xf numFmtId="4" fontId="13" fillId="0" borderId="4" xfId="0" applyNumberFormat="1" applyFont="1" applyFill="1" applyBorder="1" applyAlignment="1">
      <alignment horizontal="left" vertical="top"/>
    </xf>
    <xf numFmtId="4" fontId="13" fillId="2" borderId="4" xfId="0" applyNumberFormat="1" applyFont="1" applyFill="1" applyBorder="1" applyAlignment="1">
      <alignment horizontal="left" vertical="top"/>
    </xf>
    <xf numFmtId="4" fontId="13" fillId="0" borderId="4" xfId="0" applyNumberFormat="1" applyFont="1" applyBorder="1" applyAlignment="1">
      <alignment horizontal="left" vertical="top"/>
    </xf>
    <xf numFmtId="0" fontId="18" fillId="0" borderId="0" xfId="0" applyFont="1" applyFill="1"/>
    <xf numFmtId="1" fontId="13" fillId="0" borderId="4" xfId="0" applyNumberFormat="1" applyFont="1" applyFill="1" applyBorder="1" applyAlignment="1">
      <alignment vertical="top" wrapText="1"/>
    </xf>
    <xf numFmtId="14" fontId="12" fillId="0" borderId="4" xfId="0" applyNumberFormat="1" applyFont="1" applyFill="1" applyBorder="1" applyAlignment="1">
      <alignment horizontal="left" vertical="top" wrapText="1"/>
    </xf>
    <xf numFmtId="4" fontId="13" fillId="0" borderId="4" xfId="0" applyNumberFormat="1" applyFont="1" applyFill="1" applyBorder="1" applyAlignment="1">
      <alignment horizontal="left" vertical="top" wrapText="1"/>
    </xf>
    <xf numFmtId="4" fontId="19" fillId="0" borderId="4" xfId="0" applyNumberFormat="1" applyFont="1" applyFill="1" applyBorder="1" applyAlignment="1">
      <alignment horizontal="left" vertical="top"/>
    </xf>
    <xf numFmtId="4" fontId="20" fillId="0" borderId="4" xfId="0" applyNumberFormat="1" applyFont="1" applyBorder="1" applyAlignment="1">
      <alignment horizontal="left" vertical="top"/>
    </xf>
    <xf numFmtId="4" fontId="3" fillId="0" borderId="22" xfId="0" applyNumberFormat="1" applyFont="1" applyFill="1" applyBorder="1" applyAlignment="1">
      <alignment horizontal="left" vertical="top"/>
    </xf>
    <xf numFmtId="0" fontId="3" fillId="0" borderId="4" xfId="0" applyNumberFormat="1" applyFont="1" applyBorder="1" applyAlignment="1">
      <alignment horizontal="left" vertical="top"/>
    </xf>
    <xf numFmtId="4" fontId="3" fillId="0" borderId="23" xfId="0" applyNumberFormat="1" applyFont="1" applyFill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0" fontId="15" fillId="4" borderId="9" xfId="0" applyFont="1" applyFill="1" applyBorder="1" applyAlignment="1">
      <alignment vertical="top"/>
    </xf>
    <xf numFmtId="165" fontId="15" fillId="4" borderId="6" xfId="0" applyNumberFormat="1" applyFont="1" applyFill="1" applyBorder="1" applyAlignment="1">
      <alignment horizontal="left" vertical="top"/>
    </xf>
    <xf numFmtId="0" fontId="13" fillId="0" borderId="8" xfId="0" applyFont="1" applyBorder="1" applyAlignment="1" applyProtection="1">
      <alignment vertical="top" wrapText="1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49" fontId="12" fillId="0" borderId="5" xfId="0" applyNumberFormat="1" applyFont="1" applyBorder="1" applyAlignment="1">
      <alignment vertical="top"/>
    </xf>
    <xf numFmtId="0" fontId="15" fillId="4" borderId="16" xfId="0" applyFont="1" applyFill="1" applyBorder="1" applyAlignment="1">
      <alignment vertical="top"/>
    </xf>
    <xf numFmtId="4" fontId="15" fillId="4" borderId="24" xfId="0" applyNumberFormat="1" applyFont="1" applyFill="1" applyBorder="1" applyAlignment="1">
      <alignment horizontal="left" vertical="top"/>
    </xf>
    <xf numFmtId="0" fontId="15" fillId="4" borderId="18" xfId="0" applyFont="1" applyFill="1" applyBorder="1"/>
    <xf numFmtId="165" fontId="15" fillId="4" borderId="19" xfId="0" applyNumberFormat="1" applyFont="1" applyFill="1" applyBorder="1" applyAlignment="1">
      <alignment horizontal="left" wrapText="1"/>
    </xf>
    <xf numFmtId="0" fontId="15" fillId="4" borderId="19" xfId="0" applyFont="1" applyFill="1" applyBorder="1" applyAlignment="1">
      <alignment vertical="top" wrapText="1"/>
    </xf>
    <xf numFmtId="165" fontId="15" fillId="4" borderId="19" xfId="0" applyNumberFormat="1" applyFont="1" applyFill="1" applyBorder="1" applyAlignment="1">
      <alignment horizontal="left"/>
    </xf>
    <xf numFmtId="4" fontId="15" fillId="4" borderId="19" xfId="0" applyNumberFormat="1" applyFont="1" applyFill="1" applyBorder="1" applyAlignment="1">
      <alignment horizontal="left"/>
    </xf>
    <xf numFmtId="0" fontId="18" fillId="0" borderId="0" xfId="0" applyFont="1"/>
    <xf numFmtId="4" fontId="18" fillId="0" borderId="0" xfId="0" applyNumberFormat="1" applyFont="1"/>
    <xf numFmtId="0" fontId="12" fillId="0" borderId="0" xfId="0" applyFont="1" applyBorder="1"/>
    <xf numFmtId="165" fontId="13" fillId="0" borderId="0" xfId="0" applyNumberFormat="1" applyFont="1" applyBorder="1" applyAlignment="1">
      <alignment horizontal="left" wrapText="1"/>
    </xf>
    <xf numFmtId="0" fontId="13" fillId="0" borderId="0" xfId="0" applyFont="1" applyBorder="1" applyAlignment="1">
      <alignment vertical="top" wrapText="1"/>
    </xf>
    <xf numFmtId="165" fontId="13" fillId="0" borderId="0" xfId="0" applyNumberFormat="1" applyFont="1" applyBorder="1" applyAlignment="1">
      <alignment horizontal="left"/>
    </xf>
    <xf numFmtId="4" fontId="12" fillId="0" borderId="0" xfId="0" applyNumberFormat="1" applyFont="1" applyBorder="1" applyAlignment="1">
      <alignment horizontal="left"/>
    </xf>
    <xf numFmtId="4" fontId="12" fillId="0" borderId="0" xfId="0" applyNumberFormat="1" applyFont="1" applyFill="1" applyBorder="1" applyAlignment="1">
      <alignment horizontal="left"/>
    </xf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Alignment="1">
      <alignment horizontal="left" vertical="top" wrapText="1"/>
    </xf>
    <xf numFmtId="49" fontId="12" fillId="0" borderId="0" xfId="0" applyNumberFormat="1" applyFont="1"/>
    <xf numFmtId="0" fontId="0" fillId="0" borderId="0" xfId="0" applyFill="1"/>
    <xf numFmtId="0" fontId="0" fillId="0" borderId="0" xfId="0" applyFill="1" applyBorder="1"/>
    <xf numFmtId="165" fontId="6" fillId="0" borderId="8" xfId="0" applyNumberFormat="1" applyFont="1" applyFill="1" applyBorder="1" applyAlignment="1">
      <alignment horizontal="center"/>
    </xf>
    <xf numFmtId="165" fontId="6" fillId="0" borderId="8" xfId="0" applyNumberFormat="1" applyFont="1" applyFill="1" applyBorder="1" applyAlignment="1">
      <alignment vertical="top" wrapText="1"/>
    </xf>
    <xf numFmtId="165" fontId="6" fillId="0" borderId="8" xfId="0" applyNumberFormat="1" applyFont="1" applyFill="1" applyBorder="1" applyAlignment="1">
      <alignment horizontal="left"/>
    </xf>
    <xf numFmtId="2" fontId="6" fillId="0" borderId="8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vertical="top"/>
    </xf>
    <xf numFmtId="0" fontId="6" fillId="0" borderId="8" xfId="0" applyFont="1" applyFill="1" applyBorder="1" applyAlignment="1">
      <alignment horizontal="left"/>
    </xf>
    <xf numFmtId="0" fontId="6" fillId="0" borderId="8" xfId="0" applyFont="1" applyFill="1" applyBorder="1" applyAlignment="1">
      <alignment vertical="top" wrapText="1"/>
    </xf>
    <xf numFmtId="165" fontId="6" fillId="0" borderId="4" xfId="0" applyNumberFormat="1" applyFont="1" applyFill="1" applyBorder="1" applyAlignment="1">
      <alignment vertical="top"/>
    </xf>
    <xf numFmtId="165" fontId="6" fillId="0" borderId="4" xfId="0" applyNumberFormat="1" applyFont="1" applyFill="1" applyBorder="1" applyAlignment="1">
      <alignment horizontal="left" vertical="top"/>
    </xf>
    <xf numFmtId="2" fontId="6" fillId="0" borderId="4" xfId="0" applyNumberFormat="1" applyFont="1" applyFill="1" applyBorder="1" applyAlignment="1">
      <alignment horizontal="left" vertical="top"/>
    </xf>
    <xf numFmtId="17" fontId="6" fillId="0" borderId="8" xfId="0" applyNumberFormat="1" applyFont="1" applyFill="1" applyBorder="1" applyAlignment="1">
      <alignment horizontal="left" vertical="top"/>
    </xf>
    <xf numFmtId="2" fontId="3" fillId="0" borderId="4" xfId="0" applyNumberFormat="1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left" vertical="top"/>
    </xf>
    <xf numFmtId="0" fontId="3" fillId="0" borderId="4" xfId="0" applyNumberFormat="1" applyFont="1" applyFill="1" applyBorder="1" applyAlignment="1">
      <alignment horizontal="left" vertical="top"/>
    </xf>
    <xf numFmtId="49" fontId="4" fillId="3" borderId="6" xfId="0" applyNumberFormat="1" applyFont="1" applyFill="1" applyBorder="1" applyAlignment="1">
      <alignment horizontal="left" vertical="top"/>
    </xf>
    <xf numFmtId="2" fontId="4" fillId="3" borderId="6" xfId="0" applyNumberFormat="1" applyFont="1" applyFill="1" applyBorder="1" applyAlignment="1">
      <alignment horizontal="left" vertical="top" wrapText="1"/>
    </xf>
    <xf numFmtId="168" fontId="4" fillId="3" borderId="6" xfId="0" applyNumberFormat="1" applyFont="1" applyFill="1" applyBorder="1" applyAlignment="1">
      <alignment horizontal="left" vertical="top" wrapText="1"/>
    </xf>
    <xf numFmtId="0" fontId="4" fillId="3" borderId="6" xfId="0" applyNumberFormat="1" applyFont="1" applyFill="1" applyBorder="1" applyAlignment="1">
      <alignment horizontal="left" vertical="top" wrapText="1"/>
    </xf>
    <xf numFmtId="4" fontId="4" fillId="3" borderId="6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top"/>
    </xf>
    <xf numFmtId="0" fontId="7" fillId="0" borderId="0" xfId="0" applyFont="1"/>
    <xf numFmtId="0" fontId="23" fillId="0" borderId="0" xfId="0" applyFont="1"/>
    <xf numFmtId="0" fontId="25" fillId="0" borderId="26" xfId="2" applyFont="1" applyBorder="1" applyAlignment="1">
      <alignment horizontal="center" vertical="center" wrapText="1"/>
    </xf>
    <xf numFmtId="1" fontId="25" fillId="0" borderId="26" xfId="2" applyNumberFormat="1" applyFont="1" applyBorder="1" applyAlignment="1">
      <alignment horizontal="center" vertical="center" wrapText="1"/>
    </xf>
    <xf numFmtId="167" fontId="25" fillId="0" borderId="26" xfId="2" applyNumberFormat="1" applyFont="1" applyBorder="1" applyAlignment="1">
      <alignment horizontal="center" vertical="center" wrapText="1"/>
    </xf>
    <xf numFmtId="1" fontId="26" fillId="0" borderId="26" xfId="2" applyNumberFormat="1" applyFont="1" applyBorder="1" applyAlignment="1">
      <alignment horizontal="center" vertical="center"/>
    </xf>
    <xf numFmtId="1" fontId="25" fillId="0" borderId="26" xfId="2" applyNumberFormat="1" applyFont="1" applyBorder="1" applyAlignment="1">
      <alignment horizontal="center" vertical="justify"/>
    </xf>
    <xf numFmtId="167" fontId="24" fillId="0" borderId="29" xfId="0" applyNumberFormat="1" applyFont="1" applyBorder="1" applyAlignment="1">
      <alignment horizontal="left" vertical="center"/>
    </xf>
    <xf numFmtId="167" fontId="24" fillId="0" borderId="27" xfId="0" applyNumberFormat="1" applyFont="1" applyBorder="1" applyAlignment="1">
      <alignment horizontal="right" vertical="top"/>
    </xf>
    <xf numFmtId="167" fontId="24" fillId="0" borderId="15" xfId="0" applyNumberFormat="1" applyFont="1" applyBorder="1" applyAlignment="1">
      <alignment horizontal="right" vertical="top"/>
    </xf>
    <xf numFmtId="167" fontId="24" fillId="0" borderId="28" xfId="0" applyNumberFormat="1" applyFont="1" applyBorder="1" applyAlignment="1">
      <alignment horizontal="right" vertical="center"/>
    </xf>
    <xf numFmtId="167" fontId="27" fillId="0" borderId="29" xfId="0" applyNumberFormat="1" applyFont="1" applyBorder="1" applyAlignment="1">
      <alignment horizontal="left" vertical="center"/>
    </xf>
    <xf numFmtId="167" fontId="24" fillId="0" borderId="29" xfId="0" applyNumberFormat="1" applyFont="1" applyBorder="1" applyAlignment="1">
      <alignment horizontal="right" vertical="top"/>
    </xf>
    <xf numFmtId="49" fontId="28" fillId="0" borderId="0" xfId="0" applyNumberFormat="1" applyFont="1"/>
    <xf numFmtId="0" fontId="29" fillId="0" borderId="0" xfId="0" applyFont="1"/>
    <xf numFmtId="1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165" fontId="5" fillId="3" borderId="13" xfId="0" applyNumberFormat="1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49" fontId="6" fillId="0" borderId="8" xfId="0" applyNumberFormat="1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15" xfId="0" applyFont="1" applyBorder="1" applyAlignment="1"/>
    <xf numFmtId="0" fontId="14" fillId="0" borderId="15" xfId="0" applyFont="1" applyBorder="1" applyAlignment="1"/>
    <xf numFmtId="165" fontId="15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21" fillId="0" borderId="9" xfId="0" applyNumberFormat="1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/>
    </xf>
    <xf numFmtId="0" fontId="21" fillId="0" borderId="7" xfId="0" applyFont="1" applyFill="1" applyBorder="1" applyAlignment="1">
      <alignment horizontal="center" vertical="top"/>
    </xf>
    <xf numFmtId="165" fontId="6" fillId="0" borderId="9" xfId="0" applyNumberFormat="1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/>
    </xf>
    <xf numFmtId="0" fontId="6" fillId="0" borderId="7" xfId="0" applyFont="1" applyFill="1" applyBorder="1" applyAlignment="1">
      <alignment vertical="top"/>
    </xf>
    <xf numFmtId="17" fontId="4" fillId="0" borderId="25" xfId="0" applyNumberFormat="1" applyFont="1" applyBorder="1" applyAlignment="1">
      <alignment vertical="top"/>
    </xf>
    <xf numFmtId="0" fontId="4" fillId="0" borderId="25" xfId="0" applyFont="1" applyBorder="1" applyAlignment="1">
      <alignment vertical="top"/>
    </xf>
    <xf numFmtId="0" fontId="7" fillId="0" borderId="0" xfId="0" applyFont="1" applyAlignment="1">
      <alignment vertical="top"/>
    </xf>
    <xf numFmtId="0" fontId="24" fillId="0" borderId="12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24" fillId="0" borderId="28" xfId="0" applyFont="1" applyBorder="1" applyAlignment="1">
      <alignment horizontal="right"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" fontId="2" fillId="0" borderId="4" xfId="2" applyNumberFormat="1" applyFont="1" applyBorder="1" applyAlignment="1">
      <alignment horizontal="left" vertical="top" wrapText="1"/>
    </xf>
    <xf numFmtId="1" fontId="2" fillId="0" borderId="4" xfId="2" applyNumberFormat="1" applyFont="1" applyFill="1" applyBorder="1" applyAlignment="1">
      <alignment horizontal="left" vertical="top" wrapText="1"/>
    </xf>
    <xf numFmtId="165" fontId="2" fillId="0" borderId="4" xfId="2" applyNumberFormat="1" applyFont="1" applyBorder="1" applyAlignment="1">
      <alignment horizontal="left" vertical="top"/>
    </xf>
    <xf numFmtId="0" fontId="2" fillId="0" borderId="4" xfId="0" applyFont="1" applyBorder="1" applyAlignment="1">
      <alignment vertical="top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38099</xdr:rowOff>
    </xdr:from>
    <xdr:to>
      <xdr:col>2</xdr:col>
      <xdr:colOff>45317</xdr:colOff>
      <xdr:row>1</xdr:row>
      <xdr:rowOff>390525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161924"/>
          <a:ext cx="683493" cy="352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66674</xdr:rowOff>
    </xdr:from>
    <xdr:to>
      <xdr:col>1</xdr:col>
      <xdr:colOff>758258</xdr:colOff>
      <xdr:row>1</xdr:row>
      <xdr:rowOff>390525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180974"/>
          <a:ext cx="672532" cy="3238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22340</xdr:colOff>
      <xdr:row>1</xdr:row>
      <xdr:rowOff>76201</xdr:rowOff>
    </xdr:from>
    <xdr:to>
      <xdr:col>1</xdr:col>
      <xdr:colOff>657225</xdr:colOff>
      <xdr:row>1</xdr:row>
      <xdr:rowOff>409575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1890" y="266701"/>
          <a:ext cx="634885" cy="3333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752475</xdr:colOff>
      <xdr:row>2</xdr:row>
      <xdr:rowOff>188211</xdr:rowOff>
    </xdr:to>
    <xdr:pic>
      <xdr:nvPicPr>
        <xdr:cNvPr id="3" name="1 Imagen">
          <a:extLst>
            <a:ext uri="{FF2B5EF4-FFF2-40B4-BE49-F238E27FC236}">
              <a16:creationId xmlns="" xmlns:a16="http://schemas.microsoft.com/office/drawing/2014/main" id="{9CA61D66-7491-4801-BD53-FDA8987C0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0"/>
          <a:ext cx="1266825" cy="6644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19\DEPRECIACION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  <sheetName val="JULIO 2018"/>
      <sheetName val="YA DEPRECIADOS JULIO 2018"/>
      <sheetName val="AGOSTO-2018"/>
      <sheetName val="YA DEPRECIADOS AGOSTO 2018"/>
      <sheetName val="SEPTIEMBRE 2018"/>
      <sheetName val="YA DEPRECIADOS SEP-2018"/>
      <sheetName val="OCTUBRE 2018"/>
      <sheetName val="YA DEPRECIADOS OCT-2018"/>
      <sheetName val="NOVIEMBRE 2018"/>
      <sheetName val="YA DEPRECIADOS NOV-2018"/>
      <sheetName val="DICIEMBRE 2018"/>
      <sheetName val="YA DEPRECIADOS DIC-2018"/>
      <sheetName val="ENERO 2019"/>
      <sheetName val="YA DEPRECIADOS ENERO-2019"/>
      <sheetName val=" NEBUL. Y VEH. COM.- ENERO 2019"/>
      <sheetName val="FEBRERO 2019"/>
      <sheetName val="YA DEPREC. FEB-2019"/>
      <sheetName val=" NEB. Y VEH. COM. FEBRERO 2018"/>
      <sheetName val="MARZO 2019"/>
      <sheetName val="YA DEPREC. MARZO 2019"/>
      <sheetName val="NEB. EN COM. MARZO 2019"/>
      <sheetName val="Abril 2019"/>
      <sheetName val="YA DEPREC. ABRIL 2019"/>
      <sheetName val="NEB. EN COM. ABRIL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N201"/>
  <sheetViews>
    <sheetView tabSelected="1" workbookViewId="0">
      <selection activeCell="B6" sqref="B6:EF6"/>
    </sheetView>
  </sheetViews>
  <sheetFormatPr baseColWidth="10" defaultRowHeight="23.25" customHeight="1" x14ac:dyDescent="0.2"/>
  <cols>
    <col min="1" max="1" width="2" style="7" customWidth="1"/>
    <col min="2" max="2" width="11.140625" style="1" customWidth="1"/>
    <col min="3" max="3" width="23.42578125" style="2" customWidth="1"/>
    <col min="4" max="4" width="27.140625" style="2" customWidth="1"/>
    <col min="5" max="5" width="9.7109375" style="3" customWidth="1"/>
    <col min="6" max="6" width="13.5703125" style="3" customWidth="1"/>
    <col min="7" max="7" width="9.85546875" style="4" customWidth="1"/>
    <col min="8" max="8" width="9.28515625" style="3" customWidth="1"/>
    <col min="9" max="9" width="10" style="3" customWidth="1"/>
    <col min="10" max="22" width="11.42578125" style="3" hidden="1" customWidth="1"/>
    <col min="23" max="23" width="8.7109375" style="3" hidden="1" customWidth="1"/>
    <col min="24" max="30" width="11.42578125" style="3" hidden="1" customWidth="1"/>
    <col min="31" max="31" width="8.42578125" style="3" hidden="1" customWidth="1"/>
    <col min="32" max="32" width="8.85546875" style="3" hidden="1" customWidth="1"/>
    <col min="33" max="33" width="7.85546875" style="3" hidden="1" customWidth="1"/>
    <col min="34" max="34" width="13.140625" style="3" hidden="1" customWidth="1"/>
    <col min="35" max="36" width="9.85546875" style="3" hidden="1" customWidth="1"/>
    <col min="37" max="47" width="10.140625" style="3" hidden="1" customWidth="1"/>
    <col min="48" max="48" width="9.140625" style="3" hidden="1" customWidth="1"/>
    <col min="49" max="50" width="10.140625" style="3" hidden="1" customWidth="1"/>
    <col min="51" max="51" width="9.5703125" style="3" hidden="1" customWidth="1"/>
    <col min="52" max="52" width="9.85546875" style="3" hidden="1" customWidth="1"/>
    <col min="53" max="53" width="9" style="3" hidden="1" customWidth="1"/>
    <col min="54" max="57" width="10.140625" style="3" hidden="1" customWidth="1"/>
    <col min="58" max="58" width="8.42578125" style="3" hidden="1" customWidth="1"/>
    <col min="59" max="60" width="10.140625" style="3" hidden="1" customWidth="1"/>
    <col min="61" max="61" width="8.5703125" style="3" hidden="1" customWidth="1"/>
    <col min="62" max="62" width="9.42578125" style="3" hidden="1" customWidth="1"/>
    <col min="63" max="63" width="9.28515625" style="3" hidden="1" customWidth="1"/>
    <col min="64" max="73" width="10.140625" style="3" hidden="1" customWidth="1"/>
    <col min="74" max="74" width="10.7109375" style="3" hidden="1" customWidth="1"/>
    <col min="75" max="85" width="10.140625" style="3" hidden="1" customWidth="1"/>
    <col min="86" max="86" width="9.5703125" style="3" hidden="1" customWidth="1"/>
    <col min="87" max="88" width="10.140625" style="3" hidden="1" customWidth="1"/>
    <col min="89" max="89" width="7.5703125" style="3" hidden="1" customWidth="1"/>
    <col min="90" max="90" width="9.28515625" style="3" hidden="1" customWidth="1"/>
    <col min="91" max="95" width="10.140625" style="3" hidden="1" customWidth="1"/>
    <col min="96" max="96" width="9.42578125" style="3" hidden="1" customWidth="1"/>
    <col min="97" max="97" width="10.140625" style="3" hidden="1" customWidth="1"/>
    <col min="98" max="98" width="10.140625" style="5" hidden="1" customWidth="1"/>
    <col min="99" max="104" width="10.140625" style="3" hidden="1" customWidth="1"/>
    <col min="105" max="105" width="8.28515625" style="3" hidden="1" customWidth="1"/>
    <col min="106" max="107" width="10.140625" style="3" hidden="1" customWidth="1"/>
    <col min="108" max="108" width="9.42578125" style="3" hidden="1" customWidth="1"/>
    <col min="109" max="118" width="10.140625" style="3" hidden="1" customWidth="1"/>
    <col min="119" max="119" width="8.28515625" style="3" hidden="1" customWidth="1"/>
    <col min="120" max="121" width="10.140625" style="6" hidden="1" customWidth="1"/>
    <col min="122" max="122" width="9.140625" style="6" hidden="1" customWidth="1"/>
    <col min="123" max="124" width="10.140625" style="6" hidden="1" customWidth="1"/>
    <col min="125" max="125" width="10.140625" style="6" customWidth="1"/>
    <col min="126" max="133" width="10.140625" style="6" hidden="1" customWidth="1"/>
    <col min="134" max="134" width="10.140625" style="6" customWidth="1"/>
    <col min="135" max="135" width="9.7109375" style="3" customWidth="1"/>
    <col min="136" max="136" width="9" style="3" customWidth="1"/>
    <col min="137" max="138" width="11.42578125" style="7"/>
    <col min="139" max="139" width="27.140625" style="7" customWidth="1"/>
    <col min="140" max="16384" width="11.42578125" style="7"/>
  </cols>
  <sheetData>
    <row r="1" spans="2:136" ht="9.75" x14ac:dyDescent="0.2"/>
    <row r="2" spans="2:136" ht="36.75" customHeight="1" thickBot="1" x14ac:dyDescent="0.25"/>
    <row r="3" spans="2:136" ht="15.75" customHeight="1" thickBot="1" x14ac:dyDescent="0.2">
      <c r="B3" s="377" t="s">
        <v>0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/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  <c r="BE3" s="378"/>
      <c r="BF3" s="378"/>
      <c r="BG3" s="378"/>
      <c r="BH3" s="378"/>
      <c r="BI3" s="378"/>
      <c r="BJ3" s="378"/>
      <c r="BK3" s="378"/>
      <c r="BL3" s="378"/>
      <c r="BM3" s="378"/>
      <c r="BN3" s="378"/>
      <c r="BO3" s="378"/>
      <c r="BP3" s="378"/>
      <c r="BQ3" s="378"/>
      <c r="BR3" s="378"/>
      <c r="BS3" s="378"/>
      <c r="BT3" s="378"/>
      <c r="BU3" s="378"/>
      <c r="BV3" s="378"/>
      <c r="BW3" s="378"/>
      <c r="BX3" s="378"/>
      <c r="BY3" s="378"/>
      <c r="BZ3" s="378"/>
      <c r="CA3" s="378"/>
      <c r="CB3" s="378"/>
      <c r="CC3" s="378"/>
      <c r="CD3" s="378"/>
      <c r="CE3" s="378"/>
      <c r="CF3" s="378"/>
      <c r="CG3" s="378"/>
      <c r="CH3" s="378"/>
      <c r="CI3" s="378"/>
      <c r="CJ3" s="378"/>
      <c r="CK3" s="378"/>
      <c r="CL3" s="378"/>
      <c r="CM3" s="378"/>
      <c r="CN3" s="378"/>
      <c r="CO3" s="378"/>
      <c r="CP3" s="378"/>
      <c r="CQ3" s="378"/>
      <c r="CR3" s="378"/>
      <c r="CS3" s="378"/>
      <c r="CT3" s="378"/>
      <c r="CU3" s="378"/>
      <c r="CV3" s="378"/>
      <c r="CW3" s="378"/>
      <c r="CX3" s="378"/>
      <c r="CY3" s="378"/>
      <c r="CZ3" s="378"/>
      <c r="DA3" s="378"/>
      <c r="DB3" s="378"/>
      <c r="DC3" s="378"/>
      <c r="DD3" s="378"/>
      <c r="DE3" s="378"/>
      <c r="DF3" s="378"/>
      <c r="DG3" s="378"/>
      <c r="DH3" s="378"/>
      <c r="DI3" s="378"/>
      <c r="DJ3" s="378"/>
      <c r="DK3" s="378"/>
      <c r="DL3" s="378"/>
      <c r="DM3" s="378"/>
      <c r="DN3" s="378"/>
      <c r="DO3" s="378"/>
      <c r="DP3" s="378"/>
      <c r="DQ3" s="378"/>
      <c r="DR3" s="378"/>
      <c r="DS3" s="378"/>
      <c r="DT3" s="378"/>
      <c r="DU3" s="378"/>
      <c r="DV3" s="378"/>
      <c r="DW3" s="378"/>
      <c r="DX3" s="378"/>
      <c r="DY3" s="378"/>
      <c r="DZ3" s="378"/>
      <c r="EA3" s="378"/>
      <c r="EB3" s="378"/>
      <c r="EC3" s="378"/>
      <c r="ED3" s="378"/>
      <c r="EE3" s="378"/>
      <c r="EF3" s="379"/>
    </row>
    <row r="4" spans="2:136" ht="9.75" x14ac:dyDescent="0.2">
      <c r="B4" s="8" t="s">
        <v>1</v>
      </c>
      <c r="C4" s="9" t="s">
        <v>2</v>
      </c>
      <c r="D4" s="9" t="s">
        <v>3</v>
      </c>
      <c r="E4" s="10" t="s">
        <v>4</v>
      </c>
      <c r="F4" s="10" t="s">
        <v>5</v>
      </c>
      <c r="G4" s="11" t="s">
        <v>6</v>
      </c>
      <c r="H4" s="10" t="s">
        <v>7</v>
      </c>
      <c r="I4" s="10" t="s">
        <v>8</v>
      </c>
      <c r="J4" s="10"/>
      <c r="K4" s="12"/>
      <c r="L4" s="10" t="s">
        <v>9</v>
      </c>
      <c r="M4" s="10"/>
      <c r="N4" s="10"/>
      <c r="O4" s="10" t="s">
        <v>10</v>
      </c>
      <c r="P4" s="10" t="s">
        <v>10</v>
      </c>
      <c r="Q4" s="10" t="s">
        <v>10</v>
      </c>
      <c r="R4" s="10" t="s">
        <v>10</v>
      </c>
      <c r="S4" s="13" t="s">
        <v>10</v>
      </c>
      <c r="T4" s="10" t="s">
        <v>11</v>
      </c>
      <c r="U4" s="13" t="s">
        <v>10</v>
      </c>
      <c r="V4" s="13" t="s">
        <v>10</v>
      </c>
      <c r="W4" s="10" t="s">
        <v>10</v>
      </c>
      <c r="X4" s="10"/>
      <c r="Y4" s="10"/>
      <c r="Z4" s="10"/>
      <c r="AA4" s="10"/>
      <c r="AB4" s="10"/>
      <c r="AC4" s="14"/>
      <c r="AD4" s="14"/>
      <c r="AE4" s="14"/>
      <c r="AF4" s="14"/>
      <c r="AG4" s="14"/>
      <c r="AH4" s="14"/>
      <c r="AI4" s="14"/>
      <c r="AJ4" s="13" t="s">
        <v>11</v>
      </c>
      <c r="AK4" s="13" t="s">
        <v>10</v>
      </c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 t="s">
        <v>11</v>
      </c>
      <c r="AY4" s="13" t="s">
        <v>10</v>
      </c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 t="s">
        <v>10</v>
      </c>
      <c r="BM4" s="13" t="s">
        <v>10</v>
      </c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 t="s">
        <v>10</v>
      </c>
      <c r="CA4" s="13" t="s">
        <v>10</v>
      </c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 t="s">
        <v>10</v>
      </c>
      <c r="CO4" s="13" t="s">
        <v>10</v>
      </c>
      <c r="CP4" s="13"/>
      <c r="CQ4" s="13"/>
      <c r="CR4" s="13"/>
      <c r="CS4" s="13"/>
      <c r="CT4" s="15"/>
      <c r="CU4" s="13"/>
      <c r="CV4" s="13"/>
      <c r="CW4" s="13"/>
      <c r="CX4" s="13"/>
      <c r="CY4" s="13"/>
      <c r="CZ4" s="13"/>
      <c r="DA4" s="13"/>
      <c r="DB4" s="13" t="s">
        <v>10</v>
      </c>
      <c r="DC4" s="13" t="s">
        <v>10</v>
      </c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6" t="s">
        <v>10</v>
      </c>
      <c r="DQ4" s="16"/>
      <c r="DR4" s="10" t="s">
        <v>12</v>
      </c>
      <c r="DS4" s="10" t="s">
        <v>12</v>
      </c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 t="s">
        <v>10</v>
      </c>
      <c r="EE4" s="13" t="s">
        <v>10</v>
      </c>
      <c r="EF4" s="13" t="s">
        <v>13</v>
      </c>
    </row>
    <row r="5" spans="2:136" ht="9.75" thickBot="1" x14ac:dyDescent="0.2">
      <c r="B5" s="17"/>
      <c r="C5" s="9"/>
      <c r="D5" s="9"/>
      <c r="E5" s="10"/>
      <c r="F5" s="10"/>
      <c r="G5" s="11" t="s">
        <v>14</v>
      </c>
      <c r="H5" s="10" t="s">
        <v>15</v>
      </c>
      <c r="I5" s="10" t="s">
        <v>16</v>
      </c>
      <c r="J5" s="18" t="s">
        <v>17</v>
      </c>
      <c r="K5" s="10">
        <v>2000</v>
      </c>
      <c r="L5" s="10">
        <v>2001</v>
      </c>
      <c r="M5" s="10">
        <v>2002</v>
      </c>
      <c r="N5" s="18" t="s">
        <v>18</v>
      </c>
      <c r="O5" s="18" t="s">
        <v>19</v>
      </c>
      <c r="P5" s="18" t="s">
        <v>20</v>
      </c>
      <c r="Q5" s="18" t="s">
        <v>21</v>
      </c>
      <c r="R5" s="18" t="s">
        <v>22</v>
      </c>
      <c r="S5" s="13">
        <v>2008</v>
      </c>
      <c r="T5" s="18" t="s">
        <v>23</v>
      </c>
      <c r="U5" s="13">
        <v>2010</v>
      </c>
      <c r="V5" s="13">
        <v>2011</v>
      </c>
      <c r="W5" s="10" t="s">
        <v>24</v>
      </c>
      <c r="X5" s="18" t="s">
        <v>25</v>
      </c>
      <c r="Y5" s="18" t="s">
        <v>26</v>
      </c>
      <c r="Z5" s="18" t="s">
        <v>27</v>
      </c>
      <c r="AA5" s="18" t="s">
        <v>28</v>
      </c>
      <c r="AB5" s="18" t="s">
        <v>29</v>
      </c>
      <c r="AC5" s="18" t="s">
        <v>30</v>
      </c>
      <c r="AD5" s="18" t="s">
        <v>31</v>
      </c>
      <c r="AE5" s="18" t="s">
        <v>32</v>
      </c>
      <c r="AF5" s="18" t="s">
        <v>33</v>
      </c>
      <c r="AG5" s="18" t="s">
        <v>34</v>
      </c>
      <c r="AH5" s="18" t="s">
        <v>35</v>
      </c>
      <c r="AI5" s="18" t="s">
        <v>36</v>
      </c>
      <c r="AJ5" s="18" t="s">
        <v>37</v>
      </c>
      <c r="AK5" s="13" t="s">
        <v>38</v>
      </c>
      <c r="AL5" s="19">
        <v>41275</v>
      </c>
      <c r="AM5" s="19">
        <v>41306</v>
      </c>
      <c r="AN5" s="19">
        <v>41334</v>
      </c>
      <c r="AO5" s="19">
        <v>41365</v>
      </c>
      <c r="AP5" s="19">
        <v>41395</v>
      </c>
      <c r="AQ5" s="19">
        <v>41426</v>
      </c>
      <c r="AR5" s="19">
        <v>41456</v>
      </c>
      <c r="AS5" s="19">
        <v>41487</v>
      </c>
      <c r="AT5" s="19">
        <v>41518</v>
      </c>
      <c r="AU5" s="19">
        <v>41548</v>
      </c>
      <c r="AV5" s="19">
        <v>41579</v>
      </c>
      <c r="AW5" s="19">
        <v>41609</v>
      </c>
      <c r="AX5" s="18" t="s">
        <v>39</v>
      </c>
      <c r="AY5" s="13" t="s">
        <v>40</v>
      </c>
      <c r="AZ5" s="19">
        <v>41640</v>
      </c>
      <c r="BA5" s="19">
        <v>41671</v>
      </c>
      <c r="BB5" s="19">
        <v>41699</v>
      </c>
      <c r="BC5" s="19">
        <v>41730</v>
      </c>
      <c r="BD5" s="19">
        <v>41760</v>
      </c>
      <c r="BE5" s="19">
        <v>41791</v>
      </c>
      <c r="BF5" s="19">
        <v>41821</v>
      </c>
      <c r="BG5" s="19">
        <v>41852</v>
      </c>
      <c r="BH5" s="19">
        <v>41883</v>
      </c>
      <c r="BI5" s="19">
        <v>41913</v>
      </c>
      <c r="BJ5" s="19">
        <v>41944</v>
      </c>
      <c r="BK5" s="19">
        <v>41974</v>
      </c>
      <c r="BL5" s="16">
        <v>2014</v>
      </c>
      <c r="BM5" s="19" t="s">
        <v>41</v>
      </c>
      <c r="BN5" s="19">
        <v>42005</v>
      </c>
      <c r="BO5" s="19">
        <v>42036</v>
      </c>
      <c r="BP5" s="19">
        <v>42064</v>
      </c>
      <c r="BQ5" s="19">
        <v>42095</v>
      </c>
      <c r="BR5" s="19">
        <v>42125</v>
      </c>
      <c r="BS5" s="19">
        <v>42156</v>
      </c>
      <c r="BT5" s="19">
        <v>42186</v>
      </c>
      <c r="BU5" s="19">
        <v>42217</v>
      </c>
      <c r="BV5" s="19">
        <v>42248</v>
      </c>
      <c r="BW5" s="19">
        <v>42278</v>
      </c>
      <c r="BX5" s="19">
        <v>42309</v>
      </c>
      <c r="BY5" s="19">
        <v>42339</v>
      </c>
      <c r="BZ5" s="20">
        <v>2015</v>
      </c>
      <c r="CA5" s="19" t="s">
        <v>42</v>
      </c>
      <c r="CB5" s="19">
        <v>42370</v>
      </c>
      <c r="CC5" s="19">
        <v>42401</v>
      </c>
      <c r="CD5" s="19">
        <v>42430</v>
      </c>
      <c r="CE5" s="19">
        <v>42461</v>
      </c>
      <c r="CF5" s="19">
        <v>42491</v>
      </c>
      <c r="CG5" s="19">
        <v>42522</v>
      </c>
      <c r="CH5" s="19">
        <v>42552</v>
      </c>
      <c r="CI5" s="19">
        <v>42583</v>
      </c>
      <c r="CJ5" s="19">
        <v>42614</v>
      </c>
      <c r="CK5" s="19">
        <v>42644</v>
      </c>
      <c r="CL5" s="19">
        <v>42675</v>
      </c>
      <c r="CM5" s="19">
        <v>42705</v>
      </c>
      <c r="CN5" s="20">
        <v>2016</v>
      </c>
      <c r="CO5" s="20" t="s">
        <v>43</v>
      </c>
      <c r="CP5" s="19">
        <v>42736</v>
      </c>
      <c r="CQ5" s="19">
        <v>42767</v>
      </c>
      <c r="CR5" s="19">
        <v>42795</v>
      </c>
      <c r="CS5" s="19">
        <v>42826</v>
      </c>
      <c r="CT5" s="21">
        <v>42856</v>
      </c>
      <c r="CU5" s="19">
        <v>42887</v>
      </c>
      <c r="CV5" s="19">
        <v>42917</v>
      </c>
      <c r="CW5" s="19">
        <v>42948</v>
      </c>
      <c r="CX5" s="19">
        <v>42979</v>
      </c>
      <c r="CY5" s="19">
        <v>43009</v>
      </c>
      <c r="CZ5" s="19">
        <v>43040</v>
      </c>
      <c r="DA5" s="19">
        <v>43070</v>
      </c>
      <c r="DB5" s="16">
        <v>2017</v>
      </c>
      <c r="DC5" s="19" t="s">
        <v>44</v>
      </c>
      <c r="DD5" s="19">
        <v>43101</v>
      </c>
      <c r="DE5" s="19">
        <v>43132</v>
      </c>
      <c r="DF5" s="19">
        <v>43160</v>
      </c>
      <c r="DG5" s="19">
        <v>43191</v>
      </c>
      <c r="DH5" s="19">
        <v>43221</v>
      </c>
      <c r="DI5" s="19">
        <v>43252</v>
      </c>
      <c r="DJ5" s="19">
        <v>43282</v>
      </c>
      <c r="DK5" s="19">
        <v>43313</v>
      </c>
      <c r="DL5" s="19">
        <v>43344</v>
      </c>
      <c r="DM5" s="19">
        <v>43374</v>
      </c>
      <c r="DN5" s="19">
        <v>43405</v>
      </c>
      <c r="DO5" s="19">
        <v>43435</v>
      </c>
      <c r="DP5" s="16">
        <v>2018</v>
      </c>
      <c r="DQ5" s="16" t="s">
        <v>45</v>
      </c>
      <c r="DR5" s="19">
        <v>43466</v>
      </c>
      <c r="DS5" s="19">
        <v>43497</v>
      </c>
      <c r="DT5" s="19">
        <v>43525</v>
      </c>
      <c r="DU5" s="19">
        <v>43556</v>
      </c>
      <c r="DV5" s="19">
        <v>43586</v>
      </c>
      <c r="DW5" s="19">
        <v>43617</v>
      </c>
      <c r="DX5" s="19">
        <v>43647</v>
      </c>
      <c r="DY5" s="19">
        <v>43678</v>
      </c>
      <c r="DZ5" s="19">
        <v>43709</v>
      </c>
      <c r="EA5" s="19">
        <v>43739</v>
      </c>
      <c r="EB5" s="19">
        <v>43770</v>
      </c>
      <c r="EC5" s="19">
        <v>43800</v>
      </c>
      <c r="ED5" s="16" t="s">
        <v>46</v>
      </c>
      <c r="EE5" s="19" t="s">
        <v>47</v>
      </c>
      <c r="EF5" s="13" t="s">
        <v>48</v>
      </c>
    </row>
    <row r="6" spans="2:136" s="22" customFormat="1" ht="12" thickBot="1" x14ac:dyDescent="0.25">
      <c r="B6" s="377" t="s">
        <v>49</v>
      </c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378"/>
      <c r="AV6" s="378"/>
      <c r="AW6" s="378"/>
      <c r="AX6" s="378"/>
      <c r="AY6" s="378"/>
      <c r="AZ6" s="378"/>
      <c r="BA6" s="378"/>
      <c r="BB6" s="378"/>
      <c r="BC6" s="378"/>
      <c r="BD6" s="378"/>
      <c r="BE6" s="378"/>
      <c r="BF6" s="378"/>
      <c r="BG6" s="378"/>
      <c r="BH6" s="378"/>
      <c r="BI6" s="378"/>
      <c r="BJ6" s="378"/>
      <c r="BK6" s="378"/>
      <c r="BL6" s="378"/>
      <c r="BM6" s="378"/>
      <c r="BN6" s="378"/>
      <c r="BO6" s="378"/>
      <c r="BP6" s="378"/>
      <c r="BQ6" s="378"/>
      <c r="BR6" s="378"/>
      <c r="BS6" s="378"/>
      <c r="BT6" s="378"/>
      <c r="BU6" s="378"/>
      <c r="BV6" s="378"/>
      <c r="BW6" s="378"/>
      <c r="BX6" s="378"/>
      <c r="BY6" s="378"/>
      <c r="BZ6" s="378"/>
      <c r="CA6" s="378"/>
      <c r="CB6" s="378"/>
      <c r="CC6" s="378"/>
      <c r="CD6" s="378"/>
      <c r="CE6" s="378"/>
      <c r="CF6" s="378"/>
      <c r="CG6" s="378"/>
      <c r="CH6" s="378"/>
      <c r="CI6" s="378"/>
      <c r="CJ6" s="378"/>
      <c r="CK6" s="378"/>
      <c r="CL6" s="378"/>
      <c r="CM6" s="378"/>
      <c r="CN6" s="378"/>
      <c r="CO6" s="378"/>
      <c r="CP6" s="378"/>
      <c r="CQ6" s="378"/>
      <c r="CR6" s="378"/>
      <c r="CS6" s="378"/>
      <c r="CT6" s="378"/>
      <c r="CU6" s="378"/>
      <c r="CV6" s="378"/>
      <c r="CW6" s="378"/>
      <c r="CX6" s="378"/>
      <c r="CY6" s="378"/>
      <c r="CZ6" s="378"/>
      <c r="DA6" s="378"/>
      <c r="DB6" s="378"/>
      <c r="DC6" s="378"/>
      <c r="DD6" s="378"/>
      <c r="DE6" s="378"/>
      <c r="DF6" s="378"/>
      <c r="DG6" s="378"/>
      <c r="DH6" s="378"/>
      <c r="DI6" s="378"/>
      <c r="DJ6" s="378"/>
      <c r="DK6" s="378"/>
      <c r="DL6" s="378"/>
      <c r="DM6" s="378"/>
      <c r="DN6" s="378"/>
      <c r="DO6" s="378"/>
      <c r="DP6" s="378"/>
      <c r="DQ6" s="378"/>
      <c r="DR6" s="378"/>
      <c r="DS6" s="378"/>
      <c r="DT6" s="378"/>
      <c r="DU6" s="378"/>
      <c r="DV6" s="378"/>
      <c r="DW6" s="378"/>
      <c r="DX6" s="378"/>
      <c r="DY6" s="378"/>
      <c r="DZ6" s="378"/>
      <c r="EA6" s="378"/>
      <c r="EB6" s="378"/>
      <c r="EC6" s="378"/>
      <c r="ED6" s="378"/>
      <c r="EE6" s="378"/>
      <c r="EF6" s="379"/>
    </row>
    <row r="7" spans="2:136" ht="9.75" x14ac:dyDescent="0.15">
      <c r="B7" s="23" t="s">
        <v>50</v>
      </c>
      <c r="C7" s="24" t="s">
        <v>51</v>
      </c>
      <c r="D7" s="25" t="s">
        <v>52</v>
      </c>
      <c r="E7" s="26"/>
      <c r="F7" s="26"/>
      <c r="G7" s="27">
        <f>417778/8.75</f>
        <v>47746.057142857142</v>
      </c>
      <c r="H7" s="28">
        <f t="shared" ref="H7:H23" si="0">ROUND((G7*0.1),2)</f>
        <v>4774.6099999999997</v>
      </c>
      <c r="I7" s="28">
        <f t="shared" ref="I7:I23" si="1">(G7*0.9)</f>
        <v>42971.451428571432</v>
      </c>
      <c r="J7" s="28">
        <v>4893.1499999999996</v>
      </c>
      <c r="K7" s="28">
        <v>9400.0300000000007</v>
      </c>
      <c r="L7" s="28">
        <v>1074.29</v>
      </c>
      <c r="M7" s="28">
        <v>1074.29</v>
      </c>
      <c r="N7" s="28">
        <v>1074.29</v>
      </c>
      <c r="O7" s="28">
        <v>1077.23</v>
      </c>
      <c r="P7" s="28">
        <v>1074.29</v>
      </c>
      <c r="Q7" s="28">
        <v>1074.29</v>
      </c>
      <c r="R7" s="28">
        <v>1074.29</v>
      </c>
      <c r="S7" s="28">
        <v>1077.23</v>
      </c>
      <c r="T7" s="28">
        <v>1074.29</v>
      </c>
      <c r="U7" s="28">
        <v>1074.29</v>
      </c>
      <c r="V7" s="28">
        <v>1074.29</v>
      </c>
      <c r="W7" s="28">
        <f>SUM(L7:V7)+559.22+1074.29</f>
        <v>13456.580000000002</v>
      </c>
      <c r="X7" s="28">
        <f>ROUND((I7/40/365*31),2)</f>
        <v>91.24</v>
      </c>
      <c r="Y7" s="28">
        <f>ROUND((I7/40/365*29),2)</f>
        <v>85.35</v>
      </c>
      <c r="Z7" s="28">
        <f>ROUND((I7/40/365*31),2)</f>
        <v>91.24</v>
      </c>
      <c r="AA7" s="28">
        <f>ROUND((I7/40/365*30),2)</f>
        <v>88.3</v>
      </c>
      <c r="AB7" s="28">
        <f>ROUND((I7/40/365*31),2)</f>
        <v>91.24</v>
      </c>
      <c r="AC7" s="28">
        <f>ROUND((I7/40/365*30),2)</f>
        <v>88.3</v>
      </c>
      <c r="AD7" s="28">
        <f>ROUND((I7/40/365*31),2)</f>
        <v>91.24</v>
      </c>
      <c r="AE7" s="28">
        <f>ROUND((I7/40/365*31),2)</f>
        <v>91.24</v>
      </c>
      <c r="AF7" s="28">
        <f>ROUND((I7/40/365*30),2)</f>
        <v>88.3</v>
      </c>
      <c r="AG7" s="28">
        <f>ROUND((I7/40/365*31),2)</f>
        <v>91.24</v>
      </c>
      <c r="AH7" s="28">
        <f>ROUND((I7/40/365*30),2)</f>
        <v>88.3</v>
      </c>
      <c r="AI7" s="28">
        <f>ROUND((I7/40/365*31),2)</f>
        <v>91.24</v>
      </c>
      <c r="AJ7" s="28">
        <f t="shared" ref="AJ7:AJ21" si="2">SUM(X7:AI7)</f>
        <v>1077.2299999999998</v>
      </c>
      <c r="AK7" s="28">
        <f t="shared" ref="AK7:AK21" si="3">ROUND((W7+X7+Y7+Z7+AA7+AB7+AC7+AD7+AE7+AF7+AG7+AH7+AI7),2)</f>
        <v>14533.81</v>
      </c>
      <c r="AL7" s="28">
        <f>ROUND((I7/40/365*31),2)</f>
        <v>91.24</v>
      </c>
      <c r="AM7" s="28">
        <f>ROUND((I7/40/365*28),2)</f>
        <v>82.41</v>
      </c>
      <c r="AN7" s="28">
        <f>ROUND((I7/40/365*31),2)</f>
        <v>91.24</v>
      </c>
      <c r="AO7" s="28">
        <f>ROUND((I7/40/365*30),2)</f>
        <v>88.3</v>
      </c>
      <c r="AP7" s="28">
        <f>ROUND((I7/40/365*31),2)</f>
        <v>91.24</v>
      </c>
      <c r="AQ7" s="28">
        <f>ROUND((I7/40/365*30),2)</f>
        <v>88.3</v>
      </c>
      <c r="AR7" s="28">
        <f>ROUND((I7/40/365*31),2)</f>
        <v>91.24</v>
      </c>
      <c r="AS7" s="28">
        <f>ROUND((I7/40/365*31),2)</f>
        <v>91.24</v>
      </c>
      <c r="AT7" s="28">
        <f>ROUND((I7/40/365*30),2)</f>
        <v>88.3</v>
      </c>
      <c r="AU7" s="28">
        <f>ROUND((I7/40/365*31),2)</f>
        <v>91.24</v>
      </c>
      <c r="AV7" s="28">
        <f>ROUND((I7/40/365*30),2)</f>
        <v>88.3</v>
      </c>
      <c r="AW7" s="28">
        <f>ROUND((I7/40/365*31),2)</f>
        <v>91.24</v>
      </c>
      <c r="AX7" s="28">
        <f t="shared" ref="AX7:AX21" si="4">SUM(AL7:AW7)</f>
        <v>1074.29</v>
      </c>
      <c r="AY7" s="28">
        <f t="shared" ref="AY7:AY21" si="5">ROUND((AK7+AL7+AM7+AN7+AO7+AP7+AQ7+AR7+AS7+AT7+AU7+AV7+AW7),2)</f>
        <v>15608.1</v>
      </c>
      <c r="AZ7" s="28">
        <f>ROUND((I7/40/365*31),2)</f>
        <v>91.24</v>
      </c>
      <c r="BA7" s="28">
        <f>ROUND((I7/40/365*28),2)</f>
        <v>82.41</v>
      </c>
      <c r="BB7" s="28">
        <f>ROUND((I7/40/365*31),2)</f>
        <v>91.24</v>
      </c>
      <c r="BC7" s="28">
        <f>ROUND((I7/40/365*30),2)</f>
        <v>88.3</v>
      </c>
      <c r="BD7" s="28">
        <f>ROUND((I7/40/365*31),2)</f>
        <v>91.24</v>
      </c>
      <c r="BE7" s="28">
        <f>ROUND((I7/40/365*30),2)</f>
        <v>88.3</v>
      </c>
      <c r="BF7" s="28">
        <f>ROUND((I7/40/365*31),2)</f>
        <v>91.24</v>
      </c>
      <c r="BG7" s="28">
        <f>ROUND((I7/40/365*31),2)</f>
        <v>91.24</v>
      </c>
      <c r="BH7" s="28">
        <f>ROUND((I7/40/365*30),2)</f>
        <v>88.3</v>
      </c>
      <c r="BI7" s="28">
        <f>ROUND((I7/40/365*31),2)</f>
        <v>91.24</v>
      </c>
      <c r="BJ7" s="28">
        <f>ROUND((I7/40/365*30),2)</f>
        <v>88.3</v>
      </c>
      <c r="BK7" s="28">
        <f>ROUND((I7/40/365*31),2)</f>
        <v>91.24</v>
      </c>
      <c r="BL7" s="28">
        <f t="shared" ref="BL7:BL21" si="6">SUM(AZ7:BK7)</f>
        <v>1074.29</v>
      </c>
      <c r="BM7" s="28">
        <f t="shared" ref="BM7:BM21" si="7">ROUND((AY7+BL7),2)</f>
        <v>16682.39</v>
      </c>
      <c r="BN7" s="28">
        <f>ROUND((I7/40/365*31),2)</f>
        <v>91.24</v>
      </c>
      <c r="BO7" s="28">
        <f>ROUND((I7/40/365*28),2)</f>
        <v>82.41</v>
      </c>
      <c r="BP7" s="28">
        <f>ROUND((I7/40/365*31),2)</f>
        <v>91.24</v>
      </c>
      <c r="BQ7" s="28">
        <f>ROUND((I7/40/365*30),2)</f>
        <v>88.3</v>
      </c>
      <c r="BR7" s="28">
        <f>ROUND((I7/40/365*31),2)</f>
        <v>91.24</v>
      </c>
      <c r="BS7" s="28">
        <f>ROUND((I7/40/365*30),2)</f>
        <v>88.3</v>
      </c>
      <c r="BT7" s="28">
        <f>ROUND((I7/40/365*31),2)</f>
        <v>91.24</v>
      </c>
      <c r="BU7" s="28">
        <f>ROUND((I7/40/365*31),2)</f>
        <v>91.24</v>
      </c>
      <c r="BV7" s="28">
        <f>ROUND((I7/40/365*30),2)</f>
        <v>88.3</v>
      </c>
      <c r="BW7" s="28">
        <f>ROUND((I7/40/365*31),2)</f>
        <v>91.24</v>
      </c>
      <c r="BX7" s="28">
        <f>ROUND((I7/40/365*30),2)</f>
        <v>88.3</v>
      </c>
      <c r="BY7" s="28">
        <f>ROUND((I7/40/365*31),2)</f>
        <v>91.24</v>
      </c>
      <c r="BZ7" s="28">
        <f t="shared" ref="BZ7:BZ22" si="8">SUM(BN7:BY7)</f>
        <v>1074.29</v>
      </c>
      <c r="CA7" s="28">
        <f t="shared" ref="CA7:CA22" si="9">ROUND((BM7+BZ7),2)</f>
        <v>17756.68</v>
      </c>
      <c r="CB7" s="28">
        <f>ROUND((I7/40/365*31),2)</f>
        <v>91.24</v>
      </c>
      <c r="CC7" s="28">
        <f>ROUND((I7/40/365*29),2)</f>
        <v>85.35</v>
      </c>
      <c r="CD7" s="28">
        <f>ROUND((I7/40/365*31),2)</f>
        <v>91.24</v>
      </c>
      <c r="CE7" s="28">
        <f>ROUND((I7/40/365*30),2)</f>
        <v>88.3</v>
      </c>
      <c r="CF7" s="28">
        <f>ROUND((I7/40/365*31),2)</f>
        <v>91.24</v>
      </c>
      <c r="CG7" s="28">
        <f>ROUND((I7/40/365*30),2)</f>
        <v>88.3</v>
      </c>
      <c r="CH7" s="28">
        <f>ROUND((I7/40/365*31),2)</f>
        <v>91.24</v>
      </c>
      <c r="CI7" s="28">
        <f>ROUND((I7/40/365*31),2)</f>
        <v>91.24</v>
      </c>
      <c r="CJ7" s="28">
        <f>ROUND((I7/40/365*30),2)</f>
        <v>88.3</v>
      </c>
      <c r="CK7" s="28">
        <f>ROUND((I7/40/365*31),2)</f>
        <v>91.24</v>
      </c>
      <c r="CL7" s="28">
        <f>ROUND((I7/40/365*30),2)</f>
        <v>88.3</v>
      </c>
      <c r="CM7" s="28">
        <f>ROUND((I7/40/365*31),2)</f>
        <v>91.24</v>
      </c>
      <c r="CN7" s="28">
        <f t="shared" ref="CN7:CN22" si="10">SUM(CB7:CM7)</f>
        <v>1077.2299999999998</v>
      </c>
      <c r="CO7" s="29">
        <f t="shared" ref="CO7:CO22" si="11">ROUND((CA7+CN7),2)</f>
        <v>18833.91</v>
      </c>
      <c r="CP7" s="28">
        <f>ROUND((I7/40/365*31),2)</f>
        <v>91.24</v>
      </c>
      <c r="CQ7" s="28">
        <f>ROUND((I7/40/365*28),2)</f>
        <v>82.41</v>
      </c>
      <c r="CR7" s="28">
        <f>ROUND((I7/40/365*31),2)</f>
        <v>91.24</v>
      </c>
      <c r="CS7" s="28">
        <f>ROUND((I7/40/365*30),2)</f>
        <v>88.3</v>
      </c>
      <c r="CT7" s="30">
        <f>ROUND((I7/40/365*31),2)</f>
        <v>91.24</v>
      </c>
      <c r="CU7" s="28">
        <f>ROUND((I7/40/365*30),2)</f>
        <v>88.3</v>
      </c>
      <c r="CV7" s="28">
        <f>ROUND((I7/40/365*31),2)</f>
        <v>91.24</v>
      </c>
      <c r="CW7" s="28">
        <f>ROUND((I7/40/365*31),2)</f>
        <v>91.24</v>
      </c>
      <c r="CX7" s="28">
        <f>ROUND((I7/40/365*30),2)</f>
        <v>88.3</v>
      </c>
      <c r="CY7" s="28">
        <f>ROUND((I7/40/365*31),2)</f>
        <v>91.24</v>
      </c>
      <c r="CZ7" s="28">
        <f>ROUND((I7/40/365*30),2)</f>
        <v>88.3</v>
      </c>
      <c r="DA7" s="28">
        <f>ROUND((I7/40/365*31),2)</f>
        <v>91.24</v>
      </c>
      <c r="DB7" s="29">
        <f>SUM(CP7:DA7)</f>
        <v>1074.29</v>
      </c>
      <c r="DC7" s="29">
        <f t="shared" ref="DC7:DC23" si="12">ROUND((CO7+DB7),2)</f>
        <v>19908.2</v>
      </c>
      <c r="DD7" s="28">
        <f>ROUND((I7/40/365*31),2)</f>
        <v>91.24</v>
      </c>
      <c r="DE7" s="28">
        <f>ROUND((I7/40/365*28),2)</f>
        <v>82.41</v>
      </c>
      <c r="DF7" s="28">
        <f>ROUND((I7/40/365*31),2)</f>
        <v>91.24</v>
      </c>
      <c r="DG7" s="28">
        <f>ROUND((I7/40/365*30),2)</f>
        <v>88.3</v>
      </c>
      <c r="DH7" s="28">
        <f>ROUND((I7/40/365*31),2)</f>
        <v>91.24</v>
      </c>
      <c r="DI7" s="28">
        <f>ROUND((I7/40/365*30),2)</f>
        <v>88.3</v>
      </c>
      <c r="DJ7" s="28">
        <f>ROUND((I7/40/365*31),2)</f>
        <v>91.24</v>
      </c>
      <c r="DK7" s="28">
        <f>ROUND((I7/40/365*31),2)</f>
        <v>91.24</v>
      </c>
      <c r="DL7" s="28">
        <f>ROUND((I7/40/365*30),2)</f>
        <v>88.3</v>
      </c>
      <c r="DM7" s="28">
        <f>ROUND((I7/40/365*31),2)</f>
        <v>91.24</v>
      </c>
      <c r="DN7" s="28">
        <f>ROUND((I7/40/365*30),2)</f>
        <v>88.3</v>
      </c>
      <c r="DO7" s="28">
        <f>ROUND((I7/40/365*31),2)</f>
        <v>91.24</v>
      </c>
      <c r="DP7" s="31">
        <f t="shared" ref="DP7:DP23" si="13">SUM(DD7:DO7)</f>
        <v>1074.29</v>
      </c>
      <c r="DQ7" s="29">
        <f t="shared" ref="DQ7:DQ23" si="14">ROUND((DC7+DP7),2)</f>
        <v>20982.49</v>
      </c>
      <c r="DR7" s="28">
        <f>ROUND((I7/40/365*31),2)</f>
        <v>91.24</v>
      </c>
      <c r="DS7" s="28">
        <f>ROUND((I7/40/365*28),2)</f>
        <v>82.41</v>
      </c>
      <c r="DT7" s="28">
        <f>ROUND((I7/40/365*31),2)</f>
        <v>91.24</v>
      </c>
      <c r="DU7" s="28">
        <f>ROUND((I7/40/365*30),2)</f>
        <v>88.3</v>
      </c>
      <c r="DV7" s="29"/>
      <c r="DW7" s="29"/>
      <c r="DX7" s="29"/>
      <c r="DY7" s="29"/>
      <c r="DZ7" s="29"/>
      <c r="EA7" s="29"/>
      <c r="EB7" s="29"/>
      <c r="EC7" s="29"/>
      <c r="ED7" s="29">
        <f>SUM(DR7:EC7)</f>
        <v>353.19</v>
      </c>
      <c r="EE7" s="28">
        <f>ROUND((DQ7+DR7+DS7+DT7+DU7+DV7+DW7+DX7+DY7+DZ7+EA7+EB7+EC7),2)</f>
        <v>21335.68</v>
      </c>
      <c r="EF7" s="28">
        <f t="shared" ref="EF7:EF23" si="15">SUM(G7-EE7)</f>
        <v>26410.377142857142</v>
      </c>
    </row>
    <row r="8" spans="2:136" ht="16.5" x14ac:dyDescent="0.15">
      <c r="B8" s="23" t="s">
        <v>53</v>
      </c>
      <c r="C8" s="24" t="s">
        <v>54</v>
      </c>
      <c r="D8" s="25" t="s">
        <v>55</v>
      </c>
      <c r="E8" s="26"/>
      <c r="F8" s="26"/>
      <c r="G8" s="27">
        <f>1985000-633950</f>
        <v>1351050</v>
      </c>
      <c r="H8" s="28">
        <f t="shared" si="0"/>
        <v>135105</v>
      </c>
      <c r="I8" s="28">
        <f t="shared" si="1"/>
        <v>1215945</v>
      </c>
      <c r="J8" s="28"/>
      <c r="K8" s="28"/>
      <c r="L8" s="28"/>
      <c r="M8" s="28"/>
      <c r="N8" s="28"/>
      <c r="O8" s="28"/>
      <c r="P8" s="28">
        <v>2156.52</v>
      </c>
      <c r="Q8" s="28">
        <v>60548.42</v>
      </c>
      <c r="R8" s="28">
        <v>60548.42</v>
      </c>
      <c r="S8" s="28">
        <v>60714.31</v>
      </c>
      <c r="T8" s="28">
        <v>60548.42</v>
      </c>
      <c r="U8" s="28">
        <v>60548.42</v>
      </c>
      <c r="V8" s="28">
        <v>60548.42</v>
      </c>
      <c r="W8" s="28">
        <f t="shared" ref="W8:W21" si="16">O8+P8+Q8+R8+S8+T8+U8+V8</f>
        <v>365612.92999999993</v>
      </c>
      <c r="X8" s="28">
        <f t="shared" ref="X8:X20" si="17">ROUND((I8/7330*31),2)</f>
        <v>5142.47</v>
      </c>
      <c r="Y8" s="28">
        <f t="shared" ref="Y8:Y20" si="18">ROUND((I8/7330*29),2)</f>
        <v>4810.7</v>
      </c>
      <c r="Z8" s="28">
        <f t="shared" ref="Z8:Z20" si="19">ROUND((I8/7330*31),2)</f>
        <v>5142.47</v>
      </c>
      <c r="AA8" s="28">
        <f t="shared" ref="AA8:AA20" si="20">ROUND((I8/7330*30),2)</f>
        <v>4976.58</v>
      </c>
      <c r="AB8" s="28">
        <f t="shared" ref="AB8:AB20" si="21">ROUND((I8/7330*31),2)</f>
        <v>5142.47</v>
      </c>
      <c r="AC8" s="28">
        <f t="shared" ref="AC8:AC20" si="22">ROUND((I8/7330*30),2)</f>
        <v>4976.58</v>
      </c>
      <c r="AD8" s="28">
        <f t="shared" ref="AD8:AD20" si="23">ROUND((I8/7330*31),2)</f>
        <v>5142.47</v>
      </c>
      <c r="AE8" s="28">
        <f t="shared" ref="AE8:AE20" si="24">ROUND((I8/7330*31),2)</f>
        <v>5142.47</v>
      </c>
      <c r="AF8" s="28">
        <f t="shared" ref="AF8:AF20" si="25">ROUND((I8/7330*30),2)</f>
        <v>4976.58</v>
      </c>
      <c r="AG8" s="28">
        <f t="shared" ref="AG8:AG20" si="26">ROUND((I8/7330*31),2)</f>
        <v>5142.47</v>
      </c>
      <c r="AH8" s="28">
        <f t="shared" ref="AH8:AH20" si="27">ROUND((I8/7330*30),2)</f>
        <v>4976.58</v>
      </c>
      <c r="AI8" s="28">
        <f t="shared" ref="AI8:AI21" si="28">ROUND((I8/7330*31),2)</f>
        <v>5142.47</v>
      </c>
      <c r="AJ8" s="28">
        <f t="shared" si="2"/>
        <v>60714.310000000012</v>
      </c>
      <c r="AK8" s="28">
        <f t="shared" si="3"/>
        <v>426327.24</v>
      </c>
      <c r="AL8" s="28">
        <f t="shared" ref="AL8:AL21" si="29">ROUND((I8/7330*31),2)</f>
        <v>5142.47</v>
      </c>
      <c r="AM8" s="28">
        <f t="shared" ref="AM8:AM21" si="30">ROUND((I8/7330*28),2)</f>
        <v>4644.8100000000004</v>
      </c>
      <c r="AN8" s="28">
        <f t="shared" ref="AN8:AN21" si="31">ROUND((I8/7330*31),2)</f>
        <v>5142.47</v>
      </c>
      <c r="AO8" s="28">
        <f t="shared" ref="AO8:AO21" si="32">ROUND((I8/7330*30),2)</f>
        <v>4976.58</v>
      </c>
      <c r="AP8" s="28">
        <f t="shared" ref="AP8:AP21" si="33">ROUND((I8/7330*31),2)</f>
        <v>5142.47</v>
      </c>
      <c r="AQ8" s="28">
        <f t="shared" ref="AQ8:AQ21" si="34">ROUND((I8/7330*30),2)</f>
        <v>4976.58</v>
      </c>
      <c r="AR8" s="28">
        <f t="shared" ref="AR8:AR21" si="35">ROUND((I8/7330*31),2)</f>
        <v>5142.47</v>
      </c>
      <c r="AS8" s="28">
        <f t="shared" ref="AS8:AS21" si="36">ROUND((I8/7330*31),2)</f>
        <v>5142.47</v>
      </c>
      <c r="AT8" s="28">
        <f t="shared" ref="AT8:AT21" si="37">ROUND((I8/7330*30),2)</f>
        <v>4976.58</v>
      </c>
      <c r="AU8" s="28">
        <f t="shared" ref="AU8:AU21" si="38">ROUND((I8/7330*31),2)</f>
        <v>5142.47</v>
      </c>
      <c r="AV8" s="28">
        <f t="shared" ref="AV8:AV21" si="39">ROUND((I8/7330*30),2)</f>
        <v>4976.58</v>
      </c>
      <c r="AW8" s="28">
        <f t="shared" ref="AW8:AW21" si="40">ROUND((I8/7330*31),2)</f>
        <v>5142.47</v>
      </c>
      <c r="AX8" s="28">
        <f t="shared" si="4"/>
        <v>60548.420000000013</v>
      </c>
      <c r="AY8" s="28">
        <f t="shared" si="5"/>
        <v>486875.66</v>
      </c>
      <c r="AZ8" s="28">
        <f t="shared" ref="AZ8:AZ21" si="41">ROUND((I8/7330*31),2)</f>
        <v>5142.47</v>
      </c>
      <c r="BA8" s="28">
        <f t="shared" ref="BA8:BA21" si="42">ROUND((I8/7330*28),2)</f>
        <v>4644.8100000000004</v>
      </c>
      <c r="BB8" s="28">
        <f t="shared" ref="BB8:BB21" si="43">ROUND((I8/7330*31),2)</f>
        <v>5142.47</v>
      </c>
      <c r="BC8" s="28">
        <f t="shared" ref="BC8:BC21" si="44">ROUND((I8/7330*30),2)</f>
        <v>4976.58</v>
      </c>
      <c r="BD8" s="28">
        <f t="shared" ref="BD8:BD21" si="45">ROUND((I8/7330*31),2)</f>
        <v>5142.47</v>
      </c>
      <c r="BE8" s="28">
        <f t="shared" ref="BE8:BE21" si="46">ROUND((I8/7330*30),2)</f>
        <v>4976.58</v>
      </c>
      <c r="BF8" s="28">
        <f t="shared" ref="BF8:BF21" si="47">ROUND((I8/7330*31),2)</f>
        <v>5142.47</v>
      </c>
      <c r="BG8" s="28">
        <f t="shared" ref="BG8:BG21" si="48">ROUND((I8/7330*31),2)</f>
        <v>5142.47</v>
      </c>
      <c r="BH8" s="28">
        <f t="shared" ref="BH8:BH21" si="49">ROUND((I8/7330*30),2)</f>
        <v>4976.58</v>
      </c>
      <c r="BI8" s="28">
        <f t="shared" ref="BI8:BI21" si="50">ROUND((I8/7330*31),2)</f>
        <v>5142.47</v>
      </c>
      <c r="BJ8" s="28">
        <f t="shared" ref="BJ8:BJ21" si="51">ROUND((I8/7330*30),2)</f>
        <v>4976.58</v>
      </c>
      <c r="BK8" s="28">
        <f t="shared" ref="BK8:BK21" si="52">ROUND((I8/7330*31),2)</f>
        <v>5142.47</v>
      </c>
      <c r="BL8" s="28">
        <f t="shared" si="6"/>
        <v>60548.420000000013</v>
      </c>
      <c r="BM8" s="28">
        <f t="shared" si="7"/>
        <v>547424.07999999996</v>
      </c>
      <c r="BN8" s="28">
        <f t="shared" ref="BN8:BN21" si="53">ROUND((I8/7330*31),2)</f>
        <v>5142.47</v>
      </c>
      <c r="BO8" s="28">
        <f t="shared" ref="BO8:BO21" si="54">ROUND((I8/7330*28),2)</f>
        <v>4644.8100000000004</v>
      </c>
      <c r="BP8" s="28">
        <f t="shared" ref="BP8:BP21" si="55">ROUND((I8/7330*31),2)</f>
        <v>5142.47</v>
      </c>
      <c r="BQ8" s="28">
        <f t="shared" ref="BQ8:BQ21" si="56">ROUND((I8/7330*30),2)</f>
        <v>4976.58</v>
      </c>
      <c r="BR8" s="28">
        <f t="shared" ref="BR8:BR21" si="57">ROUND((I8/7330*31),2)</f>
        <v>5142.47</v>
      </c>
      <c r="BS8" s="28">
        <f t="shared" ref="BS8:BS21" si="58">ROUND((I8/7330*30),2)</f>
        <v>4976.58</v>
      </c>
      <c r="BT8" s="28">
        <f t="shared" ref="BT8:BT21" si="59">ROUND((I8/7330*31),2)</f>
        <v>5142.47</v>
      </c>
      <c r="BU8" s="28">
        <f t="shared" ref="BU8:BU21" si="60">ROUND((I8/7330*31),2)</f>
        <v>5142.47</v>
      </c>
      <c r="BV8" s="28">
        <f t="shared" ref="BV8:BV21" si="61">ROUND((I8/7330*30),2)</f>
        <v>4976.58</v>
      </c>
      <c r="BW8" s="28">
        <f t="shared" ref="BW8:BW21" si="62">ROUND((I8/7330*31),2)</f>
        <v>5142.47</v>
      </c>
      <c r="BX8" s="28">
        <f t="shared" ref="BX8:BX22" si="63">ROUND((I8/7330*30),2)</f>
        <v>4976.58</v>
      </c>
      <c r="BY8" s="28">
        <f t="shared" ref="BY8:BY22" si="64">ROUND((I8/7330*31),2)</f>
        <v>5142.47</v>
      </c>
      <c r="BZ8" s="28">
        <f t="shared" si="8"/>
        <v>60548.420000000013</v>
      </c>
      <c r="CA8" s="28">
        <f t="shared" si="9"/>
        <v>607972.5</v>
      </c>
      <c r="CB8" s="28">
        <f t="shared" ref="CB8:CB22" si="65">ROUND((I8/7330*31),2)</f>
        <v>5142.47</v>
      </c>
      <c r="CC8" s="28">
        <f t="shared" ref="CC8:CC22" si="66">ROUND((I8/7330*29),2)</f>
        <v>4810.7</v>
      </c>
      <c r="CD8" s="28">
        <f t="shared" ref="CD8:CD22" si="67">ROUND((I8/7330*31),2)</f>
        <v>5142.47</v>
      </c>
      <c r="CE8" s="28">
        <f t="shared" ref="CE8:CE22" si="68">ROUND((I8/7330*30),2)</f>
        <v>4976.58</v>
      </c>
      <c r="CF8" s="28">
        <f t="shared" ref="CF8:CF22" si="69">ROUND((I8/7330*31),2)</f>
        <v>5142.47</v>
      </c>
      <c r="CG8" s="28">
        <f t="shared" ref="CG8:CG22" si="70">ROUND((I8/7330*30),2)</f>
        <v>4976.58</v>
      </c>
      <c r="CH8" s="28">
        <f t="shared" ref="CH8:CH22" si="71">ROUND((I8/7330*31),2)</f>
        <v>5142.47</v>
      </c>
      <c r="CI8" s="28">
        <f t="shared" ref="CI8:CI22" si="72">ROUND((I8/7330*31),2)</f>
        <v>5142.47</v>
      </c>
      <c r="CJ8" s="28">
        <f t="shared" ref="CJ8:CJ22" si="73">ROUND((I8/7330*30),2)</f>
        <v>4976.58</v>
      </c>
      <c r="CK8" s="28">
        <f t="shared" ref="CK8:CK22" si="74">ROUND((I8/7330*31),2)</f>
        <v>5142.47</v>
      </c>
      <c r="CL8" s="28">
        <f t="shared" ref="CL8:CL22" si="75">ROUND((I8/7330*30),2)</f>
        <v>4976.58</v>
      </c>
      <c r="CM8" s="28">
        <f t="shared" ref="CM8:CM22" si="76">ROUND((I8/7330*31),2)</f>
        <v>5142.47</v>
      </c>
      <c r="CN8" s="28">
        <f t="shared" si="10"/>
        <v>60714.310000000012</v>
      </c>
      <c r="CO8" s="29">
        <f t="shared" si="11"/>
        <v>668686.81000000006</v>
      </c>
      <c r="CP8" s="28">
        <f t="shared" ref="CP8:CP22" si="77">ROUND((I8/7330*31),2)</f>
        <v>5142.47</v>
      </c>
      <c r="CQ8" s="28">
        <f t="shared" ref="CQ8:CQ22" si="78">ROUND((I8/7330*28),2)</f>
        <v>4644.8100000000004</v>
      </c>
      <c r="CR8" s="28">
        <f t="shared" ref="CR8:CR22" si="79">ROUND((I8/7330*31),2)</f>
        <v>5142.47</v>
      </c>
      <c r="CS8" s="28">
        <f t="shared" ref="CS8:CS22" si="80">ROUND((I8/7330*30),2)</f>
        <v>4976.58</v>
      </c>
      <c r="CT8" s="30">
        <f t="shared" ref="CT8:CT22" si="81">ROUND((I8/7330*31),2)</f>
        <v>5142.47</v>
      </c>
      <c r="CU8" s="28">
        <f t="shared" ref="CU8:CU22" si="82">ROUND((I8/7330*30),2)</f>
        <v>4976.58</v>
      </c>
      <c r="CV8" s="28">
        <f t="shared" ref="CV8:CV23" si="83">ROUND((I8/7330*31),2)</f>
        <v>5142.47</v>
      </c>
      <c r="CW8" s="28">
        <f t="shared" ref="CW8:CW23" si="84">ROUND((I8/7330*31),2)</f>
        <v>5142.47</v>
      </c>
      <c r="CX8" s="28">
        <f t="shared" ref="CX8:CX23" si="85">ROUND((I8/7330*30),2)</f>
        <v>4976.58</v>
      </c>
      <c r="CY8" s="28">
        <f t="shared" ref="CY8:CY23" si="86">ROUND((I8/7330*31),2)</f>
        <v>5142.47</v>
      </c>
      <c r="CZ8" s="28">
        <f t="shared" ref="CZ8:CZ23" si="87">ROUND((I8/7330*30),2)</f>
        <v>4976.58</v>
      </c>
      <c r="DA8" s="28">
        <f t="shared" ref="DA8:DA23" si="88">ROUND((I8/7330*31),2)</f>
        <v>5142.47</v>
      </c>
      <c r="DB8" s="29">
        <f t="shared" ref="DB8:DB23" si="89">SUM(CP8:DA8)</f>
        <v>60548.420000000013</v>
      </c>
      <c r="DC8" s="29">
        <f t="shared" si="12"/>
        <v>729235.23</v>
      </c>
      <c r="DD8" s="28">
        <f t="shared" ref="DD8:DD23" si="90">ROUND((I8/7330*31),2)</f>
        <v>5142.47</v>
      </c>
      <c r="DE8" s="28">
        <f t="shared" ref="DE8:DE23" si="91">ROUND((I8/7330*28),2)</f>
        <v>4644.8100000000004</v>
      </c>
      <c r="DF8" s="28">
        <f t="shared" ref="DF8:DF23" si="92">ROUND((I8/7330*31),2)</f>
        <v>5142.47</v>
      </c>
      <c r="DG8" s="28">
        <f t="shared" ref="DG8:DG23" si="93">ROUND((I8/7330*30),2)</f>
        <v>4976.58</v>
      </c>
      <c r="DH8" s="28">
        <f t="shared" ref="DH8:DH23" si="94">ROUND((I8/7330*31),2)</f>
        <v>5142.47</v>
      </c>
      <c r="DI8" s="28">
        <f t="shared" ref="DI8:DI23" si="95">ROUND((I8/7330*30),2)</f>
        <v>4976.58</v>
      </c>
      <c r="DJ8" s="28">
        <f t="shared" ref="DJ8:DJ23" si="96">ROUND((I8/7330*31),2)</f>
        <v>5142.47</v>
      </c>
      <c r="DK8" s="28">
        <f>ROUND((I8/7330*31),2)</f>
        <v>5142.47</v>
      </c>
      <c r="DL8" s="28">
        <f>ROUND((I8/7330*30),2)</f>
        <v>4976.58</v>
      </c>
      <c r="DM8" s="28">
        <f>ROUND((I8/7330*31),2)</f>
        <v>5142.47</v>
      </c>
      <c r="DN8" s="28">
        <f>ROUND((I8/7330*30),2)</f>
        <v>4976.58</v>
      </c>
      <c r="DO8" s="28">
        <f>ROUND((I8/7330*31),2)</f>
        <v>5142.47</v>
      </c>
      <c r="DP8" s="31">
        <f t="shared" si="13"/>
        <v>60548.420000000013</v>
      </c>
      <c r="DQ8" s="29">
        <f t="shared" si="14"/>
        <v>789783.65</v>
      </c>
      <c r="DR8" s="28">
        <f>ROUND((I8/7330*31),2)</f>
        <v>5142.47</v>
      </c>
      <c r="DS8" s="28">
        <f>ROUND((I8/7330*28),2)</f>
        <v>4644.8100000000004</v>
      </c>
      <c r="DT8" s="28">
        <f>ROUND((I8/7330*31),2)</f>
        <v>5142.47</v>
      </c>
      <c r="DU8" s="28">
        <f>ROUND((I8/7330*30),2)</f>
        <v>4976.58</v>
      </c>
      <c r="DV8" s="29"/>
      <c r="DW8" s="29"/>
      <c r="DX8" s="29"/>
      <c r="DY8" s="29"/>
      <c r="DZ8" s="29"/>
      <c r="EA8" s="29"/>
      <c r="EB8" s="29"/>
      <c r="EC8" s="29"/>
      <c r="ED8" s="29">
        <f t="shared" ref="ED8:ED22" si="97">SUM(DR8:EC8)</f>
        <v>19906.330000000002</v>
      </c>
      <c r="EE8" s="28">
        <f t="shared" ref="EE8:EE23" si="98">ROUND((DQ8+DR8+DS8+DT8+DU8+DV8+DW8+DX8+DY8+DZ8+EA8+EB8+EC8),2)</f>
        <v>809689.98</v>
      </c>
      <c r="EF8" s="28">
        <f t="shared" si="15"/>
        <v>541360.02</v>
      </c>
    </row>
    <row r="9" spans="2:136" ht="16.5" x14ac:dyDescent="0.15">
      <c r="B9" s="23" t="s">
        <v>53</v>
      </c>
      <c r="C9" s="24" t="s">
        <v>56</v>
      </c>
      <c r="D9" s="25" t="s">
        <v>55</v>
      </c>
      <c r="E9" s="26"/>
      <c r="F9" s="26"/>
      <c r="G9" s="27">
        <v>131874.97</v>
      </c>
      <c r="H9" s="28">
        <f t="shared" si="0"/>
        <v>13187.5</v>
      </c>
      <c r="I9" s="28">
        <f t="shared" si="1"/>
        <v>118687.473</v>
      </c>
      <c r="J9" s="28"/>
      <c r="K9" s="28"/>
      <c r="L9" s="28"/>
      <c r="M9" s="28"/>
      <c r="N9" s="28"/>
      <c r="O9" s="28"/>
      <c r="P9" s="28"/>
      <c r="Q9" s="28">
        <v>6120.57</v>
      </c>
      <c r="R9" s="28">
        <v>5910.07</v>
      </c>
      <c r="S9" s="28">
        <v>5926.26</v>
      </c>
      <c r="T9" s="28">
        <v>5910.07</v>
      </c>
      <c r="U9" s="28">
        <v>5910.07</v>
      </c>
      <c r="V9" s="28">
        <v>5910.07</v>
      </c>
      <c r="W9" s="28">
        <f t="shared" si="16"/>
        <v>35687.11</v>
      </c>
      <c r="X9" s="28">
        <f t="shared" si="17"/>
        <v>501.95</v>
      </c>
      <c r="Y9" s="28">
        <f t="shared" si="18"/>
        <v>469.57</v>
      </c>
      <c r="Z9" s="28">
        <f t="shared" si="19"/>
        <v>501.95</v>
      </c>
      <c r="AA9" s="28">
        <f t="shared" si="20"/>
        <v>485.76</v>
      </c>
      <c r="AB9" s="28">
        <f t="shared" si="21"/>
        <v>501.95</v>
      </c>
      <c r="AC9" s="28">
        <f t="shared" si="22"/>
        <v>485.76</v>
      </c>
      <c r="AD9" s="28">
        <f t="shared" si="23"/>
        <v>501.95</v>
      </c>
      <c r="AE9" s="28">
        <f t="shared" si="24"/>
        <v>501.95</v>
      </c>
      <c r="AF9" s="28">
        <f t="shared" si="25"/>
        <v>485.76</v>
      </c>
      <c r="AG9" s="28">
        <f t="shared" si="26"/>
        <v>501.95</v>
      </c>
      <c r="AH9" s="28">
        <f t="shared" si="27"/>
        <v>485.76</v>
      </c>
      <c r="AI9" s="28">
        <f t="shared" si="28"/>
        <v>501.95</v>
      </c>
      <c r="AJ9" s="28">
        <f t="shared" si="2"/>
        <v>5926.2599999999993</v>
      </c>
      <c r="AK9" s="28">
        <f t="shared" si="3"/>
        <v>41613.370000000003</v>
      </c>
      <c r="AL9" s="28">
        <f t="shared" si="29"/>
        <v>501.95</v>
      </c>
      <c r="AM9" s="28">
        <f t="shared" si="30"/>
        <v>453.38</v>
      </c>
      <c r="AN9" s="28">
        <f t="shared" si="31"/>
        <v>501.95</v>
      </c>
      <c r="AO9" s="28">
        <f t="shared" si="32"/>
        <v>485.76</v>
      </c>
      <c r="AP9" s="28">
        <f t="shared" si="33"/>
        <v>501.95</v>
      </c>
      <c r="AQ9" s="28">
        <f t="shared" si="34"/>
        <v>485.76</v>
      </c>
      <c r="AR9" s="28">
        <f t="shared" si="35"/>
        <v>501.95</v>
      </c>
      <c r="AS9" s="28">
        <f t="shared" si="36"/>
        <v>501.95</v>
      </c>
      <c r="AT9" s="28">
        <f t="shared" si="37"/>
        <v>485.76</v>
      </c>
      <c r="AU9" s="28">
        <f t="shared" si="38"/>
        <v>501.95</v>
      </c>
      <c r="AV9" s="28">
        <f t="shared" si="39"/>
        <v>485.76</v>
      </c>
      <c r="AW9" s="28">
        <f t="shared" si="40"/>
        <v>501.95</v>
      </c>
      <c r="AX9" s="28">
        <f t="shared" si="4"/>
        <v>5910.07</v>
      </c>
      <c r="AY9" s="28">
        <f t="shared" si="5"/>
        <v>47523.44</v>
      </c>
      <c r="AZ9" s="28">
        <f t="shared" si="41"/>
        <v>501.95</v>
      </c>
      <c r="BA9" s="28">
        <f t="shared" si="42"/>
        <v>453.38</v>
      </c>
      <c r="BB9" s="28">
        <f t="shared" si="43"/>
        <v>501.95</v>
      </c>
      <c r="BC9" s="28">
        <f t="shared" si="44"/>
        <v>485.76</v>
      </c>
      <c r="BD9" s="28">
        <f t="shared" si="45"/>
        <v>501.95</v>
      </c>
      <c r="BE9" s="28">
        <f t="shared" si="46"/>
        <v>485.76</v>
      </c>
      <c r="BF9" s="28">
        <f t="shared" si="47"/>
        <v>501.95</v>
      </c>
      <c r="BG9" s="28">
        <f t="shared" si="48"/>
        <v>501.95</v>
      </c>
      <c r="BH9" s="28">
        <f t="shared" si="49"/>
        <v>485.76</v>
      </c>
      <c r="BI9" s="28">
        <f t="shared" si="50"/>
        <v>501.95</v>
      </c>
      <c r="BJ9" s="28">
        <f t="shared" si="51"/>
        <v>485.76</v>
      </c>
      <c r="BK9" s="28">
        <f t="shared" si="52"/>
        <v>501.95</v>
      </c>
      <c r="BL9" s="28">
        <f t="shared" si="6"/>
        <v>5910.07</v>
      </c>
      <c r="BM9" s="28">
        <f t="shared" si="7"/>
        <v>53433.51</v>
      </c>
      <c r="BN9" s="28">
        <f t="shared" si="53"/>
        <v>501.95</v>
      </c>
      <c r="BO9" s="28">
        <f t="shared" si="54"/>
        <v>453.38</v>
      </c>
      <c r="BP9" s="28">
        <f t="shared" si="55"/>
        <v>501.95</v>
      </c>
      <c r="BQ9" s="28">
        <f t="shared" si="56"/>
        <v>485.76</v>
      </c>
      <c r="BR9" s="28">
        <f t="shared" si="57"/>
        <v>501.95</v>
      </c>
      <c r="BS9" s="28">
        <f t="shared" si="58"/>
        <v>485.76</v>
      </c>
      <c r="BT9" s="28">
        <f t="shared" si="59"/>
        <v>501.95</v>
      </c>
      <c r="BU9" s="28">
        <f t="shared" si="60"/>
        <v>501.95</v>
      </c>
      <c r="BV9" s="28">
        <f t="shared" si="61"/>
        <v>485.76</v>
      </c>
      <c r="BW9" s="28">
        <f t="shared" si="62"/>
        <v>501.95</v>
      </c>
      <c r="BX9" s="28">
        <f t="shared" si="63"/>
        <v>485.76</v>
      </c>
      <c r="BY9" s="28">
        <f t="shared" si="64"/>
        <v>501.95</v>
      </c>
      <c r="BZ9" s="28">
        <f t="shared" si="8"/>
        <v>5910.07</v>
      </c>
      <c r="CA9" s="28">
        <f t="shared" si="9"/>
        <v>59343.58</v>
      </c>
      <c r="CB9" s="28">
        <f t="shared" si="65"/>
        <v>501.95</v>
      </c>
      <c r="CC9" s="28">
        <f t="shared" si="66"/>
        <v>469.57</v>
      </c>
      <c r="CD9" s="28">
        <f t="shared" si="67"/>
        <v>501.95</v>
      </c>
      <c r="CE9" s="28">
        <f t="shared" si="68"/>
        <v>485.76</v>
      </c>
      <c r="CF9" s="28">
        <f t="shared" si="69"/>
        <v>501.95</v>
      </c>
      <c r="CG9" s="28">
        <f t="shared" si="70"/>
        <v>485.76</v>
      </c>
      <c r="CH9" s="28">
        <f t="shared" si="71"/>
        <v>501.95</v>
      </c>
      <c r="CI9" s="28">
        <f t="shared" si="72"/>
        <v>501.95</v>
      </c>
      <c r="CJ9" s="28">
        <f t="shared" si="73"/>
        <v>485.76</v>
      </c>
      <c r="CK9" s="28">
        <f t="shared" si="74"/>
        <v>501.95</v>
      </c>
      <c r="CL9" s="28">
        <f t="shared" si="75"/>
        <v>485.76</v>
      </c>
      <c r="CM9" s="28">
        <f t="shared" si="76"/>
        <v>501.95</v>
      </c>
      <c r="CN9" s="28">
        <f t="shared" si="10"/>
        <v>5926.2599999999993</v>
      </c>
      <c r="CO9" s="29">
        <f t="shared" si="11"/>
        <v>65269.84</v>
      </c>
      <c r="CP9" s="28">
        <f t="shared" si="77"/>
        <v>501.95</v>
      </c>
      <c r="CQ9" s="28">
        <f t="shared" si="78"/>
        <v>453.38</v>
      </c>
      <c r="CR9" s="28">
        <f t="shared" si="79"/>
        <v>501.95</v>
      </c>
      <c r="CS9" s="28">
        <f t="shared" si="80"/>
        <v>485.76</v>
      </c>
      <c r="CT9" s="30">
        <f t="shared" si="81"/>
        <v>501.95</v>
      </c>
      <c r="CU9" s="28">
        <f t="shared" si="82"/>
        <v>485.76</v>
      </c>
      <c r="CV9" s="28">
        <f t="shared" si="83"/>
        <v>501.95</v>
      </c>
      <c r="CW9" s="28">
        <f t="shared" si="84"/>
        <v>501.95</v>
      </c>
      <c r="CX9" s="28">
        <f t="shared" si="85"/>
        <v>485.76</v>
      </c>
      <c r="CY9" s="28">
        <f t="shared" si="86"/>
        <v>501.95</v>
      </c>
      <c r="CZ9" s="28">
        <f t="shared" si="87"/>
        <v>485.76</v>
      </c>
      <c r="DA9" s="28">
        <f t="shared" si="88"/>
        <v>501.95</v>
      </c>
      <c r="DB9" s="29">
        <f t="shared" si="89"/>
        <v>5910.07</v>
      </c>
      <c r="DC9" s="29">
        <f t="shared" si="12"/>
        <v>71179.91</v>
      </c>
      <c r="DD9" s="28">
        <f t="shared" si="90"/>
        <v>501.95</v>
      </c>
      <c r="DE9" s="28">
        <f t="shared" si="91"/>
        <v>453.38</v>
      </c>
      <c r="DF9" s="28">
        <f t="shared" si="92"/>
        <v>501.95</v>
      </c>
      <c r="DG9" s="28">
        <f t="shared" si="93"/>
        <v>485.76</v>
      </c>
      <c r="DH9" s="28">
        <f t="shared" si="94"/>
        <v>501.95</v>
      </c>
      <c r="DI9" s="28">
        <f t="shared" si="95"/>
        <v>485.76</v>
      </c>
      <c r="DJ9" s="28">
        <f t="shared" si="96"/>
        <v>501.95</v>
      </c>
      <c r="DK9" s="28">
        <f>ROUND((I9/7330*31),2)</f>
        <v>501.95</v>
      </c>
      <c r="DL9" s="28">
        <f t="shared" ref="DL9:DL23" si="99">ROUND((I9/7330*30),2)</f>
        <v>485.76</v>
      </c>
      <c r="DM9" s="28">
        <f t="shared" ref="DM9:DM23" si="100">ROUND((I9/7330*31),2)</f>
        <v>501.95</v>
      </c>
      <c r="DN9" s="28">
        <f t="shared" ref="DN9:DN23" si="101">ROUND((I9/7330*30),2)</f>
        <v>485.76</v>
      </c>
      <c r="DO9" s="28">
        <f t="shared" ref="DO9:DO23" si="102">ROUND((I9/7330*31),2)</f>
        <v>501.95</v>
      </c>
      <c r="DP9" s="31">
        <f t="shared" si="13"/>
        <v>5910.07</v>
      </c>
      <c r="DQ9" s="29">
        <f t="shared" si="14"/>
        <v>77089.98</v>
      </c>
      <c r="DR9" s="28">
        <f>ROUND((I9/7330*31),2)</f>
        <v>501.95</v>
      </c>
      <c r="DS9" s="28">
        <f t="shared" ref="DS9:DS23" si="103">ROUND((I9/7330*28),2)</f>
        <v>453.38</v>
      </c>
      <c r="DT9" s="28">
        <f t="shared" ref="DT9:DT23" si="104">ROUND((I9/7330*31),2)</f>
        <v>501.95</v>
      </c>
      <c r="DU9" s="28">
        <f t="shared" ref="DU9:DU23" si="105">ROUND((I9/7330*30),2)</f>
        <v>485.76</v>
      </c>
      <c r="DV9" s="29"/>
      <c r="DW9" s="29"/>
      <c r="DX9" s="29"/>
      <c r="DY9" s="29"/>
      <c r="DZ9" s="29"/>
      <c r="EA9" s="29"/>
      <c r="EB9" s="29"/>
      <c r="EC9" s="29"/>
      <c r="ED9" s="29">
        <f t="shared" si="97"/>
        <v>1943.04</v>
      </c>
      <c r="EE9" s="28">
        <f t="shared" si="98"/>
        <v>79033.02</v>
      </c>
      <c r="EF9" s="28">
        <f t="shared" si="15"/>
        <v>52841.95</v>
      </c>
    </row>
    <row r="10" spans="2:136" ht="16.5" x14ac:dyDescent="0.15">
      <c r="B10" s="23" t="s">
        <v>57</v>
      </c>
      <c r="C10" s="24" t="s">
        <v>58</v>
      </c>
      <c r="D10" s="25" t="s">
        <v>55</v>
      </c>
      <c r="E10" s="26"/>
      <c r="F10" s="26"/>
      <c r="G10" s="27">
        <v>78076.570000000007</v>
      </c>
      <c r="H10" s="28">
        <f t="shared" si="0"/>
        <v>7807.66</v>
      </c>
      <c r="I10" s="28">
        <f t="shared" si="1"/>
        <v>70268.913000000015</v>
      </c>
      <c r="J10" s="28"/>
      <c r="K10" s="28"/>
      <c r="L10" s="28"/>
      <c r="M10" s="28"/>
      <c r="N10" s="28"/>
      <c r="O10" s="28"/>
      <c r="P10" s="28"/>
      <c r="Q10" s="28"/>
      <c r="R10" s="28">
        <v>2866.34</v>
      </c>
      <c r="S10" s="28">
        <v>3508.63</v>
      </c>
      <c r="T10" s="28">
        <v>3499.04</v>
      </c>
      <c r="U10" s="28">
        <v>3499.04</v>
      </c>
      <c r="V10" s="28">
        <v>3499.04</v>
      </c>
      <c r="W10" s="28">
        <f t="shared" si="16"/>
        <v>16872.09</v>
      </c>
      <c r="X10" s="28">
        <f t="shared" si="17"/>
        <v>297.18</v>
      </c>
      <c r="Y10" s="28">
        <f t="shared" si="18"/>
        <v>278.01</v>
      </c>
      <c r="Z10" s="28">
        <f t="shared" si="19"/>
        <v>297.18</v>
      </c>
      <c r="AA10" s="28">
        <f t="shared" si="20"/>
        <v>287.58999999999997</v>
      </c>
      <c r="AB10" s="28">
        <f t="shared" si="21"/>
        <v>297.18</v>
      </c>
      <c r="AC10" s="28">
        <f t="shared" si="22"/>
        <v>287.58999999999997</v>
      </c>
      <c r="AD10" s="28">
        <f t="shared" si="23"/>
        <v>297.18</v>
      </c>
      <c r="AE10" s="28">
        <f t="shared" si="24"/>
        <v>297.18</v>
      </c>
      <c r="AF10" s="28">
        <f t="shared" si="25"/>
        <v>287.58999999999997</v>
      </c>
      <c r="AG10" s="28">
        <f t="shared" si="26"/>
        <v>297.18</v>
      </c>
      <c r="AH10" s="28">
        <f t="shared" si="27"/>
        <v>287.58999999999997</v>
      </c>
      <c r="AI10" s="28">
        <f t="shared" si="28"/>
        <v>297.18</v>
      </c>
      <c r="AJ10" s="28">
        <f t="shared" si="2"/>
        <v>3508.63</v>
      </c>
      <c r="AK10" s="28">
        <f t="shared" si="3"/>
        <v>20380.72</v>
      </c>
      <c r="AL10" s="28">
        <f t="shared" si="29"/>
        <v>297.18</v>
      </c>
      <c r="AM10" s="28">
        <f t="shared" si="30"/>
        <v>268.42</v>
      </c>
      <c r="AN10" s="28">
        <f t="shared" si="31"/>
        <v>297.18</v>
      </c>
      <c r="AO10" s="28">
        <f t="shared" si="32"/>
        <v>287.58999999999997</v>
      </c>
      <c r="AP10" s="28">
        <f t="shared" si="33"/>
        <v>297.18</v>
      </c>
      <c r="AQ10" s="28">
        <f t="shared" si="34"/>
        <v>287.58999999999997</v>
      </c>
      <c r="AR10" s="28">
        <f t="shared" si="35"/>
        <v>297.18</v>
      </c>
      <c r="AS10" s="28">
        <f t="shared" si="36"/>
        <v>297.18</v>
      </c>
      <c r="AT10" s="28">
        <f t="shared" si="37"/>
        <v>287.58999999999997</v>
      </c>
      <c r="AU10" s="28">
        <f t="shared" si="38"/>
        <v>297.18</v>
      </c>
      <c r="AV10" s="28">
        <f t="shared" si="39"/>
        <v>287.58999999999997</v>
      </c>
      <c r="AW10" s="28">
        <f t="shared" si="40"/>
        <v>297.18</v>
      </c>
      <c r="AX10" s="28">
        <f t="shared" si="4"/>
        <v>3499.04</v>
      </c>
      <c r="AY10" s="28">
        <f t="shared" si="5"/>
        <v>23879.759999999998</v>
      </c>
      <c r="AZ10" s="28">
        <f t="shared" si="41"/>
        <v>297.18</v>
      </c>
      <c r="BA10" s="28">
        <f t="shared" si="42"/>
        <v>268.42</v>
      </c>
      <c r="BB10" s="28">
        <f t="shared" si="43"/>
        <v>297.18</v>
      </c>
      <c r="BC10" s="28">
        <f t="shared" si="44"/>
        <v>287.58999999999997</v>
      </c>
      <c r="BD10" s="28">
        <f t="shared" si="45"/>
        <v>297.18</v>
      </c>
      <c r="BE10" s="28">
        <f t="shared" si="46"/>
        <v>287.58999999999997</v>
      </c>
      <c r="BF10" s="28">
        <f t="shared" si="47"/>
        <v>297.18</v>
      </c>
      <c r="BG10" s="28">
        <f t="shared" si="48"/>
        <v>297.18</v>
      </c>
      <c r="BH10" s="28">
        <f t="shared" si="49"/>
        <v>287.58999999999997</v>
      </c>
      <c r="BI10" s="28">
        <f t="shared" si="50"/>
        <v>297.18</v>
      </c>
      <c r="BJ10" s="28">
        <f t="shared" si="51"/>
        <v>287.58999999999997</v>
      </c>
      <c r="BK10" s="28">
        <f t="shared" si="52"/>
        <v>297.18</v>
      </c>
      <c r="BL10" s="28">
        <f t="shared" si="6"/>
        <v>3499.04</v>
      </c>
      <c r="BM10" s="28">
        <f t="shared" si="7"/>
        <v>27378.799999999999</v>
      </c>
      <c r="BN10" s="28">
        <f t="shared" si="53"/>
        <v>297.18</v>
      </c>
      <c r="BO10" s="28">
        <f t="shared" si="54"/>
        <v>268.42</v>
      </c>
      <c r="BP10" s="28">
        <f t="shared" si="55"/>
        <v>297.18</v>
      </c>
      <c r="BQ10" s="28">
        <f t="shared" si="56"/>
        <v>287.58999999999997</v>
      </c>
      <c r="BR10" s="28">
        <f t="shared" si="57"/>
        <v>297.18</v>
      </c>
      <c r="BS10" s="28">
        <f t="shared" si="58"/>
        <v>287.58999999999997</v>
      </c>
      <c r="BT10" s="28">
        <f t="shared" si="59"/>
        <v>297.18</v>
      </c>
      <c r="BU10" s="28">
        <f t="shared" si="60"/>
        <v>297.18</v>
      </c>
      <c r="BV10" s="28">
        <f t="shared" si="61"/>
        <v>287.58999999999997</v>
      </c>
      <c r="BW10" s="28">
        <f t="shared" si="62"/>
        <v>297.18</v>
      </c>
      <c r="BX10" s="28">
        <f t="shared" si="63"/>
        <v>287.58999999999997</v>
      </c>
      <c r="BY10" s="28">
        <f t="shared" si="64"/>
        <v>297.18</v>
      </c>
      <c r="BZ10" s="28">
        <f t="shared" si="8"/>
        <v>3499.04</v>
      </c>
      <c r="CA10" s="28">
        <f t="shared" si="9"/>
        <v>30877.84</v>
      </c>
      <c r="CB10" s="28">
        <f t="shared" si="65"/>
        <v>297.18</v>
      </c>
      <c r="CC10" s="28">
        <f t="shared" si="66"/>
        <v>278.01</v>
      </c>
      <c r="CD10" s="28">
        <f t="shared" si="67"/>
        <v>297.18</v>
      </c>
      <c r="CE10" s="28">
        <f t="shared" si="68"/>
        <v>287.58999999999997</v>
      </c>
      <c r="CF10" s="28">
        <f t="shared" si="69"/>
        <v>297.18</v>
      </c>
      <c r="CG10" s="28">
        <f t="shared" si="70"/>
        <v>287.58999999999997</v>
      </c>
      <c r="CH10" s="28">
        <f t="shared" si="71"/>
        <v>297.18</v>
      </c>
      <c r="CI10" s="28">
        <f t="shared" si="72"/>
        <v>297.18</v>
      </c>
      <c r="CJ10" s="28">
        <f t="shared" si="73"/>
        <v>287.58999999999997</v>
      </c>
      <c r="CK10" s="28">
        <f t="shared" si="74"/>
        <v>297.18</v>
      </c>
      <c r="CL10" s="28">
        <f t="shared" si="75"/>
        <v>287.58999999999997</v>
      </c>
      <c r="CM10" s="28">
        <f t="shared" si="76"/>
        <v>297.18</v>
      </c>
      <c r="CN10" s="28">
        <f t="shared" si="10"/>
        <v>3508.63</v>
      </c>
      <c r="CO10" s="29">
        <f t="shared" si="11"/>
        <v>34386.47</v>
      </c>
      <c r="CP10" s="28">
        <f t="shared" si="77"/>
        <v>297.18</v>
      </c>
      <c r="CQ10" s="28">
        <f t="shared" si="78"/>
        <v>268.42</v>
      </c>
      <c r="CR10" s="28">
        <f t="shared" si="79"/>
        <v>297.18</v>
      </c>
      <c r="CS10" s="28">
        <f t="shared" si="80"/>
        <v>287.58999999999997</v>
      </c>
      <c r="CT10" s="30">
        <f t="shared" si="81"/>
        <v>297.18</v>
      </c>
      <c r="CU10" s="28">
        <f t="shared" si="82"/>
        <v>287.58999999999997</v>
      </c>
      <c r="CV10" s="28">
        <f t="shared" si="83"/>
        <v>297.18</v>
      </c>
      <c r="CW10" s="28">
        <f t="shared" si="84"/>
        <v>297.18</v>
      </c>
      <c r="CX10" s="28">
        <f t="shared" si="85"/>
        <v>287.58999999999997</v>
      </c>
      <c r="CY10" s="28">
        <f t="shared" si="86"/>
        <v>297.18</v>
      </c>
      <c r="CZ10" s="28">
        <f t="shared" si="87"/>
        <v>287.58999999999997</v>
      </c>
      <c r="DA10" s="28">
        <f t="shared" si="88"/>
        <v>297.18</v>
      </c>
      <c r="DB10" s="29">
        <f>SUM(CP10:DA10)</f>
        <v>3499.04</v>
      </c>
      <c r="DC10" s="29">
        <f t="shared" si="12"/>
        <v>37885.51</v>
      </c>
      <c r="DD10" s="28">
        <f t="shared" si="90"/>
        <v>297.18</v>
      </c>
      <c r="DE10" s="28">
        <f t="shared" si="91"/>
        <v>268.42</v>
      </c>
      <c r="DF10" s="28">
        <f t="shared" si="92"/>
        <v>297.18</v>
      </c>
      <c r="DG10" s="28">
        <f t="shared" si="93"/>
        <v>287.58999999999997</v>
      </c>
      <c r="DH10" s="28">
        <f t="shared" si="94"/>
        <v>297.18</v>
      </c>
      <c r="DI10" s="28">
        <f t="shared" si="95"/>
        <v>287.58999999999997</v>
      </c>
      <c r="DJ10" s="28">
        <f t="shared" si="96"/>
        <v>297.18</v>
      </c>
      <c r="DK10" s="28">
        <f t="shared" ref="DK10:DK23" si="106">ROUND((I10/7330*31),2)</f>
        <v>297.18</v>
      </c>
      <c r="DL10" s="28">
        <f t="shared" si="99"/>
        <v>287.58999999999997</v>
      </c>
      <c r="DM10" s="28">
        <f t="shared" si="100"/>
        <v>297.18</v>
      </c>
      <c r="DN10" s="28">
        <f t="shared" si="101"/>
        <v>287.58999999999997</v>
      </c>
      <c r="DO10" s="28">
        <f t="shared" si="102"/>
        <v>297.18</v>
      </c>
      <c r="DP10" s="31">
        <f t="shared" si="13"/>
        <v>3499.04</v>
      </c>
      <c r="DQ10" s="29">
        <f t="shared" si="14"/>
        <v>41384.550000000003</v>
      </c>
      <c r="DR10" s="28">
        <f t="shared" ref="DR10:DR23" si="107">ROUND((I10/7330*31),2)</f>
        <v>297.18</v>
      </c>
      <c r="DS10" s="28">
        <f t="shared" si="103"/>
        <v>268.42</v>
      </c>
      <c r="DT10" s="28">
        <f t="shared" si="104"/>
        <v>297.18</v>
      </c>
      <c r="DU10" s="28">
        <f t="shared" si="105"/>
        <v>287.58999999999997</v>
      </c>
      <c r="DV10" s="29"/>
      <c r="DW10" s="29"/>
      <c r="DX10" s="29"/>
      <c r="DY10" s="29"/>
      <c r="DZ10" s="29"/>
      <c r="EA10" s="29"/>
      <c r="EB10" s="29"/>
      <c r="EC10" s="29"/>
      <c r="ED10" s="29">
        <f t="shared" si="97"/>
        <v>1150.3699999999999</v>
      </c>
      <c r="EE10" s="28">
        <f t="shared" si="98"/>
        <v>42534.92</v>
      </c>
      <c r="EF10" s="28">
        <f t="shared" si="15"/>
        <v>35541.650000000009</v>
      </c>
    </row>
    <row r="11" spans="2:136" ht="16.5" x14ac:dyDescent="0.15">
      <c r="B11" s="23" t="s">
        <v>57</v>
      </c>
      <c r="C11" s="24" t="s">
        <v>58</v>
      </c>
      <c r="D11" s="25" t="s">
        <v>55</v>
      </c>
      <c r="E11" s="26"/>
      <c r="F11" s="26"/>
      <c r="G11" s="27">
        <v>3390</v>
      </c>
      <c r="H11" s="28">
        <f t="shared" si="0"/>
        <v>339</v>
      </c>
      <c r="I11" s="28">
        <f t="shared" si="1"/>
        <v>3051</v>
      </c>
      <c r="J11" s="28"/>
      <c r="K11" s="28"/>
      <c r="L11" s="28"/>
      <c r="M11" s="28"/>
      <c r="N11" s="28"/>
      <c r="O11" s="28"/>
      <c r="P11" s="28"/>
      <c r="Q11" s="28"/>
      <c r="R11" s="28">
        <v>124.45</v>
      </c>
      <c r="S11" s="28">
        <v>152.33000000000001</v>
      </c>
      <c r="T11" s="28">
        <v>151.91</v>
      </c>
      <c r="U11" s="28">
        <v>151.91</v>
      </c>
      <c r="V11" s="28">
        <v>151.91</v>
      </c>
      <c r="W11" s="28">
        <f t="shared" si="16"/>
        <v>732.51</v>
      </c>
      <c r="X11" s="28">
        <f t="shared" si="17"/>
        <v>12.9</v>
      </c>
      <c r="Y11" s="28">
        <f t="shared" si="18"/>
        <v>12.07</v>
      </c>
      <c r="Z11" s="28">
        <f t="shared" si="19"/>
        <v>12.9</v>
      </c>
      <c r="AA11" s="28">
        <f t="shared" si="20"/>
        <v>12.49</v>
      </c>
      <c r="AB11" s="28">
        <f t="shared" si="21"/>
        <v>12.9</v>
      </c>
      <c r="AC11" s="28">
        <f t="shared" si="22"/>
        <v>12.49</v>
      </c>
      <c r="AD11" s="28">
        <f t="shared" si="23"/>
        <v>12.9</v>
      </c>
      <c r="AE11" s="28">
        <f t="shared" si="24"/>
        <v>12.9</v>
      </c>
      <c r="AF11" s="28">
        <f t="shared" si="25"/>
        <v>12.49</v>
      </c>
      <c r="AG11" s="28">
        <f t="shared" si="26"/>
        <v>12.9</v>
      </c>
      <c r="AH11" s="28">
        <f t="shared" si="27"/>
        <v>12.49</v>
      </c>
      <c r="AI11" s="28">
        <f t="shared" si="28"/>
        <v>12.9</v>
      </c>
      <c r="AJ11" s="28">
        <f t="shared" si="2"/>
        <v>152.33000000000001</v>
      </c>
      <c r="AK11" s="28">
        <f t="shared" si="3"/>
        <v>884.84</v>
      </c>
      <c r="AL11" s="28">
        <f t="shared" si="29"/>
        <v>12.9</v>
      </c>
      <c r="AM11" s="28">
        <f t="shared" si="30"/>
        <v>11.65</v>
      </c>
      <c r="AN11" s="28">
        <f t="shared" si="31"/>
        <v>12.9</v>
      </c>
      <c r="AO11" s="28">
        <f t="shared" si="32"/>
        <v>12.49</v>
      </c>
      <c r="AP11" s="28">
        <f t="shared" si="33"/>
        <v>12.9</v>
      </c>
      <c r="AQ11" s="28">
        <f t="shared" si="34"/>
        <v>12.49</v>
      </c>
      <c r="AR11" s="28">
        <f t="shared" si="35"/>
        <v>12.9</v>
      </c>
      <c r="AS11" s="28">
        <f t="shared" si="36"/>
        <v>12.9</v>
      </c>
      <c r="AT11" s="28">
        <f t="shared" si="37"/>
        <v>12.49</v>
      </c>
      <c r="AU11" s="28">
        <f t="shared" si="38"/>
        <v>12.9</v>
      </c>
      <c r="AV11" s="28">
        <f t="shared" si="39"/>
        <v>12.49</v>
      </c>
      <c r="AW11" s="28">
        <f t="shared" si="40"/>
        <v>12.9</v>
      </c>
      <c r="AX11" s="28">
        <f t="shared" si="4"/>
        <v>151.91000000000003</v>
      </c>
      <c r="AY11" s="28">
        <f t="shared" si="5"/>
        <v>1036.75</v>
      </c>
      <c r="AZ11" s="28">
        <f t="shared" si="41"/>
        <v>12.9</v>
      </c>
      <c r="BA11" s="28">
        <f t="shared" si="42"/>
        <v>11.65</v>
      </c>
      <c r="BB11" s="28">
        <f t="shared" si="43"/>
        <v>12.9</v>
      </c>
      <c r="BC11" s="28">
        <f t="shared" si="44"/>
        <v>12.49</v>
      </c>
      <c r="BD11" s="28">
        <f t="shared" si="45"/>
        <v>12.9</v>
      </c>
      <c r="BE11" s="28">
        <f t="shared" si="46"/>
        <v>12.49</v>
      </c>
      <c r="BF11" s="28">
        <f t="shared" si="47"/>
        <v>12.9</v>
      </c>
      <c r="BG11" s="28">
        <f t="shared" si="48"/>
        <v>12.9</v>
      </c>
      <c r="BH11" s="28">
        <f t="shared" si="49"/>
        <v>12.49</v>
      </c>
      <c r="BI11" s="28">
        <f t="shared" si="50"/>
        <v>12.9</v>
      </c>
      <c r="BJ11" s="28">
        <f t="shared" si="51"/>
        <v>12.49</v>
      </c>
      <c r="BK11" s="28">
        <f t="shared" si="52"/>
        <v>12.9</v>
      </c>
      <c r="BL11" s="28">
        <f t="shared" si="6"/>
        <v>151.91000000000003</v>
      </c>
      <c r="BM11" s="28">
        <f t="shared" si="7"/>
        <v>1188.6600000000001</v>
      </c>
      <c r="BN11" s="28">
        <f t="shared" si="53"/>
        <v>12.9</v>
      </c>
      <c r="BO11" s="28">
        <f t="shared" si="54"/>
        <v>11.65</v>
      </c>
      <c r="BP11" s="28">
        <f t="shared" si="55"/>
        <v>12.9</v>
      </c>
      <c r="BQ11" s="28">
        <f t="shared" si="56"/>
        <v>12.49</v>
      </c>
      <c r="BR11" s="28">
        <f t="shared" si="57"/>
        <v>12.9</v>
      </c>
      <c r="BS11" s="28">
        <f t="shared" si="58"/>
        <v>12.49</v>
      </c>
      <c r="BT11" s="28">
        <f t="shared" si="59"/>
        <v>12.9</v>
      </c>
      <c r="BU11" s="28">
        <f t="shared" si="60"/>
        <v>12.9</v>
      </c>
      <c r="BV11" s="28">
        <f t="shared" si="61"/>
        <v>12.49</v>
      </c>
      <c r="BW11" s="28">
        <f t="shared" si="62"/>
        <v>12.9</v>
      </c>
      <c r="BX11" s="28">
        <f t="shared" si="63"/>
        <v>12.49</v>
      </c>
      <c r="BY11" s="28">
        <f t="shared" si="64"/>
        <v>12.9</v>
      </c>
      <c r="BZ11" s="28">
        <f t="shared" si="8"/>
        <v>151.91000000000003</v>
      </c>
      <c r="CA11" s="28">
        <f t="shared" si="9"/>
        <v>1340.57</v>
      </c>
      <c r="CB11" s="28">
        <f t="shared" si="65"/>
        <v>12.9</v>
      </c>
      <c r="CC11" s="28">
        <f t="shared" si="66"/>
        <v>12.07</v>
      </c>
      <c r="CD11" s="28">
        <f t="shared" si="67"/>
        <v>12.9</v>
      </c>
      <c r="CE11" s="28">
        <f t="shared" si="68"/>
        <v>12.49</v>
      </c>
      <c r="CF11" s="28">
        <f t="shared" si="69"/>
        <v>12.9</v>
      </c>
      <c r="CG11" s="28">
        <f t="shared" si="70"/>
        <v>12.49</v>
      </c>
      <c r="CH11" s="28">
        <f t="shared" si="71"/>
        <v>12.9</v>
      </c>
      <c r="CI11" s="28">
        <f t="shared" si="72"/>
        <v>12.9</v>
      </c>
      <c r="CJ11" s="28">
        <f t="shared" si="73"/>
        <v>12.49</v>
      </c>
      <c r="CK11" s="28">
        <f t="shared" si="74"/>
        <v>12.9</v>
      </c>
      <c r="CL11" s="28">
        <f t="shared" si="75"/>
        <v>12.49</v>
      </c>
      <c r="CM11" s="28">
        <f t="shared" si="76"/>
        <v>12.9</v>
      </c>
      <c r="CN11" s="28">
        <f t="shared" si="10"/>
        <v>152.33000000000001</v>
      </c>
      <c r="CO11" s="29">
        <f t="shared" si="11"/>
        <v>1492.9</v>
      </c>
      <c r="CP11" s="28">
        <f t="shared" si="77"/>
        <v>12.9</v>
      </c>
      <c r="CQ11" s="28">
        <f t="shared" si="78"/>
        <v>11.65</v>
      </c>
      <c r="CR11" s="28">
        <f t="shared" si="79"/>
        <v>12.9</v>
      </c>
      <c r="CS11" s="28">
        <f t="shared" si="80"/>
        <v>12.49</v>
      </c>
      <c r="CT11" s="30">
        <f t="shared" si="81"/>
        <v>12.9</v>
      </c>
      <c r="CU11" s="28">
        <f t="shared" si="82"/>
        <v>12.49</v>
      </c>
      <c r="CV11" s="28">
        <f t="shared" si="83"/>
        <v>12.9</v>
      </c>
      <c r="CW11" s="28">
        <f t="shared" si="84"/>
        <v>12.9</v>
      </c>
      <c r="CX11" s="28">
        <f t="shared" si="85"/>
        <v>12.49</v>
      </c>
      <c r="CY11" s="28">
        <f t="shared" si="86"/>
        <v>12.9</v>
      </c>
      <c r="CZ11" s="28">
        <f t="shared" si="87"/>
        <v>12.49</v>
      </c>
      <c r="DA11" s="28">
        <f t="shared" si="88"/>
        <v>12.9</v>
      </c>
      <c r="DB11" s="29">
        <f t="shared" si="89"/>
        <v>151.91000000000003</v>
      </c>
      <c r="DC11" s="29">
        <f t="shared" si="12"/>
        <v>1644.81</v>
      </c>
      <c r="DD11" s="28">
        <f t="shared" si="90"/>
        <v>12.9</v>
      </c>
      <c r="DE11" s="28">
        <f t="shared" si="91"/>
        <v>11.65</v>
      </c>
      <c r="DF11" s="28">
        <f t="shared" si="92"/>
        <v>12.9</v>
      </c>
      <c r="DG11" s="28">
        <f t="shared" si="93"/>
        <v>12.49</v>
      </c>
      <c r="DH11" s="28">
        <f t="shared" si="94"/>
        <v>12.9</v>
      </c>
      <c r="DI11" s="28">
        <f t="shared" si="95"/>
        <v>12.49</v>
      </c>
      <c r="DJ11" s="28">
        <f t="shared" si="96"/>
        <v>12.9</v>
      </c>
      <c r="DK11" s="28">
        <f t="shared" si="106"/>
        <v>12.9</v>
      </c>
      <c r="DL11" s="28">
        <f t="shared" si="99"/>
        <v>12.49</v>
      </c>
      <c r="DM11" s="28">
        <f t="shared" si="100"/>
        <v>12.9</v>
      </c>
      <c r="DN11" s="28">
        <f t="shared" si="101"/>
        <v>12.49</v>
      </c>
      <c r="DO11" s="28">
        <f t="shared" si="102"/>
        <v>12.9</v>
      </c>
      <c r="DP11" s="31">
        <f t="shared" si="13"/>
        <v>151.91000000000003</v>
      </c>
      <c r="DQ11" s="29">
        <f t="shared" si="14"/>
        <v>1796.72</v>
      </c>
      <c r="DR11" s="28">
        <f>ROUND((I11/7330*31),2)</f>
        <v>12.9</v>
      </c>
      <c r="DS11" s="28">
        <f t="shared" si="103"/>
        <v>11.65</v>
      </c>
      <c r="DT11" s="28">
        <f t="shared" si="104"/>
        <v>12.9</v>
      </c>
      <c r="DU11" s="28">
        <f t="shared" si="105"/>
        <v>12.49</v>
      </c>
      <c r="DV11" s="29"/>
      <c r="DW11" s="29"/>
      <c r="DX11" s="29"/>
      <c r="DY11" s="29"/>
      <c r="DZ11" s="29"/>
      <c r="EA11" s="29"/>
      <c r="EB11" s="29"/>
      <c r="EC11" s="29"/>
      <c r="ED11" s="29">
        <f t="shared" si="97"/>
        <v>49.940000000000005</v>
      </c>
      <c r="EE11" s="28">
        <f t="shared" si="98"/>
        <v>1846.66</v>
      </c>
      <c r="EF11" s="28">
        <f t="shared" si="15"/>
        <v>1543.34</v>
      </c>
    </row>
    <row r="12" spans="2:136" ht="16.5" x14ac:dyDescent="0.15">
      <c r="B12" s="23" t="s">
        <v>59</v>
      </c>
      <c r="C12" s="24" t="s">
        <v>60</v>
      </c>
      <c r="D12" s="25" t="s">
        <v>61</v>
      </c>
      <c r="E12" s="26"/>
      <c r="F12" s="26"/>
      <c r="G12" s="27">
        <v>1632.23</v>
      </c>
      <c r="H12" s="28">
        <f t="shared" si="0"/>
        <v>163.22</v>
      </c>
      <c r="I12" s="28">
        <f t="shared" si="1"/>
        <v>1469.0070000000001</v>
      </c>
      <c r="J12" s="28"/>
      <c r="K12" s="28"/>
      <c r="L12" s="28"/>
      <c r="M12" s="28"/>
      <c r="N12" s="28"/>
      <c r="O12" s="28"/>
      <c r="P12" s="28"/>
      <c r="Q12" s="28"/>
      <c r="R12" s="28"/>
      <c r="S12" s="28">
        <v>66.11</v>
      </c>
      <c r="T12" s="28">
        <v>73.12</v>
      </c>
      <c r="U12" s="28">
        <v>73.12</v>
      </c>
      <c r="V12" s="28">
        <v>73.12</v>
      </c>
      <c r="W12" s="28">
        <f t="shared" si="16"/>
        <v>285.47000000000003</v>
      </c>
      <c r="X12" s="28">
        <f t="shared" si="17"/>
        <v>6.21</v>
      </c>
      <c r="Y12" s="28">
        <f t="shared" si="18"/>
        <v>5.81</v>
      </c>
      <c r="Z12" s="28">
        <f t="shared" si="19"/>
        <v>6.21</v>
      </c>
      <c r="AA12" s="28">
        <f t="shared" si="20"/>
        <v>6.01</v>
      </c>
      <c r="AB12" s="28">
        <f t="shared" si="21"/>
        <v>6.21</v>
      </c>
      <c r="AC12" s="28">
        <f t="shared" si="22"/>
        <v>6.01</v>
      </c>
      <c r="AD12" s="28">
        <f t="shared" si="23"/>
        <v>6.21</v>
      </c>
      <c r="AE12" s="28">
        <f t="shared" si="24"/>
        <v>6.21</v>
      </c>
      <c r="AF12" s="28">
        <f t="shared" si="25"/>
        <v>6.01</v>
      </c>
      <c r="AG12" s="28">
        <f t="shared" si="26"/>
        <v>6.21</v>
      </c>
      <c r="AH12" s="28">
        <f t="shared" si="27"/>
        <v>6.01</v>
      </c>
      <c r="AI12" s="28">
        <f t="shared" si="28"/>
        <v>6.21</v>
      </c>
      <c r="AJ12" s="28">
        <f t="shared" si="2"/>
        <v>73.319999999999993</v>
      </c>
      <c r="AK12" s="28">
        <f t="shared" si="3"/>
        <v>358.79</v>
      </c>
      <c r="AL12" s="28">
        <f t="shared" si="29"/>
        <v>6.21</v>
      </c>
      <c r="AM12" s="28">
        <f t="shared" si="30"/>
        <v>5.61</v>
      </c>
      <c r="AN12" s="28">
        <f t="shared" si="31"/>
        <v>6.21</v>
      </c>
      <c r="AO12" s="28">
        <f t="shared" si="32"/>
        <v>6.01</v>
      </c>
      <c r="AP12" s="28">
        <f t="shared" si="33"/>
        <v>6.21</v>
      </c>
      <c r="AQ12" s="28">
        <f t="shared" si="34"/>
        <v>6.01</v>
      </c>
      <c r="AR12" s="28">
        <f t="shared" si="35"/>
        <v>6.21</v>
      </c>
      <c r="AS12" s="28">
        <f t="shared" si="36"/>
        <v>6.21</v>
      </c>
      <c r="AT12" s="28">
        <f t="shared" si="37"/>
        <v>6.01</v>
      </c>
      <c r="AU12" s="28">
        <f t="shared" si="38"/>
        <v>6.21</v>
      </c>
      <c r="AV12" s="28">
        <f t="shared" si="39"/>
        <v>6.01</v>
      </c>
      <c r="AW12" s="28">
        <f t="shared" si="40"/>
        <v>6.21</v>
      </c>
      <c r="AX12" s="28">
        <f t="shared" si="4"/>
        <v>73.11999999999999</v>
      </c>
      <c r="AY12" s="28">
        <f t="shared" si="5"/>
        <v>431.91</v>
      </c>
      <c r="AZ12" s="28">
        <f t="shared" si="41"/>
        <v>6.21</v>
      </c>
      <c r="BA12" s="28">
        <f t="shared" si="42"/>
        <v>5.61</v>
      </c>
      <c r="BB12" s="28">
        <f t="shared" si="43"/>
        <v>6.21</v>
      </c>
      <c r="BC12" s="28">
        <f t="shared" si="44"/>
        <v>6.01</v>
      </c>
      <c r="BD12" s="28">
        <f t="shared" si="45"/>
        <v>6.21</v>
      </c>
      <c r="BE12" s="28">
        <f t="shared" si="46"/>
        <v>6.01</v>
      </c>
      <c r="BF12" s="28">
        <f t="shared" si="47"/>
        <v>6.21</v>
      </c>
      <c r="BG12" s="28">
        <f t="shared" si="48"/>
        <v>6.21</v>
      </c>
      <c r="BH12" s="28">
        <f t="shared" si="49"/>
        <v>6.01</v>
      </c>
      <c r="BI12" s="28">
        <f t="shared" si="50"/>
        <v>6.21</v>
      </c>
      <c r="BJ12" s="28">
        <f t="shared" si="51"/>
        <v>6.01</v>
      </c>
      <c r="BK12" s="28">
        <f t="shared" si="52"/>
        <v>6.21</v>
      </c>
      <c r="BL12" s="28">
        <f t="shared" si="6"/>
        <v>73.11999999999999</v>
      </c>
      <c r="BM12" s="28">
        <f t="shared" si="7"/>
        <v>505.03</v>
      </c>
      <c r="BN12" s="28">
        <f t="shared" si="53"/>
        <v>6.21</v>
      </c>
      <c r="BO12" s="28">
        <f t="shared" si="54"/>
        <v>5.61</v>
      </c>
      <c r="BP12" s="28">
        <f t="shared" si="55"/>
        <v>6.21</v>
      </c>
      <c r="BQ12" s="28">
        <f t="shared" si="56"/>
        <v>6.01</v>
      </c>
      <c r="BR12" s="28">
        <f t="shared" si="57"/>
        <v>6.21</v>
      </c>
      <c r="BS12" s="28">
        <f t="shared" si="58"/>
        <v>6.01</v>
      </c>
      <c r="BT12" s="28">
        <f t="shared" si="59"/>
        <v>6.21</v>
      </c>
      <c r="BU12" s="28">
        <f t="shared" si="60"/>
        <v>6.21</v>
      </c>
      <c r="BV12" s="28">
        <f t="shared" si="61"/>
        <v>6.01</v>
      </c>
      <c r="BW12" s="28">
        <f t="shared" si="62"/>
        <v>6.21</v>
      </c>
      <c r="BX12" s="28">
        <f t="shared" si="63"/>
        <v>6.01</v>
      </c>
      <c r="BY12" s="28">
        <f t="shared" si="64"/>
        <v>6.21</v>
      </c>
      <c r="BZ12" s="28">
        <f t="shared" si="8"/>
        <v>73.11999999999999</v>
      </c>
      <c r="CA12" s="28">
        <f t="shared" si="9"/>
        <v>578.15</v>
      </c>
      <c r="CB12" s="28">
        <f t="shared" si="65"/>
        <v>6.21</v>
      </c>
      <c r="CC12" s="28">
        <f t="shared" si="66"/>
        <v>5.81</v>
      </c>
      <c r="CD12" s="28">
        <f t="shared" si="67"/>
        <v>6.21</v>
      </c>
      <c r="CE12" s="28">
        <f t="shared" si="68"/>
        <v>6.01</v>
      </c>
      <c r="CF12" s="28">
        <f t="shared" si="69"/>
        <v>6.21</v>
      </c>
      <c r="CG12" s="28">
        <f t="shared" si="70"/>
        <v>6.01</v>
      </c>
      <c r="CH12" s="28">
        <f t="shared" si="71"/>
        <v>6.21</v>
      </c>
      <c r="CI12" s="28">
        <f t="shared" si="72"/>
        <v>6.21</v>
      </c>
      <c r="CJ12" s="28">
        <f t="shared" si="73"/>
        <v>6.01</v>
      </c>
      <c r="CK12" s="28">
        <f t="shared" si="74"/>
        <v>6.21</v>
      </c>
      <c r="CL12" s="28">
        <f t="shared" si="75"/>
        <v>6.01</v>
      </c>
      <c r="CM12" s="28">
        <f t="shared" si="76"/>
        <v>6.21</v>
      </c>
      <c r="CN12" s="28">
        <f t="shared" si="10"/>
        <v>73.319999999999993</v>
      </c>
      <c r="CO12" s="29">
        <f t="shared" si="11"/>
        <v>651.47</v>
      </c>
      <c r="CP12" s="28">
        <f t="shared" si="77"/>
        <v>6.21</v>
      </c>
      <c r="CQ12" s="28">
        <f t="shared" si="78"/>
        <v>5.61</v>
      </c>
      <c r="CR12" s="28">
        <f t="shared" si="79"/>
        <v>6.21</v>
      </c>
      <c r="CS12" s="28">
        <f t="shared" si="80"/>
        <v>6.01</v>
      </c>
      <c r="CT12" s="30">
        <f t="shared" si="81"/>
        <v>6.21</v>
      </c>
      <c r="CU12" s="28">
        <f t="shared" si="82"/>
        <v>6.01</v>
      </c>
      <c r="CV12" s="28">
        <f t="shared" si="83"/>
        <v>6.21</v>
      </c>
      <c r="CW12" s="28">
        <f t="shared" si="84"/>
        <v>6.21</v>
      </c>
      <c r="CX12" s="28">
        <f t="shared" si="85"/>
        <v>6.01</v>
      </c>
      <c r="CY12" s="28">
        <f t="shared" si="86"/>
        <v>6.21</v>
      </c>
      <c r="CZ12" s="28">
        <f t="shared" si="87"/>
        <v>6.01</v>
      </c>
      <c r="DA12" s="28">
        <f t="shared" si="88"/>
        <v>6.21</v>
      </c>
      <c r="DB12" s="29">
        <f t="shared" si="89"/>
        <v>73.11999999999999</v>
      </c>
      <c r="DC12" s="29">
        <f t="shared" si="12"/>
        <v>724.59</v>
      </c>
      <c r="DD12" s="28">
        <f t="shared" si="90"/>
        <v>6.21</v>
      </c>
      <c r="DE12" s="28">
        <f t="shared" si="91"/>
        <v>5.61</v>
      </c>
      <c r="DF12" s="28">
        <f t="shared" si="92"/>
        <v>6.21</v>
      </c>
      <c r="DG12" s="28">
        <f t="shared" si="93"/>
        <v>6.01</v>
      </c>
      <c r="DH12" s="28">
        <f t="shared" si="94"/>
        <v>6.21</v>
      </c>
      <c r="DI12" s="28">
        <f t="shared" si="95"/>
        <v>6.01</v>
      </c>
      <c r="DJ12" s="28">
        <f t="shared" si="96"/>
        <v>6.21</v>
      </c>
      <c r="DK12" s="28">
        <f t="shared" si="106"/>
        <v>6.21</v>
      </c>
      <c r="DL12" s="28">
        <f t="shared" si="99"/>
        <v>6.01</v>
      </c>
      <c r="DM12" s="28">
        <f t="shared" si="100"/>
        <v>6.21</v>
      </c>
      <c r="DN12" s="28">
        <f t="shared" si="101"/>
        <v>6.01</v>
      </c>
      <c r="DO12" s="28">
        <f t="shared" si="102"/>
        <v>6.21</v>
      </c>
      <c r="DP12" s="31">
        <f t="shared" si="13"/>
        <v>73.11999999999999</v>
      </c>
      <c r="DQ12" s="29">
        <f t="shared" si="14"/>
        <v>797.71</v>
      </c>
      <c r="DR12" s="28">
        <f t="shared" si="107"/>
        <v>6.21</v>
      </c>
      <c r="DS12" s="28">
        <f t="shared" si="103"/>
        <v>5.61</v>
      </c>
      <c r="DT12" s="28">
        <f t="shared" si="104"/>
        <v>6.21</v>
      </c>
      <c r="DU12" s="28">
        <f t="shared" si="105"/>
        <v>6.01</v>
      </c>
      <c r="DV12" s="29"/>
      <c r="DW12" s="29"/>
      <c r="DX12" s="29"/>
      <c r="DY12" s="29"/>
      <c r="DZ12" s="29"/>
      <c r="EA12" s="29"/>
      <c r="EB12" s="29"/>
      <c r="EC12" s="29"/>
      <c r="ED12" s="29">
        <f t="shared" si="97"/>
        <v>24.04</v>
      </c>
      <c r="EE12" s="28">
        <f t="shared" si="98"/>
        <v>821.75</v>
      </c>
      <c r="EF12" s="28">
        <f t="shared" si="15"/>
        <v>810.48</v>
      </c>
    </row>
    <row r="13" spans="2:136" ht="9.75" x14ac:dyDescent="0.15">
      <c r="B13" s="23" t="s">
        <v>62</v>
      </c>
      <c r="C13" s="24" t="s">
        <v>63</v>
      </c>
      <c r="D13" s="25" t="s">
        <v>64</v>
      </c>
      <c r="E13" s="26"/>
      <c r="F13" s="26"/>
      <c r="G13" s="27">
        <v>1080</v>
      </c>
      <c r="H13" s="28">
        <f t="shared" si="0"/>
        <v>108</v>
      </c>
      <c r="I13" s="28">
        <f t="shared" si="1"/>
        <v>972</v>
      </c>
      <c r="J13" s="28"/>
      <c r="K13" s="28"/>
      <c r="L13" s="28"/>
      <c r="M13" s="28"/>
      <c r="N13" s="28"/>
      <c r="O13" s="28"/>
      <c r="P13" s="28"/>
      <c r="Q13" s="28"/>
      <c r="R13" s="28"/>
      <c r="S13" s="28">
        <v>40.85</v>
      </c>
      <c r="T13" s="28">
        <v>48.4</v>
      </c>
      <c r="U13" s="28">
        <v>48.4</v>
      </c>
      <c r="V13" s="28">
        <v>48.4</v>
      </c>
      <c r="W13" s="28">
        <f t="shared" si="16"/>
        <v>186.05</v>
      </c>
      <c r="X13" s="28">
        <f t="shared" si="17"/>
        <v>4.1100000000000003</v>
      </c>
      <c r="Y13" s="28">
        <f t="shared" si="18"/>
        <v>3.85</v>
      </c>
      <c r="Z13" s="28">
        <f t="shared" si="19"/>
        <v>4.1100000000000003</v>
      </c>
      <c r="AA13" s="28">
        <f t="shared" si="20"/>
        <v>3.98</v>
      </c>
      <c r="AB13" s="28">
        <f t="shared" si="21"/>
        <v>4.1100000000000003</v>
      </c>
      <c r="AC13" s="28">
        <f t="shared" si="22"/>
        <v>3.98</v>
      </c>
      <c r="AD13" s="28">
        <f t="shared" si="23"/>
        <v>4.1100000000000003</v>
      </c>
      <c r="AE13" s="28">
        <f t="shared" si="24"/>
        <v>4.1100000000000003</v>
      </c>
      <c r="AF13" s="28">
        <f t="shared" si="25"/>
        <v>3.98</v>
      </c>
      <c r="AG13" s="28">
        <f t="shared" si="26"/>
        <v>4.1100000000000003</v>
      </c>
      <c r="AH13" s="28">
        <f t="shared" si="27"/>
        <v>3.98</v>
      </c>
      <c r="AI13" s="28">
        <f t="shared" si="28"/>
        <v>4.1100000000000003</v>
      </c>
      <c r="AJ13" s="28">
        <f t="shared" si="2"/>
        <v>48.539999999999992</v>
      </c>
      <c r="AK13" s="28">
        <f t="shared" si="3"/>
        <v>234.59</v>
      </c>
      <c r="AL13" s="28">
        <f t="shared" si="29"/>
        <v>4.1100000000000003</v>
      </c>
      <c r="AM13" s="28">
        <f t="shared" si="30"/>
        <v>3.71</v>
      </c>
      <c r="AN13" s="28">
        <f t="shared" si="31"/>
        <v>4.1100000000000003</v>
      </c>
      <c r="AO13" s="28">
        <f t="shared" si="32"/>
        <v>3.98</v>
      </c>
      <c r="AP13" s="28">
        <f t="shared" si="33"/>
        <v>4.1100000000000003</v>
      </c>
      <c r="AQ13" s="28">
        <f t="shared" si="34"/>
        <v>3.98</v>
      </c>
      <c r="AR13" s="28">
        <f t="shared" si="35"/>
        <v>4.1100000000000003</v>
      </c>
      <c r="AS13" s="28">
        <f t="shared" si="36"/>
        <v>4.1100000000000003</v>
      </c>
      <c r="AT13" s="28">
        <f t="shared" si="37"/>
        <v>3.98</v>
      </c>
      <c r="AU13" s="28">
        <f t="shared" si="38"/>
        <v>4.1100000000000003</v>
      </c>
      <c r="AV13" s="28">
        <f t="shared" si="39"/>
        <v>3.98</v>
      </c>
      <c r="AW13" s="28">
        <f t="shared" si="40"/>
        <v>4.1100000000000003</v>
      </c>
      <c r="AX13" s="28">
        <f t="shared" si="4"/>
        <v>48.399999999999991</v>
      </c>
      <c r="AY13" s="28">
        <f t="shared" si="5"/>
        <v>282.99</v>
      </c>
      <c r="AZ13" s="28">
        <f t="shared" si="41"/>
        <v>4.1100000000000003</v>
      </c>
      <c r="BA13" s="28">
        <f t="shared" si="42"/>
        <v>3.71</v>
      </c>
      <c r="BB13" s="28">
        <f t="shared" si="43"/>
        <v>4.1100000000000003</v>
      </c>
      <c r="BC13" s="28">
        <f t="shared" si="44"/>
        <v>3.98</v>
      </c>
      <c r="BD13" s="28">
        <f t="shared" si="45"/>
        <v>4.1100000000000003</v>
      </c>
      <c r="BE13" s="28">
        <f t="shared" si="46"/>
        <v>3.98</v>
      </c>
      <c r="BF13" s="28">
        <f t="shared" si="47"/>
        <v>4.1100000000000003</v>
      </c>
      <c r="BG13" s="28">
        <f t="shared" si="48"/>
        <v>4.1100000000000003</v>
      </c>
      <c r="BH13" s="28">
        <f t="shared" si="49"/>
        <v>3.98</v>
      </c>
      <c r="BI13" s="28">
        <f t="shared" si="50"/>
        <v>4.1100000000000003</v>
      </c>
      <c r="BJ13" s="28">
        <f t="shared" si="51"/>
        <v>3.98</v>
      </c>
      <c r="BK13" s="28">
        <f t="shared" si="52"/>
        <v>4.1100000000000003</v>
      </c>
      <c r="BL13" s="28">
        <f t="shared" si="6"/>
        <v>48.399999999999991</v>
      </c>
      <c r="BM13" s="28">
        <f t="shared" si="7"/>
        <v>331.39</v>
      </c>
      <c r="BN13" s="28">
        <f t="shared" si="53"/>
        <v>4.1100000000000003</v>
      </c>
      <c r="BO13" s="28">
        <f t="shared" si="54"/>
        <v>3.71</v>
      </c>
      <c r="BP13" s="28">
        <f t="shared" si="55"/>
        <v>4.1100000000000003</v>
      </c>
      <c r="BQ13" s="28">
        <f t="shared" si="56"/>
        <v>3.98</v>
      </c>
      <c r="BR13" s="28">
        <f t="shared" si="57"/>
        <v>4.1100000000000003</v>
      </c>
      <c r="BS13" s="28">
        <f t="shared" si="58"/>
        <v>3.98</v>
      </c>
      <c r="BT13" s="28">
        <f t="shared" si="59"/>
        <v>4.1100000000000003</v>
      </c>
      <c r="BU13" s="28">
        <f t="shared" si="60"/>
        <v>4.1100000000000003</v>
      </c>
      <c r="BV13" s="28">
        <f t="shared" si="61"/>
        <v>3.98</v>
      </c>
      <c r="BW13" s="28">
        <f t="shared" si="62"/>
        <v>4.1100000000000003</v>
      </c>
      <c r="BX13" s="28">
        <f t="shared" si="63"/>
        <v>3.98</v>
      </c>
      <c r="BY13" s="28">
        <f t="shared" si="64"/>
        <v>4.1100000000000003</v>
      </c>
      <c r="BZ13" s="28">
        <f t="shared" si="8"/>
        <v>48.399999999999991</v>
      </c>
      <c r="CA13" s="28">
        <f t="shared" si="9"/>
        <v>379.79</v>
      </c>
      <c r="CB13" s="28">
        <f t="shared" si="65"/>
        <v>4.1100000000000003</v>
      </c>
      <c r="CC13" s="28">
        <f t="shared" si="66"/>
        <v>3.85</v>
      </c>
      <c r="CD13" s="28">
        <f t="shared" si="67"/>
        <v>4.1100000000000003</v>
      </c>
      <c r="CE13" s="28">
        <f t="shared" si="68"/>
        <v>3.98</v>
      </c>
      <c r="CF13" s="28">
        <f t="shared" si="69"/>
        <v>4.1100000000000003</v>
      </c>
      <c r="CG13" s="28">
        <f t="shared" si="70"/>
        <v>3.98</v>
      </c>
      <c r="CH13" s="28">
        <f t="shared" si="71"/>
        <v>4.1100000000000003</v>
      </c>
      <c r="CI13" s="28">
        <f t="shared" si="72"/>
        <v>4.1100000000000003</v>
      </c>
      <c r="CJ13" s="28">
        <f t="shared" si="73"/>
        <v>3.98</v>
      </c>
      <c r="CK13" s="28">
        <f t="shared" si="74"/>
        <v>4.1100000000000003</v>
      </c>
      <c r="CL13" s="28">
        <f t="shared" si="75"/>
        <v>3.98</v>
      </c>
      <c r="CM13" s="28">
        <f t="shared" si="76"/>
        <v>4.1100000000000003</v>
      </c>
      <c r="CN13" s="28">
        <f t="shared" si="10"/>
        <v>48.539999999999992</v>
      </c>
      <c r="CO13" s="29">
        <f t="shared" si="11"/>
        <v>428.33</v>
      </c>
      <c r="CP13" s="28">
        <f t="shared" si="77"/>
        <v>4.1100000000000003</v>
      </c>
      <c r="CQ13" s="28">
        <f t="shared" si="78"/>
        <v>3.71</v>
      </c>
      <c r="CR13" s="28">
        <f t="shared" si="79"/>
        <v>4.1100000000000003</v>
      </c>
      <c r="CS13" s="28">
        <f t="shared" si="80"/>
        <v>3.98</v>
      </c>
      <c r="CT13" s="30">
        <f t="shared" si="81"/>
        <v>4.1100000000000003</v>
      </c>
      <c r="CU13" s="28">
        <f t="shared" si="82"/>
        <v>3.98</v>
      </c>
      <c r="CV13" s="28">
        <f t="shared" si="83"/>
        <v>4.1100000000000003</v>
      </c>
      <c r="CW13" s="28">
        <f t="shared" si="84"/>
        <v>4.1100000000000003</v>
      </c>
      <c r="CX13" s="28">
        <f t="shared" si="85"/>
        <v>3.98</v>
      </c>
      <c r="CY13" s="28">
        <f t="shared" si="86"/>
        <v>4.1100000000000003</v>
      </c>
      <c r="CZ13" s="28">
        <f t="shared" si="87"/>
        <v>3.98</v>
      </c>
      <c r="DA13" s="28">
        <f t="shared" si="88"/>
        <v>4.1100000000000003</v>
      </c>
      <c r="DB13" s="29">
        <f t="shared" si="89"/>
        <v>48.399999999999991</v>
      </c>
      <c r="DC13" s="29">
        <f t="shared" si="12"/>
        <v>476.73</v>
      </c>
      <c r="DD13" s="28">
        <f t="shared" si="90"/>
        <v>4.1100000000000003</v>
      </c>
      <c r="DE13" s="28">
        <f t="shared" si="91"/>
        <v>3.71</v>
      </c>
      <c r="DF13" s="28">
        <f t="shared" si="92"/>
        <v>4.1100000000000003</v>
      </c>
      <c r="DG13" s="28">
        <f t="shared" si="93"/>
        <v>3.98</v>
      </c>
      <c r="DH13" s="28">
        <f t="shared" si="94"/>
        <v>4.1100000000000003</v>
      </c>
      <c r="DI13" s="28">
        <f t="shared" si="95"/>
        <v>3.98</v>
      </c>
      <c r="DJ13" s="28">
        <f t="shared" si="96"/>
        <v>4.1100000000000003</v>
      </c>
      <c r="DK13" s="28">
        <f t="shared" si="106"/>
        <v>4.1100000000000003</v>
      </c>
      <c r="DL13" s="28">
        <f t="shared" si="99"/>
        <v>3.98</v>
      </c>
      <c r="DM13" s="28">
        <f t="shared" si="100"/>
        <v>4.1100000000000003</v>
      </c>
      <c r="DN13" s="28">
        <f t="shared" si="101"/>
        <v>3.98</v>
      </c>
      <c r="DO13" s="28">
        <f t="shared" si="102"/>
        <v>4.1100000000000003</v>
      </c>
      <c r="DP13" s="31">
        <f t="shared" si="13"/>
        <v>48.399999999999991</v>
      </c>
      <c r="DQ13" s="29">
        <f t="shared" si="14"/>
        <v>525.13</v>
      </c>
      <c r="DR13" s="28">
        <f t="shared" si="107"/>
        <v>4.1100000000000003</v>
      </c>
      <c r="DS13" s="28">
        <f t="shared" si="103"/>
        <v>3.71</v>
      </c>
      <c r="DT13" s="28">
        <f t="shared" si="104"/>
        <v>4.1100000000000003</v>
      </c>
      <c r="DU13" s="28">
        <f t="shared" si="105"/>
        <v>3.98</v>
      </c>
      <c r="DV13" s="29"/>
      <c r="DW13" s="29"/>
      <c r="DX13" s="29"/>
      <c r="DY13" s="29"/>
      <c r="DZ13" s="29"/>
      <c r="EA13" s="29"/>
      <c r="EB13" s="29"/>
      <c r="EC13" s="29"/>
      <c r="ED13" s="29">
        <f t="shared" si="97"/>
        <v>15.91</v>
      </c>
      <c r="EE13" s="28">
        <f t="shared" si="98"/>
        <v>541.04</v>
      </c>
      <c r="EF13" s="28">
        <f t="shared" si="15"/>
        <v>538.96</v>
      </c>
    </row>
    <row r="14" spans="2:136" ht="9.75" x14ac:dyDescent="0.15">
      <c r="B14" s="23" t="s">
        <v>65</v>
      </c>
      <c r="C14" s="24" t="s">
        <v>66</v>
      </c>
      <c r="D14" s="25" t="s">
        <v>67</v>
      </c>
      <c r="E14" s="26"/>
      <c r="F14" s="26"/>
      <c r="G14" s="27">
        <v>892.7</v>
      </c>
      <c r="H14" s="28">
        <f t="shared" si="0"/>
        <v>89.27</v>
      </c>
      <c r="I14" s="28">
        <f t="shared" si="1"/>
        <v>803.43000000000006</v>
      </c>
      <c r="J14" s="28"/>
      <c r="K14" s="28"/>
      <c r="L14" s="28"/>
      <c r="M14" s="28"/>
      <c r="N14" s="28"/>
      <c r="O14" s="28"/>
      <c r="P14" s="28"/>
      <c r="Q14" s="28"/>
      <c r="R14" s="28"/>
      <c r="S14" s="28">
        <v>23.25</v>
      </c>
      <c r="T14" s="28">
        <v>40.03</v>
      </c>
      <c r="U14" s="28">
        <v>40.03</v>
      </c>
      <c r="V14" s="28">
        <v>40.03</v>
      </c>
      <c r="W14" s="28">
        <f t="shared" si="16"/>
        <v>143.34</v>
      </c>
      <c r="X14" s="28">
        <f t="shared" si="17"/>
        <v>3.4</v>
      </c>
      <c r="Y14" s="28">
        <f t="shared" si="18"/>
        <v>3.18</v>
      </c>
      <c r="Z14" s="28">
        <f t="shared" si="19"/>
        <v>3.4</v>
      </c>
      <c r="AA14" s="28">
        <f t="shared" si="20"/>
        <v>3.29</v>
      </c>
      <c r="AB14" s="28">
        <f t="shared" si="21"/>
        <v>3.4</v>
      </c>
      <c r="AC14" s="28">
        <f t="shared" si="22"/>
        <v>3.29</v>
      </c>
      <c r="AD14" s="28">
        <f t="shared" si="23"/>
        <v>3.4</v>
      </c>
      <c r="AE14" s="28">
        <f t="shared" si="24"/>
        <v>3.4</v>
      </c>
      <c r="AF14" s="28">
        <f t="shared" si="25"/>
        <v>3.29</v>
      </c>
      <c r="AG14" s="28">
        <f t="shared" si="26"/>
        <v>3.4</v>
      </c>
      <c r="AH14" s="28">
        <f t="shared" si="27"/>
        <v>3.29</v>
      </c>
      <c r="AI14" s="28">
        <f t="shared" si="28"/>
        <v>3.4</v>
      </c>
      <c r="AJ14" s="28">
        <f t="shared" si="2"/>
        <v>40.139999999999993</v>
      </c>
      <c r="AK14" s="28">
        <f t="shared" si="3"/>
        <v>183.48</v>
      </c>
      <c r="AL14" s="28">
        <f t="shared" si="29"/>
        <v>3.4</v>
      </c>
      <c r="AM14" s="28">
        <f t="shared" si="30"/>
        <v>3.07</v>
      </c>
      <c r="AN14" s="28">
        <f t="shared" si="31"/>
        <v>3.4</v>
      </c>
      <c r="AO14" s="28">
        <f t="shared" si="32"/>
        <v>3.29</v>
      </c>
      <c r="AP14" s="28">
        <f t="shared" si="33"/>
        <v>3.4</v>
      </c>
      <c r="AQ14" s="28">
        <f t="shared" si="34"/>
        <v>3.29</v>
      </c>
      <c r="AR14" s="28">
        <f t="shared" si="35"/>
        <v>3.4</v>
      </c>
      <c r="AS14" s="28">
        <f t="shared" si="36"/>
        <v>3.4</v>
      </c>
      <c r="AT14" s="28">
        <f t="shared" si="37"/>
        <v>3.29</v>
      </c>
      <c r="AU14" s="28">
        <f t="shared" si="38"/>
        <v>3.4</v>
      </c>
      <c r="AV14" s="28">
        <f t="shared" si="39"/>
        <v>3.29</v>
      </c>
      <c r="AW14" s="28">
        <f t="shared" si="40"/>
        <v>3.4</v>
      </c>
      <c r="AX14" s="28">
        <f t="shared" si="4"/>
        <v>40.029999999999994</v>
      </c>
      <c r="AY14" s="28">
        <f t="shared" si="5"/>
        <v>223.51</v>
      </c>
      <c r="AZ14" s="28">
        <f t="shared" si="41"/>
        <v>3.4</v>
      </c>
      <c r="BA14" s="28">
        <f t="shared" si="42"/>
        <v>3.07</v>
      </c>
      <c r="BB14" s="28">
        <f t="shared" si="43"/>
        <v>3.4</v>
      </c>
      <c r="BC14" s="28">
        <f t="shared" si="44"/>
        <v>3.29</v>
      </c>
      <c r="BD14" s="28">
        <f t="shared" si="45"/>
        <v>3.4</v>
      </c>
      <c r="BE14" s="28">
        <f t="shared" si="46"/>
        <v>3.29</v>
      </c>
      <c r="BF14" s="28">
        <f t="shared" si="47"/>
        <v>3.4</v>
      </c>
      <c r="BG14" s="28">
        <f t="shared" si="48"/>
        <v>3.4</v>
      </c>
      <c r="BH14" s="28">
        <f t="shared" si="49"/>
        <v>3.29</v>
      </c>
      <c r="BI14" s="28">
        <f t="shared" si="50"/>
        <v>3.4</v>
      </c>
      <c r="BJ14" s="28">
        <f t="shared" si="51"/>
        <v>3.29</v>
      </c>
      <c r="BK14" s="28">
        <f t="shared" si="52"/>
        <v>3.4</v>
      </c>
      <c r="BL14" s="28">
        <f t="shared" si="6"/>
        <v>40.029999999999994</v>
      </c>
      <c r="BM14" s="28">
        <f t="shared" si="7"/>
        <v>263.54000000000002</v>
      </c>
      <c r="BN14" s="28">
        <f t="shared" si="53"/>
        <v>3.4</v>
      </c>
      <c r="BO14" s="28">
        <f t="shared" si="54"/>
        <v>3.07</v>
      </c>
      <c r="BP14" s="28">
        <f t="shared" si="55"/>
        <v>3.4</v>
      </c>
      <c r="BQ14" s="28">
        <f t="shared" si="56"/>
        <v>3.29</v>
      </c>
      <c r="BR14" s="28">
        <f t="shared" si="57"/>
        <v>3.4</v>
      </c>
      <c r="BS14" s="28">
        <f t="shared" si="58"/>
        <v>3.29</v>
      </c>
      <c r="BT14" s="28">
        <f t="shared" si="59"/>
        <v>3.4</v>
      </c>
      <c r="BU14" s="28">
        <f t="shared" si="60"/>
        <v>3.4</v>
      </c>
      <c r="BV14" s="28">
        <f t="shared" si="61"/>
        <v>3.29</v>
      </c>
      <c r="BW14" s="28">
        <f t="shared" si="62"/>
        <v>3.4</v>
      </c>
      <c r="BX14" s="28">
        <f t="shared" si="63"/>
        <v>3.29</v>
      </c>
      <c r="BY14" s="28">
        <f t="shared" si="64"/>
        <v>3.4</v>
      </c>
      <c r="BZ14" s="28">
        <f t="shared" si="8"/>
        <v>40.029999999999994</v>
      </c>
      <c r="CA14" s="28">
        <f t="shared" si="9"/>
        <v>303.57</v>
      </c>
      <c r="CB14" s="28">
        <f t="shared" si="65"/>
        <v>3.4</v>
      </c>
      <c r="CC14" s="28">
        <f t="shared" si="66"/>
        <v>3.18</v>
      </c>
      <c r="CD14" s="28">
        <f t="shared" si="67"/>
        <v>3.4</v>
      </c>
      <c r="CE14" s="28">
        <f t="shared" si="68"/>
        <v>3.29</v>
      </c>
      <c r="CF14" s="28">
        <f t="shared" si="69"/>
        <v>3.4</v>
      </c>
      <c r="CG14" s="28">
        <f t="shared" si="70"/>
        <v>3.29</v>
      </c>
      <c r="CH14" s="28">
        <f t="shared" si="71"/>
        <v>3.4</v>
      </c>
      <c r="CI14" s="28">
        <f t="shared" si="72"/>
        <v>3.4</v>
      </c>
      <c r="CJ14" s="28">
        <f t="shared" si="73"/>
        <v>3.29</v>
      </c>
      <c r="CK14" s="28">
        <f t="shared" si="74"/>
        <v>3.4</v>
      </c>
      <c r="CL14" s="28">
        <f t="shared" si="75"/>
        <v>3.29</v>
      </c>
      <c r="CM14" s="28">
        <f t="shared" si="76"/>
        <v>3.4</v>
      </c>
      <c r="CN14" s="28">
        <f t="shared" si="10"/>
        <v>40.139999999999993</v>
      </c>
      <c r="CO14" s="29">
        <f t="shared" si="11"/>
        <v>343.71</v>
      </c>
      <c r="CP14" s="28">
        <f t="shared" si="77"/>
        <v>3.4</v>
      </c>
      <c r="CQ14" s="28">
        <f t="shared" si="78"/>
        <v>3.07</v>
      </c>
      <c r="CR14" s="28">
        <f t="shared" si="79"/>
        <v>3.4</v>
      </c>
      <c r="CS14" s="28">
        <f t="shared" si="80"/>
        <v>3.29</v>
      </c>
      <c r="CT14" s="30">
        <f t="shared" si="81"/>
        <v>3.4</v>
      </c>
      <c r="CU14" s="28">
        <f t="shared" si="82"/>
        <v>3.29</v>
      </c>
      <c r="CV14" s="28">
        <f t="shared" si="83"/>
        <v>3.4</v>
      </c>
      <c r="CW14" s="28">
        <f t="shared" si="84"/>
        <v>3.4</v>
      </c>
      <c r="CX14" s="28">
        <f t="shared" si="85"/>
        <v>3.29</v>
      </c>
      <c r="CY14" s="28">
        <f t="shared" si="86"/>
        <v>3.4</v>
      </c>
      <c r="CZ14" s="28">
        <f t="shared" si="87"/>
        <v>3.29</v>
      </c>
      <c r="DA14" s="28">
        <f t="shared" si="88"/>
        <v>3.4</v>
      </c>
      <c r="DB14" s="29">
        <f t="shared" si="89"/>
        <v>40.029999999999994</v>
      </c>
      <c r="DC14" s="29">
        <f t="shared" si="12"/>
        <v>383.74</v>
      </c>
      <c r="DD14" s="28">
        <f t="shared" si="90"/>
        <v>3.4</v>
      </c>
      <c r="DE14" s="28">
        <f t="shared" si="91"/>
        <v>3.07</v>
      </c>
      <c r="DF14" s="28">
        <f t="shared" si="92"/>
        <v>3.4</v>
      </c>
      <c r="DG14" s="28">
        <f t="shared" si="93"/>
        <v>3.29</v>
      </c>
      <c r="DH14" s="28">
        <f t="shared" si="94"/>
        <v>3.4</v>
      </c>
      <c r="DI14" s="28">
        <f t="shared" si="95"/>
        <v>3.29</v>
      </c>
      <c r="DJ14" s="28">
        <f t="shared" si="96"/>
        <v>3.4</v>
      </c>
      <c r="DK14" s="28">
        <f t="shared" si="106"/>
        <v>3.4</v>
      </c>
      <c r="DL14" s="28">
        <f t="shared" si="99"/>
        <v>3.29</v>
      </c>
      <c r="DM14" s="28">
        <f t="shared" si="100"/>
        <v>3.4</v>
      </c>
      <c r="DN14" s="28">
        <f t="shared" si="101"/>
        <v>3.29</v>
      </c>
      <c r="DO14" s="28">
        <f t="shared" si="102"/>
        <v>3.4</v>
      </c>
      <c r="DP14" s="31">
        <f t="shared" si="13"/>
        <v>40.029999999999994</v>
      </c>
      <c r="DQ14" s="29">
        <f t="shared" si="14"/>
        <v>423.77</v>
      </c>
      <c r="DR14" s="28">
        <f t="shared" si="107"/>
        <v>3.4</v>
      </c>
      <c r="DS14" s="28">
        <f t="shared" si="103"/>
        <v>3.07</v>
      </c>
      <c r="DT14" s="28">
        <f t="shared" si="104"/>
        <v>3.4</v>
      </c>
      <c r="DU14" s="28">
        <f t="shared" si="105"/>
        <v>3.29</v>
      </c>
      <c r="DV14" s="29"/>
      <c r="DW14" s="29"/>
      <c r="DX14" s="29"/>
      <c r="DY14" s="29"/>
      <c r="DZ14" s="29"/>
      <c r="EA14" s="29"/>
      <c r="EB14" s="29"/>
      <c r="EC14" s="29"/>
      <c r="ED14" s="29">
        <f t="shared" si="97"/>
        <v>13.16</v>
      </c>
      <c r="EE14" s="28">
        <f t="shared" si="98"/>
        <v>436.93</v>
      </c>
      <c r="EF14" s="28">
        <f t="shared" si="15"/>
        <v>455.77000000000004</v>
      </c>
    </row>
    <row r="15" spans="2:136" ht="9.75" x14ac:dyDescent="0.15">
      <c r="B15" s="23" t="s">
        <v>68</v>
      </c>
      <c r="C15" s="24" t="s">
        <v>69</v>
      </c>
      <c r="D15" s="25"/>
      <c r="E15" s="26"/>
      <c r="F15" s="26"/>
      <c r="G15" s="27">
        <v>6105.69</v>
      </c>
      <c r="H15" s="28">
        <f t="shared" si="0"/>
        <v>610.57000000000005</v>
      </c>
      <c r="I15" s="28">
        <f t="shared" si="1"/>
        <v>5495.1210000000001</v>
      </c>
      <c r="J15" s="28"/>
      <c r="K15" s="28"/>
      <c r="L15" s="28"/>
      <c r="M15" s="28"/>
      <c r="N15" s="28"/>
      <c r="O15" s="28"/>
      <c r="P15" s="28"/>
      <c r="Q15" s="28"/>
      <c r="R15" s="28"/>
      <c r="S15" s="28">
        <v>92.96</v>
      </c>
      <c r="T15" s="28">
        <v>273.63</v>
      </c>
      <c r="U15" s="28">
        <v>273.63</v>
      </c>
      <c r="V15" s="28">
        <v>273.63</v>
      </c>
      <c r="W15" s="28">
        <f t="shared" si="16"/>
        <v>913.85</v>
      </c>
      <c r="X15" s="28">
        <f t="shared" si="17"/>
        <v>23.24</v>
      </c>
      <c r="Y15" s="28">
        <f t="shared" si="18"/>
        <v>21.74</v>
      </c>
      <c r="Z15" s="28">
        <f t="shared" si="19"/>
        <v>23.24</v>
      </c>
      <c r="AA15" s="28">
        <f t="shared" si="20"/>
        <v>22.49</v>
      </c>
      <c r="AB15" s="28">
        <f t="shared" si="21"/>
        <v>23.24</v>
      </c>
      <c r="AC15" s="28">
        <f t="shared" si="22"/>
        <v>22.49</v>
      </c>
      <c r="AD15" s="28">
        <f t="shared" si="23"/>
        <v>23.24</v>
      </c>
      <c r="AE15" s="28">
        <f t="shared" si="24"/>
        <v>23.24</v>
      </c>
      <c r="AF15" s="28">
        <f t="shared" si="25"/>
        <v>22.49</v>
      </c>
      <c r="AG15" s="28">
        <f t="shared" si="26"/>
        <v>23.24</v>
      </c>
      <c r="AH15" s="28">
        <f t="shared" si="27"/>
        <v>22.49</v>
      </c>
      <c r="AI15" s="28">
        <f t="shared" si="28"/>
        <v>23.24</v>
      </c>
      <c r="AJ15" s="28">
        <f t="shared" si="2"/>
        <v>274.38000000000005</v>
      </c>
      <c r="AK15" s="28">
        <f t="shared" si="3"/>
        <v>1188.23</v>
      </c>
      <c r="AL15" s="28">
        <f t="shared" si="29"/>
        <v>23.24</v>
      </c>
      <c r="AM15" s="28">
        <f t="shared" si="30"/>
        <v>20.99</v>
      </c>
      <c r="AN15" s="28">
        <f t="shared" si="31"/>
        <v>23.24</v>
      </c>
      <c r="AO15" s="28">
        <f t="shared" si="32"/>
        <v>22.49</v>
      </c>
      <c r="AP15" s="28">
        <f t="shared" si="33"/>
        <v>23.24</v>
      </c>
      <c r="AQ15" s="28">
        <f t="shared" si="34"/>
        <v>22.49</v>
      </c>
      <c r="AR15" s="28">
        <f t="shared" si="35"/>
        <v>23.24</v>
      </c>
      <c r="AS15" s="28">
        <f t="shared" si="36"/>
        <v>23.24</v>
      </c>
      <c r="AT15" s="28">
        <f t="shared" si="37"/>
        <v>22.49</v>
      </c>
      <c r="AU15" s="28">
        <f t="shared" si="38"/>
        <v>23.24</v>
      </c>
      <c r="AV15" s="28">
        <f t="shared" si="39"/>
        <v>22.49</v>
      </c>
      <c r="AW15" s="28">
        <f t="shared" si="40"/>
        <v>23.24</v>
      </c>
      <c r="AX15" s="28">
        <f t="shared" si="4"/>
        <v>273.63000000000005</v>
      </c>
      <c r="AY15" s="28">
        <f t="shared" si="5"/>
        <v>1461.86</v>
      </c>
      <c r="AZ15" s="28">
        <f t="shared" si="41"/>
        <v>23.24</v>
      </c>
      <c r="BA15" s="28">
        <f t="shared" si="42"/>
        <v>20.99</v>
      </c>
      <c r="BB15" s="28">
        <f t="shared" si="43"/>
        <v>23.24</v>
      </c>
      <c r="BC15" s="28">
        <f t="shared" si="44"/>
        <v>22.49</v>
      </c>
      <c r="BD15" s="28">
        <f t="shared" si="45"/>
        <v>23.24</v>
      </c>
      <c r="BE15" s="28">
        <f t="shared" si="46"/>
        <v>22.49</v>
      </c>
      <c r="BF15" s="28">
        <f t="shared" si="47"/>
        <v>23.24</v>
      </c>
      <c r="BG15" s="28">
        <f t="shared" si="48"/>
        <v>23.24</v>
      </c>
      <c r="BH15" s="28">
        <f t="shared" si="49"/>
        <v>22.49</v>
      </c>
      <c r="BI15" s="28">
        <f t="shared" si="50"/>
        <v>23.24</v>
      </c>
      <c r="BJ15" s="28">
        <f t="shared" si="51"/>
        <v>22.49</v>
      </c>
      <c r="BK15" s="28">
        <f t="shared" si="52"/>
        <v>23.24</v>
      </c>
      <c r="BL15" s="28">
        <f t="shared" si="6"/>
        <v>273.63000000000005</v>
      </c>
      <c r="BM15" s="28">
        <f t="shared" si="7"/>
        <v>1735.49</v>
      </c>
      <c r="BN15" s="28">
        <f t="shared" si="53"/>
        <v>23.24</v>
      </c>
      <c r="BO15" s="28">
        <f t="shared" si="54"/>
        <v>20.99</v>
      </c>
      <c r="BP15" s="28">
        <f t="shared" si="55"/>
        <v>23.24</v>
      </c>
      <c r="BQ15" s="28">
        <f t="shared" si="56"/>
        <v>22.49</v>
      </c>
      <c r="BR15" s="28">
        <f t="shared" si="57"/>
        <v>23.24</v>
      </c>
      <c r="BS15" s="28">
        <f t="shared" si="58"/>
        <v>22.49</v>
      </c>
      <c r="BT15" s="28">
        <f t="shared" si="59"/>
        <v>23.24</v>
      </c>
      <c r="BU15" s="28">
        <f t="shared" si="60"/>
        <v>23.24</v>
      </c>
      <c r="BV15" s="28">
        <f t="shared" si="61"/>
        <v>22.49</v>
      </c>
      <c r="BW15" s="28">
        <f t="shared" si="62"/>
        <v>23.24</v>
      </c>
      <c r="BX15" s="28">
        <f t="shared" si="63"/>
        <v>22.49</v>
      </c>
      <c r="BY15" s="28">
        <f t="shared" si="64"/>
        <v>23.24</v>
      </c>
      <c r="BZ15" s="28">
        <f t="shared" si="8"/>
        <v>273.63000000000005</v>
      </c>
      <c r="CA15" s="28">
        <f t="shared" si="9"/>
        <v>2009.12</v>
      </c>
      <c r="CB15" s="28">
        <f t="shared" si="65"/>
        <v>23.24</v>
      </c>
      <c r="CC15" s="28">
        <f t="shared" si="66"/>
        <v>21.74</v>
      </c>
      <c r="CD15" s="28">
        <f t="shared" si="67"/>
        <v>23.24</v>
      </c>
      <c r="CE15" s="28">
        <f t="shared" si="68"/>
        <v>22.49</v>
      </c>
      <c r="CF15" s="28">
        <f t="shared" si="69"/>
        <v>23.24</v>
      </c>
      <c r="CG15" s="28">
        <f t="shared" si="70"/>
        <v>22.49</v>
      </c>
      <c r="CH15" s="28">
        <f t="shared" si="71"/>
        <v>23.24</v>
      </c>
      <c r="CI15" s="28">
        <f t="shared" si="72"/>
        <v>23.24</v>
      </c>
      <c r="CJ15" s="28">
        <f t="shared" si="73"/>
        <v>22.49</v>
      </c>
      <c r="CK15" s="28">
        <f t="shared" si="74"/>
        <v>23.24</v>
      </c>
      <c r="CL15" s="28">
        <f t="shared" si="75"/>
        <v>22.49</v>
      </c>
      <c r="CM15" s="28">
        <f t="shared" si="76"/>
        <v>23.24</v>
      </c>
      <c r="CN15" s="28">
        <f t="shared" si="10"/>
        <v>274.38000000000005</v>
      </c>
      <c r="CO15" s="29">
        <f t="shared" si="11"/>
        <v>2283.5</v>
      </c>
      <c r="CP15" s="28">
        <f t="shared" si="77"/>
        <v>23.24</v>
      </c>
      <c r="CQ15" s="28">
        <f t="shared" si="78"/>
        <v>20.99</v>
      </c>
      <c r="CR15" s="28">
        <f t="shared" si="79"/>
        <v>23.24</v>
      </c>
      <c r="CS15" s="28">
        <f t="shared" si="80"/>
        <v>22.49</v>
      </c>
      <c r="CT15" s="30">
        <f t="shared" si="81"/>
        <v>23.24</v>
      </c>
      <c r="CU15" s="28">
        <f t="shared" si="82"/>
        <v>22.49</v>
      </c>
      <c r="CV15" s="28">
        <f t="shared" si="83"/>
        <v>23.24</v>
      </c>
      <c r="CW15" s="28">
        <f t="shared" si="84"/>
        <v>23.24</v>
      </c>
      <c r="CX15" s="28">
        <f t="shared" si="85"/>
        <v>22.49</v>
      </c>
      <c r="CY15" s="28">
        <f t="shared" si="86"/>
        <v>23.24</v>
      </c>
      <c r="CZ15" s="28">
        <f t="shared" si="87"/>
        <v>22.49</v>
      </c>
      <c r="DA15" s="28">
        <f t="shared" si="88"/>
        <v>23.24</v>
      </c>
      <c r="DB15" s="29">
        <f t="shared" si="89"/>
        <v>273.63000000000005</v>
      </c>
      <c r="DC15" s="29">
        <f t="shared" si="12"/>
        <v>2557.13</v>
      </c>
      <c r="DD15" s="28">
        <f t="shared" si="90"/>
        <v>23.24</v>
      </c>
      <c r="DE15" s="28">
        <f t="shared" si="91"/>
        <v>20.99</v>
      </c>
      <c r="DF15" s="28">
        <f t="shared" si="92"/>
        <v>23.24</v>
      </c>
      <c r="DG15" s="28">
        <f t="shared" si="93"/>
        <v>22.49</v>
      </c>
      <c r="DH15" s="28">
        <f t="shared" si="94"/>
        <v>23.24</v>
      </c>
      <c r="DI15" s="28">
        <f t="shared" si="95"/>
        <v>22.49</v>
      </c>
      <c r="DJ15" s="28">
        <f t="shared" si="96"/>
        <v>23.24</v>
      </c>
      <c r="DK15" s="28">
        <f t="shared" si="106"/>
        <v>23.24</v>
      </c>
      <c r="DL15" s="28">
        <f t="shared" si="99"/>
        <v>22.49</v>
      </c>
      <c r="DM15" s="28">
        <f t="shared" si="100"/>
        <v>23.24</v>
      </c>
      <c r="DN15" s="28">
        <f t="shared" si="101"/>
        <v>22.49</v>
      </c>
      <c r="DO15" s="28">
        <f t="shared" si="102"/>
        <v>23.24</v>
      </c>
      <c r="DP15" s="31">
        <f t="shared" si="13"/>
        <v>273.63000000000005</v>
      </c>
      <c r="DQ15" s="29">
        <f t="shared" si="14"/>
        <v>2830.76</v>
      </c>
      <c r="DR15" s="28">
        <f t="shared" si="107"/>
        <v>23.24</v>
      </c>
      <c r="DS15" s="28">
        <f t="shared" si="103"/>
        <v>20.99</v>
      </c>
      <c r="DT15" s="28">
        <f t="shared" si="104"/>
        <v>23.24</v>
      </c>
      <c r="DU15" s="28">
        <f t="shared" si="105"/>
        <v>22.49</v>
      </c>
      <c r="DV15" s="29"/>
      <c r="DW15" s="29"/>
      <c r="DX15" s="29"/>
      <c r="DY15" s="29"/>
      <c r="DZ15" s="29"/>
      <c r="EA15" s="29"/>
      <c r="EB15" s="29"/>
      <c r="EC15" s="29"/>
      <c r="ED15" s="29">
        <f t="shared" si="97"/>
        <v>89.96</v>
      </c>
      <c r="EE15" s="28">
        <f t="shared" si="98"/>
        <v>2920.72</v>
      </c>
      <c r="EF15" s="28">
        <f t="shared" si="15"/>
        <v>3184.97</v>
      </c>
    </row>
    <row r="16" spans="2:136" ht="16.5" x14ac:dyDescent="0.15">
      <c r="B16" s="23" t="s">
        <v>70</v>
      </c>
      <c r="C16" s="24" t="s">
        <v>71</v>
      </c>
      <c r="D16" s="25" t="s">
        <v>72</v>
      </c>
      <c r="E16" s="26"/>
      <c r="F16" s="26"/>
      <c r="G16" s="27">
        <v>3599.05</v>
      </c>
      <c r="H16" s="28">
        <f t="shared" si="0"/>
        <v>359.91</v>
      </c>
      <c r="I16" s="28">
        <f t="shared" si="1"/>
        <v>3239.1450000000004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>
        <v>136.57</v>
      </c>
      <c r="U16" s="28">
        <v>161.31</v>
      </c>
      <c r="V16" s="28">
        <v>161.31</v>
      </c>
      <c r="W16" s="28">
        <f t="shared" si="16"/>
        <v>459.19</v>
      </c>
      <c r="X16" s="28">
        <f t="shared" si="17"/>
        <v>13.7</v>
      </c>
      <c r="Y16" s="28">
        <f t="shared" si="18"/>
        <v>12.82</v>
      </c>
      <c r="Z16" s="28">
        <f t="shared" si="19"/>
        <v>13.7</v>
      </c>
      <c r="AA16" s="28">
        <f t="shared" si="20"/>
        <v>13.26</v>
      </c>
      <c r="AB16" s="28">
        <f t="shared" si="21"/>
        <v>13.7</v>
      </c>
      <c r="AC16" s="28">
        <f t="shared" si="22"/>
        <v>13.26</v>
      </c>
      <c r="AD16" s="28">
        <f t="shared" si="23"/>
        <v>13.7</v>
      </c>
      <c r="AE16" s="28">
        <f t="shared" si="24"/>
        <v>13.7</v>
      </c>
      <c r="AF16" s="28">
        <f t="shared" si="25"/>
        <v>13.26</v>
      </c>
      <c r="AG16" s="28">
        <f t="shared" si="26"/>
        <v>13.7</v>
      </c>
      <c r="AH16" s="28">
        <f t="shared" si="27"/>
        <v>13.26</v>
      </c>
      <c r="AI16" s="28">
        <f t="shared" si="28"/>
        <v>13.7</v>
      </c>
      <c r="AJ16" s="28">
        <f t="shared" si="2"/>
        <v>161.76</v>
      </c>
      <c r="AK16" s="28">
        <f t="shared" si="3"/>
        <v>620.95000000000005</v>
      </c>
      <c r="AL16" s="28">
        <f t="shared" si="29"/>
        <v>13.7</v>
      </c>
      <c r="AM16" s="28">
        <f t="shared" si="30"/>
        <v>12.37</v>
      </c>
      <c r="AN16" s="28">
        <f t="shared" si="31"/>
        <v>13.7</v>
      </c>
      <c r="AO16" s="28">
        <f t="shared" si="32"/>
        <v>13.26</v>
      </c>
      <c r="AP16" s="28">
        <f t="shared" si="33"/>
        <v>13.7</v>
      </c>
      <c r="AQ16" s="28">
        <f t="shared" si="34"/>
        <v>13.26</v>
      </c>
      <c r="AR16" s="28">
        <f t="shared" si="35"/>
        <v>13.7</v>
      </c>
      <c r="AS16" s="28">
        <f t="shared" si="36"/>
        <v>13.7</v>
      </c>
      <c r="AT16" s="28">
        <f t="shared" si="37"/>
        <v>13.26</v>
      </c>
      <c r="AU16" s="28">
        <f t="shared" si="38"/>
        <v>13.7</v>
      </c>
      <c r="AV16" s="28">
        <f t="shared" si="39"/>
        <v>13.26</v>
      </c>
      <c r="AW16" s="28">
        <f t="shared" si="40"/>
        <v>13.7</v>
      </c>
      <c r="AX16" s="28">
        <f t="shared" si="4"/>
        <v>161.30999999999997</v>
      </c>
      <c r="AY16" s="28">
        <f t="shared" si="5"/>
        <v>782.26</v>
      </c>
      <c r="AZ16" s="28">
        <f t="shared" si="41"/>
        <v>13.7</v>
      </c>
      <c r="BA16" s="28">
        <f t="shared" si="42"/>
        <v>12.37</v>
      </c>
      <c r="BB16" s="28">
        <f t="shared" si="43"/>
        <v>13.7</v>
      </c>
      <c r="BC16" s="28">
        <f t="shared" si="44"/>
        <v>13.26</v>
      </c>
      <c r="BD16" s="28">
        <f t="shared" si="45"/>
        <v>13.7</v>
      </c>
      <c r="BE16" s="28">
        <f t="shared" si="46"/>
        <v>13.26</v>
      </c>
      <c r="BF16" s="28">
        <f t="shared" si="47"/>
        <v>13.7</v>
      </c>
      <c r="BG16" s="28">
        <f t="shared" si="48"/>
        <v>13.7</v>
      </c>
      <c r="BH16" s="28">
        <f t="shared" si="49"/>
        <v>13.26</v>
      </c>
      <c r="BI16" s="28">
        <f t="shared" si="50"/>
        <v>13.7</v>
      </c>
      <c r="BJ16" s="28">
        <f t="shared" si="51"/>
        <v>13.26</v>
      </c>
      <c r="BK16" s="28">
        <f t="shared" si="52"/>
        <v>13.7</v>
      </c>
      <c r="BL16" s="28">
        <f t="shared" si="6"/>
        <v>161.30999999999997</v>
      </c>
      <c r="BM16" s="28">
        <f t="shared" si="7"/>
        <v>943.57</v>
      </c>
      <c r="BN16" s="28">
        <f t="shared" si="53"/>
        <v>13.7</v>
      </c>
      <c r="BO16" s="28">
        <f t="shared" si="54"/>
        <v>12.37</v>
      </c>
      <c r="BP16" s="28">
        <f t="shared" si="55"/>
        <v>13.7</v>
      </c>
      <c r="BQ16" s="28">
        <f t="shared" si="56"/>
        <v>13.26</v>
      </c>
      <c r="BR16" s="28">
        <f t="shared" si="57"/>
        <v>13.7</v>
      </c>
      <c r="BS16" s="28">
        <f t="shared" si="58"/>
        <v>13.26</v>
      </c>
      <c r="BT16" s="28">
        <f t="shared" si="59"/>
        <v>13.7</v>
      </c>
      <c r="BU16" s="28">
        <f t="shared" si="60"/>
        <v>13.7</v>
      </c>
      <c r="BV16" s="28">
        <f t="shared" si="61"/>
        <v>13.26</v>
      </c>
      <c r="BW16" s="28">
        <f t="shared" si="62"/>
        <v>13.7</v>
      </c>
      <c r="BX16" s="28">
        <f t="shared" si="63"/>
        <v>13.26</v>
      </c>
      <c r="BY16" s="28">
        <f t="shared" si="64"/>
        <v>13.7</v>
      </c>
      <c r="BZ16" s="28">
        <f t="shared" si="8"/>
        <v>161.30999999999997</v>
      </c>
      <c r="CA16" s="28">
        <f t="shared" si="9"/>
        <v>1104.8800000000001</v>
      </c>
      <c r="CB16" s="28">
        <f t="shared" si="65"/>
        <v>13.7</v>
      </c>
      <c r="CC16" s="28">
        <f t="shared" si="66"/>
        <v>12.82</v>
      </c>
      <c r="CD16" s="28">
        <f t="shared" si="67"/>
        <v>13.7</v>
      </c>
      <c r="CE16" s="28">
        <f t="shared" si="68"/>
        <v>13.26</v>
      </c>
      <c r="CF16" s="28">
        <f t="shared" si="69"/>
        <v>13.7</v>
      </c>
      <c r="CG16" s="28">
        <f t="shared" si="70"/>
        <v>13.26</v>
      </c>
      <c r="CH16" s="28">
        <f t="shared" si="71"/>
        <v>13.7</v>
      </c>
      <c r="CI16" s="28">
        <f t="shared" si="72"/>
        <v>13.7</v>
      </c>
      <c r="CJ16" s="28">
        <f t="shared" si="73"/>
        <v>13.26</v>
      </c>
      <c r="CK16" s="28">
        <f t="shared" si="74"/>
        <v>13.7</v>
      </c>
      <c r="CL16" s="28">
        <f t="shared" si="75"/>
        <v>13.26</v>
      </c>
      <c r="CM16" s="28">
        <f t="shared" si="76"/>
        <v>13.7</v>
      </c>
      <c r="CN16" s="28">
        <f t="shared" si="10"/>
        <v>161.76</v>
      </c>
      <c r="CO16" s="29">
        <f t="shared" si="11"/>
        <v>1266.6400000000001</v>
      </c>
      <c r="CP16" s="28">
        <f t="shared" si="77"/>
        <v>13.7</v>
      </c>
      <c r="CQ16" s="28">
        <f t="shared" si="78"/>
        <v>12.37</v>
      </c>
      <c r="CR16" s="28">
        <f t="shared" si="79"/>
        <v>13.7</v>
      </c>
      <c r="CS16" s="28">
        <f t="shared" si="80"/>
        <v>13.26</v>
      </c>
      <c r="CT16" s="30">
        <f t="shared" si="81"/>
        <v>13.7</v>
      </c>
      <c r="CU16" s="28">
        <f t="shared" si="82"/>
        <v>13.26</v>
      </c>
      <c r="CV16" s="28">
        <f t="shared" si="83"/>
        <v>13.7</v>
      </c>
      <c r="CW16" s="28">
        <f t="shared" si="84"/>
        <v>13.7</v>
      </c>
      <c r="CX16" s="28">
        <f t="shared" si="85"/>
        <v>13.26</v>
      </c>
      <c r="CY16" s="28">
        <f t="shared" si="86"/>
        <v>13.7</v>
      </c>
      <c r="CZ16" s="28">
        <f t="shared" si="87"/>
        <v>13.26</v>
      </c>
      <c r="DA16" s="28">
        <f t="shared" si="88"/>
        <v>13.7</v>
      </c>
      <c r="DB16" s="29">
        <f t="shared" si="89"/>
        <v>161.30999999999997</v>
      </c>
      <c r="DC16" s="29">
        <f>ROUND((CO16+DB16),2)</f>
        <v>1427.95</v>
      </c>
      <c r="DD16" s="28">
        <f t="shared" si="90"/>
        <v>13.7</v>
      </c>
      <c r="DE16" s="28">
        <f t="shared" si="91"/>
        <v>12.37</v>
      </c>
      <c r="DF16" s="28">
        <f t="shared" si="92"/>
        <v>13.7</v>
      </c>
      <c r="DG16" s="28">
        <f t="shared" si="93"/>
        <v>13.26</v>
      </c>
      <c r="DH16" s="28">
        <f t="shared" si="94"/>
        <v>13.7</v>
      </c>
      <c r="DI16" s="28">
        <f t="shared" si="95"/>
        <v>13.26</v>
      </c>
      <c r="DJ16" s="28">
        <f t="shared" si="96"/>
        <v>13.7</v>
      </c>
      <c r="DK16" s="28">
        <f t="shared" si="106"/>
        <v>13.7</v>
      </c>
      <c r="DL16" s="28">
        <f t="shared" si="99"/>
        <v>13.26</v>
      </c>
      <c r="DM16" s="28">
        <f t="shared" si="100"/>
        <v>13.7</v>
      </c>
      <c r="DN16" s="28">
        <f>ROUND((I16/7330*30),2)</f>
        <v>13.26</v>
      </c>
      <c r="DO16" s="28">
        <f t="shared" si="102"/>
        <v>13.7</v>
      </c>
      <c r="DP16" s="31">
        <f t="shared" si="13"/>
        <v>161.30999999999997</v>
      </c>
      <c r="DQ16" s="29">
        <f t="shared" si="14"/>
        <v>1589.26</v>
      </c>
      <c r="DR16" s="28">
        <f t="shared" si="107"/>
        <v>13.7</v>
      </c>
      <c r="DS16" s="28">
        <f t="shared" si="103"/>
        <v>12.37</v>
      </c>
      <c r="DT16" s="28">
        <f t="shared" si="104"/>
        <v>13.7</v>
      </c>
      <c r="DU16" s="28">
        <f t="shared" si="105"/>
        <v>13.26</v>
      </c>
      <c r="DV16" s="29"/>
      <c r="DW16" s="29"/>
      <c r="DX16" s="29"/>
      <c r="DY16" s="29"/>
      <c r="DZ16" s="29"/>
      <c r="EA16" s="29"/>
      <c r="EB16" s="29"/>
      <c r="EC16" s="29"/>
      <c r="ED16" s="29">
        <f t="shared" si="97"/>
        <v>53.029999999999994</v>
      </c>
      <c r="EE16" s="28">
        <f t="shared" si="98"/>
        <v>1642.29</v>
      </c>
      <c r="EF16" s="28">
        <f t="shared" si="15"/>
        <v>1956.7600000000002</v>
      </c>
    </row>
    <row r="17" spans="2:144" ht="27" customHeight="1" x14ac:dyDescent="0.15">
      <c r="B17" s="23" t="s">
        <v>73</v>
      </c>
      <c r="C17" s="24" t="s">
        <v>74</v>
      </c>
      <c r="D17" s="25" t="s">
        <v>75</v>
      </c>
      <c r="E17" s="26"/>
      <c r="F17" s="26"/>
      <c r="G17" s="27">
        <v>10649</v>
      </c>
      <c r="H17" s="28">
        <f t="shared" si="0"/>
        <v>1064.9000000000001</v>
      </c>
      <c r="I17" s="28">
        <f t="shared" si="1"/>
        <v>9584.1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>
        <v>31.38</v>
      </c>
      <c r="U17" s="28">
        <v>477.24</v>
      </c>
      <c r="V17" s="28">
        <v>477.24</v>
      </c>
      <c r="W17" s="28">
        <f t="shared" si="16"/>
        <v>985.86</v>
      </c>
      <c r="X17" s="28">
        <f t="shared" si="17"/>
        <v>40.53</v>
      </c>
      <c r="Y17" s="28">
        <f t="shared" si="18"/>
        <v>37.92</v>
      </c>
      <c r="Z17" s="28">
        <f t="shared" si="19"/>
        <v>40.53</v>
      </c>
      <c r="AA17" s="28">
        <f t="shared" si="20"/>
        <v>39.229999999999997</v>
      </c>
      <c r="AB17" s="28">
        <f t="shared" si="21"/>
        <v>40.53</v>
      </c>
      <c r="AC17" s="28">
        <f t="shared" si="22"/>
        <v>39.229999999999997</v>
      </c>
      <c r="AD17" s="28">
        <f t="shared" si="23"/>
        <v>40.53</v>
      </c>
      <c r="AE17" s="28">
        <f t="shared" si="24"/>
        <v>40.53</v>
      </c>
      <c r="AF17" s="28">
        <f t="shared" si="25"/>
        <v>39.229999999999997</v>
      </c>
      <c r="AG17" s="28">
        <f t="shared" si="26"/>
        <v>40.53</v>
      </c>
      <c r="AH17" s="28">
        <f t="shared" si="27"/>
        <v>39.229999999999997</v>
      </c>
      <c r="AI17" s="28">
        <f t="shared" si="28"/>
        <v>40.53</v>
      </c>
      <c r="AJ17" s="28">
        <f t="shared" si="2"/>
        <v>478.54999999999995</v>
      </c>
      <c r="AK17" s="28">
        <f t="shared" si="3"/>
        <v>1464.41</v>
      </c>
      <c r="AL17" s="28">
        <f t="shared" si="29"/>
        <v>40.53</v>
      </c>
      <c r="AM17" s="28">
        <f t="shared" si="30"/>
        <v>36.61</v>
      </c>
      <c r="AN17" s="28">
        <f t="shared" si="31"/>
        <v>40.53</v>
      </c>
      <c r="AO17" s="28">
        <f t="shared" si="32"/>
        <v>39.229999999999997</v>
      </c>
      <c r="AP17" s="28">
        <f t="shared" si="33"/>
        <v>40.53</v>
      </c>
      <c r="AQ17" s="28">
        <f t="shared" si="34"/>
        <v>39.229999999999997</v>
      </c>
      <c r="AR17" s="28">
        <f t="shared" si="35"/>
        <v>40.53</v>
      </c>
      <c r="AS17" s="28">
        <f t="shared" si="36"/>
        <v>40.53</v>
      </c>
      <c r="AT17" s="28">
        <f t="shared" si="37"/>
        <v>39.229999999999997</v>
      </c>
      <c r="AU17" s="28">
        <f t="shared" si="38"/>
        <v>40.53</v>
      </c>
      <c r="AV17" s="28">
        <f t="shared" si="39"/>
        <v>39.229999999999997</v>
      </c>
      <c r="AW17" s="28">
        <f t="shared" si="40"/>
        <v>40.53</v>
      </c>
      <c r="AX17" s="28">
        <f t="shared" si="4"/>
        <v>477.24</v>
      </c>
      <c r="AY17" s="28">
        <f t="shared" si="5"/>
        <v>1941.65</v>
      </c>
      <c r="AZ17" s="28">
        <f t="shared" si="41"/>
        <v>40.53</v>
      </c>
      <c r="BA17" s="28">
        <f t="shared" si="42"/>
        <v>36.61</v>
      </c>
      <c r="BB17" s="28">
        <f t="shared" si="43"/>
        <v>40.53</v>
      </c>
      <c r="BC17" s="28">
        <f t="shared" si="44"/>
        <v>39.229999999999997</v>
      </c>
      <c r="BD17" s="28">
        <f t="shared" si="45"/>
        <v>40.53</v>
      </c>
      <c r="BE17" s="28">
        <f t="shared" si="46"/>
        <v>39.229999999999997</v>
      </c>
      <c r="BF17" s="28">
        <f t="shared" si="47"/>
        <v>40.53</v>
      </c>
      <c r="BG17" s="28">
        <f t="shared" si="48"/>
        <v>40.53</v>
      </c>
      <c r="BH17" s="28">
        <f t="shared" si="49"/>
        <v>39.229999999999997</v>
      </c>
      <c r="BI17" s="28">
        <f t="shared" si="50"/>
        <v>40.53</v>
      </c>
      <c r="BJ17" s="28">
        <f t="shared" si="51"/>
        <v>39.229999999999997</v>
      </c>
      <c r="BK17" s="28">
        <f t="shared" si="52"/>
        <v>40.53</v>
      </c>
      <c r="BL17" s="28">
        <f t="shared" si="6"/>
        <v>477.24</v>
      </c>
      <c r="BM17" s="28">
        <f t="shared" si="7"/>
        <v>2418.89</v>
      </c>
      <c r="BN17" s="28">
        <f t="shared" si="53"/>
        <v>40.53</v>
      </c>
      <c r="BO17" s="28">
        <f t="shared" si="54"/>
        <v>36.61</v>
      </c>
      <c r="BP17" s="28">
        <f t="shared" si="55"/>
        <v>40.53</v>
      </c>
      <c r="BQ17" s="28">
        <f t="shared" si="56"/>
        <v>39.229999999999997</v>
      </c>
      <c r="BR17" s="28">
        <f t="shared" si="57"/>
        <v>40.53</v>
      </c>
      <c r="BS17" s="28">
        <f t="shared" si="58"/>
        <v>39.229999999999997</v>
      </c>
      <c r="BT17" s="28">
        <f t="shared" si="59"/>
        <v>40.53</v>
      </c>
      <c r="BU17" s="28">
        <f t="shared" si="60"/>
        <v>40.53</v>
      </c>
      <c r="BV17" s="28">
        <f t="shared" si="61"/>
        <v>39.229999999999997</v>
      </c>
      <c r="BW17" s="28">
        <f t="shared" si="62"/>
        <v>40.53</v>
      </c>
      <c r="BX17" s="28">
        <f t="shared" si="63"/>
        <v>39.229999999999997</v>
      </c>
      <c r="BY17" s="28">
        <f t="shared" si="64"/>
        <v>40.53</v>
      </c>
      <c r="BZ17" s="28">
        <f t="shared" si="8"/>
        <v>477.24</v>
      </c>
      <c r="CA17" s="28">
        <f t="shared" si="9"/>
        <v>2896.13</v>
      </c>
      <c r="CB17" s="28">
        <f t="shared" si="65"/>
        <v>40.53</v>
      </c>
      <c r="CC17" s="28">
        <f t="shared" si="66"/>
        <v>37.92</v>
      </c>
      <c r="CD17" s="28">
        <f t="shared" si="67"/>
        <v>40.53</v>
      </c>
      <c r="CE17" s="28">
        <f t="shared" si="68"/>
        <v>39.229999999999997</v>
      </c>
      <c r="CF17" s="28">
        <f t="shared" si="69"/>
        <v>40.53</v>
      </c>
      <c r="CG17" s="28">
        <f t="shared" si="70"/>
        <v>39.229999999999997</v>
      </c>
      <c r="CH17" s="28">
        <f t="shared" si="71"/>
        <v>40.53</v>
      </c>
      <c r="CI17" s="28">
        <f t="shared" si="72"/>
        <v>40.53</v>
      </c>
      <c r="CJ17" s="28">
        <f t="shared" si="73"/>
        <v>39.229999999999997</v>
      </c>
      <c r="CK17" s="28">
        <f t="shared" si="74"/>
        <v>40.53</v>
      </c>
      <c r="CL17" s="28">
        <f t="shared" si="75"/>
        <v>39.229999999999997</v>
      </c>
      <c r="CM17" s="28">
        <f t="shared" si="76"/>
        <v>40.53</v>
      </c>
      <c r="CN17" s="28">
        <f t="shared" si="10"/>
        <v>478.54999999999995</v>
      </c>
      <c r="CO17" s="29">
        <f t="shared" si="11"/>
        <v>3374.68</v>
      </c>
      <c r="CP17" s="28">
        <f t="shared" si="77"/>
        <v>40.53</v>
      </c>
      <c r="CQ17" s="28">
        <f t="shared" si="78"/>
        <v>36.61</v>
      </c>
      <c r="CR17" s="28">
        <f t="shared" si="79"/>
        <v>40.53</v>
      </c>
      <c r="CS17" s="28">
        <f t="shared" si="80"/>
        <v>39.229999999999997</v>
      </c>
      <c r="CT17" s="30">
        <f t="shared" si="81"/>
        <v>40.53</v>
      </c>
      <c r="CU17" s="28">
        <f t="shared" si="82"/>
        <v>39.229999999999997</v>
      </c>
      <c r="CV17" s="28">
        <f t="shared" si="83"/>
        <v>40.53</v>
      </c>
      <c r="CW17" s="28">
        <f t="shared" si="84"/>
        <v>40.53</v>
      </c>
      <c r="CX17" s="28">
        <f t="shared" si="85"/>
        <v>39.229999999999997</v>
      </c>
      <c r="CY17" s="28">
        <f t="shared" si="86"/>
        <v>40.53</v>
      </c>
      <c r="CZ17" s="28">
        <f t="shared" si="87"/>
        <v>39.229999999999997</v>
      </c>
      <c r="DA17" s="28">
        <f t="shared" si="88"/>
        <v>40.53</v>
      </c>
      <c r="DB17" s="29">
        <f t="shared" si="89"/>
        <v>477.24</v>
      </c>
      <c r="DC17" s="29">
        <f t="shared" si="12"/>
        <v>3851.92</v>
      </c>
      <c r="DD17" s="28">
        <f t="shared" si="90"/>
        <v>40.53</v>
      </c>
      <c r="DE17" s="28">
        <f t="shared" si="91"/>
        <v>36.61</v>
      </c>
      <c r="DF17" s="28">
        <f t="shared" si="92"/>
        <v>40.53</v>
      </c>
      <c r="DG17" s="28">
        <f t="shared" si="93"/>
        <v>39.229999999999997</v>
      </c>
      <c r="DH17" s="28">
        <f t="shared" si="94"/>
        <v>40.53</v>
      </c>
      <c r="DI17" s="28">
        <f t="shared" si="95"/>
        <v>39.229999999999997</v>
      </c>
      <c r="DJ17" s="28">
        <f t="shared" si="96"/>
        <v>40.53</v>
      </c>
      <c r="DK17" s="28">
        <f t="shared" si="106"/>
        <v>40.53</v>
      </c>
      <c r="DL17" s="28">
        <f t="shared" si="99"/>
        <v>39.229999999999997</v>
      </c>
      <c r="DM17" s="28">
        <f t="shared" si="100"/>
        <v>40.53</v>
      </c>
      <c r="DN17" s="28">
        <f t="shared" si="101"/>
        <v>39.229999999999997</v>
      </c>
      <c r="DO17" s="28">
        <f t="shared" si="102"/>
        <v>40.53</v>
      </c>
      <c r="DP17" s="31">
        <f t="shared" si="13"/>
        <v>477.24</v>
      </c>
      <c r="DQ17" s="29">
        <f t="shared" si="14"/>
        <v>4329.16</v>
      </c>
      <c r="DR17" s="28">
        <f t="shared" si="107"/>
        <v>40.53</v>
      </c>
      <c r="DS17" s="28">
        <f t="shared" si="103"/>
        <v>36.61</v>
      </c>
      <c r="DT17" s="28">
        <f t="shared" si="104"/>
        <v>40.53</v>
      </c>
      <c r="DU17" s="28">
        <f t="shared" si="105"/>
        <v>39.229999999999997</v>
      </c>
      <c r="DV17" s="29"/>
      <c r="DW17" s="29"/>
      <c r="DX17" s="29"/>
      <c r="DY17" s="29"/>
      <c r="DZ17" s="29"/>
      <c r="EA17" s="29"/>
      <c r="EB17" s="29"/>
      <c r="EC17" s="29"/>
      <c r="ED17" s="29">
        <f t="shared" si="97"/>
        <v>156.9</v>
      </c>
      <c r="EE17" s="28">
        <f t="shared" si="98"/>
        <v>4486.0600000000004</v>
      </c>
      <c r="EF17" s="28">
        <f t="shared" si="15"/>
        <v>6162.94</v>
      </c>
    </row>
    <row r="18" spans="2:144" ht="19.5" customHeight="1" x14ac:dyDescent="0.15">
      <c r="B18" s="23" t="s">
        <v>76</v>
      </c>
      <c r="C18" s="24" t="s">
        <v>77</v>
      </c>
      <c r="D18" s="25"/>
      <c r="E18" s="26"/>
      <c r="F18" s="26"/>
      <c r="G18" s="27">
        <v>1850.86</v>
      </c>
      <c r="H18" s="28">
        <f t="shared" si="0"/>
        <v>185.09</v>
      </c>
      <c r="I18" s="28">
        <f t="shared" si="1"/>
        <v>1665.7739999999999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>
        <v>2.95</v>
      </c>
      <c r="U18" s="28">
        <v>82.92</v>
      </c>
      <c r="V18" s="28">
        <v>82.92</v>
      </c>
      <c r="W18" s="28">
        <f t="shared" si="16"/>
        <v>168.79000000000002</v>
      </c>
      <c r="X18" s="28">
        <f t="shared" si="17"/>
        <v>7.04</v>
      </c>
      <c r="Y18" s="28">
        <f t="shared" si="18"/>
        <v>6.59</v>
      </c>
      <c r="Z18" s="28">
        <f t="shared" si="19"/>
        <v>7.04</v>
      </c>
      <c r="AA18" s="28">
        <f t="shared" si="20"/>
        <v>6.82</v>
      </c>
      <c r="AB18" s="28">
        <f t="shared" si="21"/>
        <v>7.04</v>
      </c>
      <c r="AC18" s="28">
        <f t="shared" si="22"/>
        <v>6.82</v>
      </c>
      <c r="AD18" s="28">
        <f t="shared" si="23"/>
        <v>7.04</v>
      </c>
      <c r="AE18" s="28">
        <f t="shared" si="24"/>
        <v>7.04</v>
      </c>
      <c r="AF18" s="28">
        <f t="shared" si="25"/>
        <v>6.82</v>
      </c>
      <c r="AG18" s="28">
        <f t="shared" si="26"/>
        <v>7.04</v>
      </c>
      <c r="AH18" s="28">
        <f t="shared" si="27"/>
        <v>6.82</v>
      </c>
      <c r="AI18" s="28">
        <f t="shared" si="28"/>
        <v>7.04</v>
      </c>
      <c r="AJ18" s="28">
        <f t="shared" si="2"/>
        <v>83.15000000000002</v>
      </c>
      <c r="AK18" s="28">
        <f t="shared" si="3"/>
        <v>251.94</v>
      </c>
      <c r="AL18" s="28">
        <f t="shared" si="29"/>
        <v>7.04</v>
      </c>
      <c r="AM18" s="28">
        <f t="shared" si="30"/>
        <v>6.36</v>
      </c>
      <c r="AN18" s="28">
        <f t="shared" si="31"/>
        <v>7.04</v>
      </c>
      <c r="AO18" s="28">
        <f t="shared" si="32"/>
        <v>6.82</v>
      </c>
      <c r="AP18" s="28">
        <f t="shared" si="33"/>
        <v>7.04</v>
      </c>
      <c r="AQ18" s="28">
        <f t="shared" si="34"/>
        <v>6.82</v>
      </c>
      <c r="AR18" s="28">
        <f t="shared" si="35"/>
        <v>7.04</v>
      </c>
      <c r="AS18" s="28">
        <f t="shared" si="36"/>
        <v>7.04</v>
      </c>
      <c r="AT18" s="28">
        <f t="shared" si="37"/>
        <v>6.82</v>
      </c>
      <c r="AU18" s="28">
        <f t="shared" si="38"/>
        <v>7.04</v>
      </c>
      <c r="AV18" s="28">
        <f t="shared" si="39"/>
        <v>6.82</v>
      </c>
      <c r="AW18" s="28">
        <f t="shared" si="40"/>
        <v>7.04</v>
      </c>
      <c r="AX18" s="28">
        <f t="shared" si="4"/>
        <v>82.92</v>
      </c>
      <c r="AY18" s="28">
        <f t="shared" si="5"/>
        <v>334.86</v>
      </c>
      <c r="AZ18" s="28">
        <f t="shared" si="41"/>
        <v>7.04</v>
      </c>
      <c r="BA18" s="28">
        <f t="shared" si="42"/>
        <v>6.36</v>
      </c>
      <c r="BB18" s="28">
        <f t="shared" si="43"/>
        <v>7.04</v>
      </c>
      <c r="BC18" s="28">
        <f t="shared" si="44"/>
        <v>6.82</v>
      </c>
      <c r="BD18" s="28">
        <f t="shared" si="45"/>
        <v>7.04</v>
      </c>
      <c r="BE18" s="28">
        <f t="shared" si="46"/>
        <v>6.82</v>
      </c>
      <c r="BF18" s="28">
        <f t="shared" si="47"/>
        <v>7.04</v>
      </c>
      <c r="BG18" s="28">
        <f t="shared" si="48"/>
        <v>7.04</v>
      </c>
      <c r="BH18" s="28">
        <f t="shared" si="49"/>
        <v>6.82</v>
      </c>
      <c r="BI18" s="28">
        <f t="shared" si="50"/>
        <v>7.04</v>
      </c>
      <c r="BJ18" s="28">
        <f t="shared" si="51"/>
        <v>6.82</v>
      </c>
      <c r="BK18" s="28">
        <f t="shared" si="52"/>
        <v>7.04</v>
      </c>
      <c r="BL18" s="28">
        <f t="shared" si="6"/>
        <v>82.92</v>
      </c>
      <c r="BM18" s="28">
        <f t="shared" si="7"/>
        <v>417.78</v>
      </c>
      <c r="BN18" s="28">
        <f t="shared" si="53"/>
        <v>7.04</v>
      </c>
      <c r="BO18" s="28">
        <f t="shared" si="54"/>
        <v>6.36</v>
      </c>
      <c r="BP18" s="28">
        <f t="shared" si="55"/>
        <v>7.04</v>
      </c>
      <c r="BQ18" s="28">
        <f t="shared" si="56"/>
        <v>6.82</v>
      </c>
      <c r="BR18" s="28">
        <f t="shared" si="57"/>
        <v>7.04</v>
      </c>
      <c r="BS18" s="28">
        <f t="shared" si="58"/>
        <v>6.82</v>
      </c>
      <c r="BT18" s="28">
        <f t="shared" si="59"/>
        <v>7.04</v>
      </c>
      <c r="BU18" s="28">
        <f t="shared" si="60"/>
        <v>7.04</v>
      </c>
      <c r="BV18" s="28">
        <f t="shared" si="61"/>
        <v>6.82</v>
      </c>
      <c r="BW18" s="28">
        <f t="shared" si="62"/>
        <v>7.04</v>
      </c>
      <c r="BX18" s="28">
        <f t="shared" si="63"/>
        <v>6.82</v>
      </c>
      <c r="BY18" s="28">
        <f t="shared" si="64"/>
        <v>7.04</v>
      </c>
      <c r="BZ18" s="28">
        <f t="shared" si="8"/>
        <v>82.92</v>
      </c>
      <c r="CA18" s="28">
        <f t="shared" si="9"/>
        <v>500.7</v>
      </c>
      <c r="CB18" s="28">
        <f t="shared" si="65"/>
        <v>7.04</v>
      </c>
      <c r="CC18" s="28">
        <f t="shared" si="66"/>
        <v>6.59</v>
      </c>
      <c r="CD18" s="28">
        <f t="shared" si="67"/>
        <v>7.04</v>
      </c>
      <c r="CE18" s="28">
        <f t="shared" si="68"/>
        <v>6.82</v>
      </c>
      <c r="CF18" s="28">
        <f t="shared" si="69"/>
        <v>7.04</v>
      </c>
      <c r="CG18" s="28">
        <f t="shared" si="70"/>
        <v>6.82</v>
      </c>
      <c r="CH18" s="28">
        <f t="shared" si="71"/>
        <v>7.04</v>
      </c>
      <c r="CI18" s="28">
        <f t="shared" si="72"/>
        <v>7.04</v>
      </c>
      <c r="CJ18" s="28">
        <f t="shared" si="73"/>
        <v>6.82</v>
      </c>
      <c r="CK18" s="28">
        <f t="shared" si="74"/>
        <v>7.04</v>
      </c>
      <c r="CL18" s="28">
        <f t="shared" si="75"/>
        <v>6.82</v>
      </c>
      <c r="CM18" s="28">
        <f t="shared" si="76"/>
        <v>7.04</v>
      </c>
      <c r="CN18" s="28">
        <f t="shared" si="10"/>
        <v>83.15000000000002</v>
      </c>
      <c r="CO18" s="29">
        <f t="shared" si="11"/>
        <v>583.85</v>
      </c>
      <c r="CP18" s="28">
        <f t="shared" si="77"/>
        <v>7.04</v>
      </c>
      <c r="CQ18" s="28">
        <f t="shared" si="78"/>
        <v>6.36</v>
      </c>
      <c r="CR18" s="28">
        <f t="shared" si="79"/>
        <v>7.04</v>
      </c>
      <c r="CS18" s="28">
        <f t="shared" si="80"/>
        <v>6.82</v>
      </c>
      <c r="CT18" s="30">
        <f t="shared" si="81"/>
        <v>7.04</v>
      </c>
      <c r="CU18" s="28">
        <f t="shared" si="82"/>
        <v>6.82</v>
      </c>
      <c r="CV18" s="28">
        <f t="shared" si="83"/>
        <v>7.04</v>
      </c>
      <c r="CW18" s="28">
        <f t="shared" si="84"/>
        <v>7.04</v>
      </c>
      <c r="CX18" s="28">
        <f t="shared" si="85"/>
        <v>6.82</v>
      </c>
      <c r="CY18" s="28">
        <f t="shared" si="86"/>
        <v>7.04</v>
      </c>
      <c r="CZ18" s="28">
        <f t="shared" si="87"/>
        <v>6.82</v>
      </c>
      <c r="DA18" s="28">
        <f t="shared" si="88"/>
        <v>7.04</v>
      </c>
      <c r="DB18" s="29">
        <f t="shared" si="89"/>
        <v>82.92</v>
      </c>
      <c r="DC18" s="29">
        <f t="shared" si="12"/>
        <v>666.77</v>
      </c>
      <c r="DD18" s="28">
        <f t="shared" si="90"/>
        <v>7.04</v>
      </c>
      <c r="DE18" s="28">
        <f t="shared" si="91"/>
        <v>6.36</v>
      </c>
      <c r="DF18" s="28">
        <f t="shared" si="92"/>
        <v>7.04</v>
      </c>
      <c r="DG18" s="28">
        <f t="shared" si="93"/>
        <v>6.82</v>
      </c>
      <c r="DH18" s="28">
        <f t="shared" si="94"/>
        <v>7.04</v>
      </c>
      <c r="DI18" s="28">
        <f t="shared" si="95"/>
        <v>6.82</v>
      </c>
      <c r="DJ18" s="28">
        <f t="shared" si="96"/>
        <v>7.04</v>
      </c>
      <c r="DK18" s="28">
        <f t="shared" si="106"/>
        <v>7.04</v>
      </c>
      <c r="DL18" s="28">
        <f t="shared" si="99"/>
        <v>6.82</v>
      </c>
      <c r="DM18" s="28">
        <f t="shared" si="100"/>
        <v>7.04</v>
      </c>
      <c r="DN18" s="28">
        <f t="shared" si="101"/>
        <v>6.82</v>
      </c>
      <c r="DO18" s="28">
        <f t="shared" si="102"/>
        <v>7.04</v>
      </c>
      <c r="DP18" s="31">
        <f t="shared" si="13"/>
        <v>82.92</v>
      </c>
      <c r="DQ18" s="29">
        <f t="shared" si="14"/>
        <v>749.69</v>
      </c>
      <c r="DR18" s="28">
        <f t="shared" si="107"/>
        <v>7.04</v>
      </c>
      <c r="DS18" s="28">
        <f t="shared" si="103"/>
        <v>6.36</v>
      </c>
      <c r="DT18" s="28">
        <f t="shared" si="104"/>
        <v>7.04</v>
      </c>
      <c r="DU18" s="28">
        <f t="shared" si="105"/>
        <v>6.82</v>
      </c>
      <c r="DV18" s="29"/>
      <c r="DW18" s="29"/>
      <c r="DX18" s="29"/>
      <c r="DY18" s="29"/>
      <c r="DZ18" s="29"/>
      <c r="EA18" s="29"/>
      <c r="EB18" s="29"/>
      <c r="EC18" s="29"/>
      <c r="ED18" s="29">
        <f t="shared" si="97"/>
        <v>27.26</v>
      </c>
      <c r="EE18" s="28">
        <f t="shared" si="98"/>
        <v>776.95</v>
      </c>
      <c r="EF18" s="28">
        <f t="shared" si="15"/>
        <v>1073.9099999999999</v>
      </c>
    </row>
    <row r="19" spans="2:144" ht="19.5" customHeight="1" x14ac:dyDescent="0.15">
      <c r="B19" s="23" t="s">
        <v>78</v>
      </c>
      <c r="C19" s="24" t="s">
        <v>79</v>
      </c>
      <c r="D19" s="25" t="s">
        <v>80</v>
      </c>
      <c r="E19" s="26"/>
      <c r="F19" s="26"/>
      <c r="G19" s="27">
        <v>3112.27</v>
      </c>
      <c r="H19" s="28">
        <f t="shared" si="0"/>
        <v>311.23</v>
      </c>
      <c r="I19" s="28">
        <f t="shared" si="1"/>
        <v>2801.0430000000001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>
        <v>5.73</v>
      </c>
      <c r="V19" s="28">
        <v>139.49</v>
      </c>
      <c r="W19" s="28">
        <f t="shared" si="16"/>
        <v>145.22</v>
      </c>
      <c r="X19" s="28">
        <f t="shared" si="17"/>
        <v>11.85</v>
      </c>
      <c r="Y19" s="28">
        <f t="shared" si="18"/>
        <v>11.08</v>
      </c>
      <c r="Z19" s="28">
        <f t="shared" si="19"/>
        <v>11.85</v>
      </c>
      <c r="AA19" s="28">
        <f t="shared" si="20"/>
        <v>11.46</v>
      </c>
      <c r="AB19" s="28">
        <f t="shared" si="21"/>
        <v>11.85</v>
      </c>
      <c r="AC19" s="28">
        <f t="shared" si="22"/>
        <v>11.46</v>
      </c>
      <c r="AD19" s="28">
        <f t="shared" si="23"/>
        <v>11.85</v>
      </c>
      <c r="AE19" s="28">
        <f t="shared" si="24"/>
        <v>11.85</v>
      </c>
      <c r="AF19" s="28">
        <f t="shared" si="25"/>
        <v>11.46</v>
      </c>
      <c r="AG19" s="28">
        <f t="shared" si="26"/>
        <v>11.85</v>
      </c>
      <c r="AH19" s="28">
        <f t="shared" si="27"/>
        <v>11.46</v>
      </c>
      <c r="AI19" s="28">
        <f t="shared" si="28"/>
        <v>11.85</v>
      </c>
      <c r="AJ19" s="28">
        <f t="shared" si="2"/>
        <v>139.87</v>
      </c>
      <c r="AK19" s="28">
        <f t="shared" si="3"/>
        <v>285.08999999999997</v>
      </c>
      <c r="AL19" s="28">
        <f t="shared" si="29"/>
        <v>11.85</v>
      </c>
      <c r="AM19" s="28">
        <f t="shared" si="30"/>
        <v>10.7</v>
      </c>
      <c r="AN19" s="28">
        <f t="shared" si="31"/>
        <v>11.85</v>
      </c>
      <c r="AO19" s="28">
        <f t="shared" si="32"/>
        <v>11.46</v>
      </c>
      <c r="AP19" s="28">
        <f t="shared" si="33"/>
        <v>11.85</v>
      </c>
      <c r="AQ19" s="28">
        <f t="shared" si="34"/>
        <v>11.46</v>
      </c>
      <c r="AR19" s="28">
        <f t="shared" si="35"/>
        <v>11.85</v>
      </c>
      <c r="AS19" s="28">
        <f t="shared" si="36"/>
        <v>11.85</v>
      </c>
      <c r="AT19" s="28">
        <f t="shared" si="37"/>
        <v>11.46</v>
      </c>
      <c r="AU19" s="28">
        <f t="shared" si="38"/>
        <v>11.85</v>
      </c>
      <c r="AV19" s="28">
        <f t="shared" si="39"/>
        <v>11.46</v>
      </c>
      <c r="AW19" s="28">
        <f t="shared" si="40"/>
        <v>11.85</v>
      </c>
      <c r="AX19" s="28">
        <f t="shared" si="4"/>
        <v>139.48999999999998</v>
      </c>
      <c r="AY19" s="28">
        <f t="shared" si="5"/>
        <v>424.58</v>
      </c>
      <c r="AZ19" s="28">
        <f t="shared" si="41"/>
        <v>11.85</v>
      </c>
      <c r="BA19" s="28">
        <f t="shared" si="42"/>
        <v>10.7</v>
      </c>
      <c r="BB19" s="28">
        <f t="shared" si="43"/>
        <v>11.85</v>
      </c>
      <c r="BC19" s="28">
        <f t="shared" si="44"/>
        <v>11.46</v>
      </c>
      <c r="BD19" s="28">
        <f t="shared" si="45"/>
        <v>11.85</v>
      </c>
      <c r="BE19" s="28">
        <f t="shared" si="46"/>
        <v>11.46</v>
      </c>
      <c r="BF19" s="28">
        <f t="shared" si="47"/>
        <v>11.85</v>
      </c>
      <c r="BG19" s="28">
        <f t="shared" si="48"/>
        <v>11.85</v>
      </c>
      <c r="BH19" s="28">
        <f t="shared" si="49"/>
        <v>11.46</v>
      </c>
      <c r="BI19" s="28">
        <f t="shared" si="50"/>
        <v>11.85</v>
      </c>
      <c r="BJ19" s="28">
        <f t="shared" si="51"/>
        <v>11.46</v>
      </c>
      <c r="BK19" s="28">
        <f t="shared" si="52"/>
        <v>11.85</v>
      </c>
      <c r="BL19" s="28">
        <f t="shared" si="6"/>
        <v>139.48999999999998</v>
      </c>
      <c r="BM19" s="28">
        <f t="shared" si="7"/>
        <v>564.07000000000005</v>
      </c>
      <c r="BN19" s="28">
        <f t="shared" si="53"/>
        <v>11.85</v>
      </c>
      <c r="BO19" s="28">
        <f t="shared" si="54"/>
        <v>10.7</v>
      </c>
      <c r="BP19" s="28">
        <f t="shared" si="55"/>
        <v>11.85</v>
      </c>
      <c r="BQ19" s="28">
        <f t="shared" si="56"/>
        <v>11.46</v>
      </c>
      <c r="BR19" s="28">
        <f t="shared" si="57"/>
        <v>11.85</v>
      </c>
      <c r="BS19" s="28">
        <f t="shared" si="58"/>
        <v>11.46</v>
      </c>
      <c r="BT19" s="28">
        <f t="shared" si="59"/>
        <v>11.85</v>
      </c>
      <c r="BU19" s="28">
        <f t="shared" si="60"/>
        <v>11.85</v>
      </c>
      <c r="BV19" s="28">
        <f t="shared" si="61"/>
        <v>11.46</v>
      </c>
      <c r="BW19" s="28">
        <f t="shared" si="62"/>
        <v>11.85</v>
      </c>
      <c r="BX19" s="28">
        <f t="shared" si="63"/>
        <v>11.46</v>
      </c>
      <c r="BY19" s="28">
        <f t="shared" si="64"/>
        <v>11.85</v>
      </c>
      <c r="BZ19" s="28">
        <f t="shared" si="8"/>
        <v>139.48999999999998</v>
      </c>
      <c r="CA19" s="28">
        <f t="shared" si="9"/>
        <v>703.56</v>
      </c>
      <c r="CB19" s="28">
        <f t="shared" si="65"/>
        <v>11.85</v>
      </c>
      <c r="CC19" s="28">
        <f t="shared" si="66"/>
        <v>11.08</v>
      </c>
      <c r="CD19" s="28">
        <f t="shared" si="67"/>
        <v>11.85</v>
      </c>
      <c r="CE19" s="28">
        <f t="shared" si="68"/>
        <v>11.46</v>
      </c>
      <c r="CF19" s="28">
        <f t="shared" si="69"/>
        <v>11.85</v>
      </c>
      <c r="CG19" s="28">
        <f t="shared" si="70"/>
        <v>11.46</v>
      </c>
      <c r="CH19" s="28">
        <f t="shared" si="71"/>
        <v>11.85</v>
      </c>
      <c r="CI19" s="28">
        <f t="shared" si="72"/>
        <v>11.85</v>
      </c>
      <c r="CJ19" s="28">
        <f t="shared" si="73"/>
        <v>11.46</v>
      </c>
      <c r="CK19" s="28">
        <f t="shared" si="74"/>
        <v>11.85</v>
      </c>
      <c r="CL19" s="28">
        <f t="shared" si="75"/>
        <v>11.46</v>
      </c>
      <c r="CM19" s="28">
        <f t="shared" si="76"/>
        <v>11.85</v>
      </c>
      <c r="CN19" s="28">
        <f t="shared" si="10"/>
        <v>139.87</v>
      </c>
      <c r="CO19" s="29">
        <f t="shared" si="11"/>
        <v>843.43</v>
      </c>
      <c r="CP19" s="28">
        <f t="shared" si="77"/>
        <v>11.85</v>
      </c>
      <c r="CQ19" s="28">
        <f t="shared" si="78"/>
        <v>10.7</v>
      </c>
      <c r="CR19" s="28">
        <f t="shared" si="79"/>
        <v>11.85</v>
      </c>
      <c r="CS19" s="28">
        <f t="shared" si="80"/>
        <v>11.46</v>
      </c>
      <c r="CT19" s="30">
        <f t="shared" si="81"/>
        <v>11.85</v>
      </c>
      <c r="CU19" s="28">
        <f t="shared" si="82"/>
        <v>11.46</v>
      </c>
      <c r="CV19" s="28">
        <f t="shared" si="83"/>
        <v>11.85</v>
      </c>
      <c r="CW19" s="28">
        <f t="shared" si="84"/>
        <v>11.85</v>
      </c>
      <c r="CX19" s="28">
        <f t="shared" si="85"/>
        <v>11.46</v>
      </c>
      <c r="CY19" s="28">
        <f t="shared" si="86"/>
        <v>11.85</v>
      </c>
      <c r="CZ19" s="28">
        <f t="shared" si="87"/>
        <v>11.46</v>
      </c>
      <c r="DA19" s="28">
        <f t="shared" si="88"/>
        <v>11.85</v>
      </c>
      <c r="DB19" s="29">
        <f t="shared" si="89"/>
        <v>139.48999999999998</v>
      </c>
      <c r="DC19" s="29">
        <f t="shared" si="12"/>
        <v>982.92</v>
      </c>
      <c r="DD19" s="28">
        <f t="shared" si="90"/>
        <v>11.85</v>
      </c>
      <c r="DE19" s="28">
        <f t="shared" si="91"/>
        <v>10.7</v>
      </c>
      <c r="DF19" s="28">
        <f t="shared" si="92"/>
        <v>11.85</v>
      </c>
      <c r="DG19" s="28">
        <f t="shared" si="93"/>
        <v>11.46</v>
      </c>
      <c r="DH19" s="28">
        <f t="shared" si="94"/>
        <v>11.85</v>
      </c>
      <c r="DI19" s="28">
        <f t="shared" si="95"/>
        <v>11.46</v>
      </c>
      <c r="DJ19" s="28">
        <f t="shared" si="96"/>
        <v>11.85</v>
      </c>
      <c r="DK19" s="28">
        <f t="shared" si="106"/>
        <v>11.85</v>
      </c>
      <c r="DL19" s="28">
        <f t="shared" si="99"/>
        <v>11.46</v>
      </c>
      <c r="DM19" s="28">
        <f t="shared" si="100"/>
        <v>11.85</v>
      </c>
      <c r="DN19" s="28">
        <f t="shared" si="101"/>
        <v>11.46</v>
      </c>
      <c r="DO19" s="28">
        <f t="shared" si="102"/>
        <v>11.85</v>
      </c>
      <c r="DP19" s="31">
        <f t="shared" si="13"/>
        <v>139.48999999999998</v>
      </c>
      <c r="DQ19" s="29">
        <f t="shared" si="14"/>
        <v>1122.4100000000001</v>
      </c>
      <c r="DR19" s="28">
        <f t="shared" si="107"/>
        <v>11.85</v>
      </c>
      <c r="DS19" s="28">
        <f t="shared" si="103"/>
        <v>10.7</v>
      </c>
      <c r="DT19" s="28">
        <f t="shared" si="104"/>
        <v>11.85</v>
      </c>
      <c r="DU19" s="28">
        <f t="shared" si="105"/>
        <v>11.46</v>
      </c>
      <c r="DV19" s="29"/>
      <c r="DW19" s="29"/>
      <c r="DX19" s="29"/>
      <c r="DY19" s="29"/>
      <c r="DZ19" s="29"/>
      <c r="EA19" s="29"/>
      <c r="EB19" s="29"/>
      <c r="EC19" s="29"/>
      <c r="ED19" s="29">
        <f t="shared" si="97"/>
        <v>45.86</v>
      </c>
      <c r="EE19" s="28">
        <f t="shared" si="98"/>
        <v>1168.27</v>
      </c>
      <c r="EF19" s="28">
        <f t="shared" si="15"/>
        <v>1944</v>
      </c>
    </row>
    <row r="20" spans="2:144" ht="27" customHeight="1" x14ac:dyDescent="0.15">
      <c r="B20" s="23" t="s">
        <v>81</v>
      </c>
      <c r="C20" s="24" t="s">
        <v>82</v>
      </c>
      <c r="D20" s="25" t="s">
        <v>83</v>
      </c>
      <c r="E20" s="26"/>
      <c r="F20" s="26"/>
      <c r="G20" s="27">
        <v>32994.699999999997</v>
      </c>
      <c r="H20" s="28">
        <f t="shared" si="0"/>
        <v>3299.47</v>
      </c>
      <c r="I20" s="28">
        <f t="shared" si="1"/>
        <v>29695.23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>
        <v>4.05</v>
      </c>
      <c r="W20" s="28">
        <f t="shared" si="16"/>
        <v>4.05</v>
      </c>
      <c r="X20" s="28">
        <f t="shared" si="17"/>
        <v>125.59</v>
      </c>
      <c r="Y20" s="28">
        <f t="shared" si="18"/>
        <v>117.48</v>
      </c>
      <c r="Z20" s="28">
        <f t="shared" si="19"/>
        <v>125.59</v>
      </c>
      <c r="AA20" s="28">
        <f t="shared" si="20"/>
        <v>121.54</v>
      </c>
      <c r="AB20" s="28">
        <f t="shared" si="21"/>
        <v>125.59</v>
      </c>
      <c r="AC20" s="28">
        <f t="shared" si="22"/>
        <v>121.54</v>
      </c>
      <c r="AD20" s="28">
        <f t="shared" si="23"/>
        <v>125.59</v>
      </c>
      <c r="AE20" s="28">
        <f t="shared" si="24"/>
        <v>125.59</v>
      </c>
      <c r="AF20" s="28">
        <f t="shared" si="25"/>
        <v>121.54</v>
      </c>
      <c r="AG20" s="28">
        <f t="shared" si="26"/>
        <v>125.59</v>
      </c>
      <c r="AH20" s="28">
        <f t="shared" si="27"/>
        <v>121.54</v>
      </c>
      <c r="AI20" s="28">
        <f t="shared" si="28"/>
        <v>125.59</v>
      </c>
      <c r="AJ20" s="28">
        <f t="shared" si="2"/>
        <v>1482.7699999999998</v>
      </c>
      <c r="AK20" s="28">
        <f t="shared" si="3"/>
        <v>1486.82</v>
      </c>
      <c r="AL20" s="28">
        <f t="shared" si="29"/>
        <v>125.59</v>
      </c>
      <c r="AM20" s="28">
        <f t="shared" si="30"/>
        <v>113.43</v>
      </c>
      <c r="AN20" s="28">
        <f t="shared" si="31"/>
        <v>125.59</v>
      </c>
      <c r="AO20" s="28">
        <f t="shared" si="32"/>
        <v>121.54</v>
      </c>
      <c r="AP20" s="28">
        <f t="shared" si="33"/>
        <v>125.59</v>
      </c>
      <c r="AQ20" s="28">
        <f t="shared" si="34"/>
        <v>121.54</v>
      </c>
      <c r="AR20" s="28">
        <f t="shared" si="35"/>
        <v>125.59</v>
      </c>
      <c r="AS20" s="28">
        <f t="shared" si="36"/>
        <v>125.59</v>
      </c>
      <c r="AT20" s="28">
        <f t="shared" si="37"/>
        <v>121.54</v>
      </c>
      <c r="AU20" s="28">
        <f t="shared" si="38"/>
        <v>125.59</v>
      </c>
      <c r="AV20" s="28">
        <f t="shared" si="39"/>
        <v>121.54</v>
      </c>
      <c r="AW20" s="28">
        <f t="shared" si="40"/>
        <v>125.59</v>
      </c>
      <c r="AX20" s="28">
        <f t="shared" si="4"/>
        <v>1478.7199999999998</v>
      </c>
      <c r="AY20" s="28">
        <f t="shared" si="5"/>
        <v>2965.54</v>
      </c>
      <c r="AZ20" s="28">
        <f t="shared" si="41"/>
        <v>125.59</v>
      </c>
      <c r="BA20" s="28">
        <f t="shared" si="42"/>
        <v>113.43</v>
      </c>
      <c r="BB20" s="28">
        <f t="shared" si="43"/>
        <v>125.59</v>
      </c>
      <c r="BC20" s="28">
        <f t="shared" si="44"/>
        <v>121.54</v>
      </c>
      <c r="BD20" s="28">
        <f t="shared" si="45"/>
        <v>125.59</v>
      </c>
      <c r="BE20" s="28">
        <f t="shared" si="46"/>
        <v>121.54</v>
      </c>
      <c r="BF20" s="28">
        <f t="shared" si="47"/>
        <v>125.59</v>
      </c>
      <c r="BG20" s="28">
        <f t="shared" si="48"/>
        <v>125.59</v>
      </c>
      <c r="BH20" s="28">
        <f t="shared" si="49"/>
        <v>121.54</v>
      </c>
      <c r="BI20" s="28">
        <f t="shared" si="50"/>
        <v>125.59</v>
      </c>
      <c r="BJ20" s="28">
        <f t="shared" si="51"/>
        <v>121.54</v>
      </c>
      <c r="BK20" s="28">
        <f t="shared" si="52"/>
        <v>125.59</v>
      </c>
      <c r="BL20" s="28">
        <f t="shared" si="6"/>
        <v>1478.7199999999998</v>
      </c>
      <c r="BM20" s="28">
        <f t="shared" si="7"/>
        <v>4444.26</v>
      </c>
      <c r="BN20" s="28">
        <f t="shared" si="53"/>
        <v>125.59</v>
      </c>
      <c r="BO20" s="28">
        <f t="shared" si="54"/>
        <v>113.43</v>
      </c>
      <c r="BP20" s="28">
        <f t="shared" si="55"/>
        <v>125.59</v>
      </c>
      <c r="BQ20" s="28">
        <f t="shared" si="56"/>
        <v>121.54</v>
      </c>
      <c r="BR20" s="28">
        <f t="shared" si="57"/>
        <v>125.59</v>
      </c>
      <c r="BS20" s="28">
        <f t="shared" si="58"/>
        <v>121.54</v>
      </c>
      <c r="BT20" s="28">
        <f t="shared" si="59"/>
        <v>125.59</v>
      </c>
      <c r="BU20" s="28">
        <f t="shared" si="60"/>
        <v>125.59</v>
      </c>
      <c r="BV20" s="28">
        <f t="shared" si="61"/>
        <v>121.54</v>
      </c>
      <c r="BW20" s="28">
        <f t="shared" si="62"/>
        <v>125.59</v>
      </c>
      <c r="BX20" s="28">
        <f t="shared" si="63"/>
        <v>121.54</v>
      </c>
      <c r="BY20" s="28">
        <f t="shared" si="64"/>
        <v>125.59</v>
      </c>
      <c r="BZ20" s="28">
        <f t="shared" si="8"/>
        <v>1478.7199999999998</v>
      </c>
      <c r="CA20" s="28">
        <f t="shared" si="9"/>
        <v>5922.98</v>
      </c>
      <c r="CB20" s="28">
        <f t="shared" si="65"/>
        <v>125.59</v>
      </c>
      <c r="CC20" s="28">
        <f t="shared" si="66"/>
        <v>117.48</v>
      </c>
      <c r="CD20" s="28">
        <f t="shared" si="67"/>
        <v>125.59</v>
      </c>
      <c r="CE20" s="28">
        <f t="shared" si="68"/>
        <v>121.54</v>
      </c>
      <c r="CF20" s="28">
        <f t="shared" si="69"/>
        <v>125.59</v>
      </c>
      <c r="CG20" s="28">
        <f t="shared" si="70"/>
        <v>121.54</v>
      </c>
      <c r="CH20" s="28">
        <f t="shared" si="71"/>
        <v>125.59</v>
      </c>
      <c r="CI20" s="28">
        <f t="shared" si="72"/>
        <v>125.59</v>
      </c>
      <c r="CJ20" s="28">
        <f t="shared" si="73"/>
        <v>121.54</v>
      </c>
      <c r="CK20" s="28">
        <f t="shared" si="74"/>
        <v>125.59</v>
      </c>
      <c r="CL20" s="28">
        <f t="shared" si="75"/>
        <v>121.54</v>
      </c>
      <c r="CM20" s="28">
        <f t="shared" si="76"/>
        <v>125.59</v>
      </c>
      <c r="CN20" s="28">
        <f t="shared" si="10"/>
        <v>1482.7699999999998</v>
      </c>
      <c r="CO20" s="29">
        <f t="shared" si="11"/>
        <v>7405.75</v>
      </c>
      <c r="CP20" s="28">
        <f t="shared" si="77"/>
        <v>125.59</v>
      </c>
      <c r="CQ20" s="28">
        <f t="shared" si="78"/>
        <v>113.43</v>
      </c>
      <c r="CR20" s="28">
        <f t="shared" si="79"/>
        <v>125.59</v>
      </c>
      <c r="CS20" s="28">
        <f t="shared" si="80"/>
        <v>121.54</v>
      </c>
      <c r="CT20" s="30">
        <f t="shared" si="81"/>
        <v>125.59</v>
      </c>
      <c r="CU20" s="28">
        <f t="shared" si="82"/>
        <v>121.54</v>
      </c>
      <c r="CV20" s="28">
        <f t="shared" si="83"/>
        <v>125.59</v>
      </c>
      <c r="CW20" s="28">
        <f t="shared" si="84"/>
        <v>125.59</v>
      </c>
      <c r="CX20" s="28">
        <f t="shared" si="85"/>
        <v>121.54</v>
      </c>
      <c r="CY20" s="28">
        <f t="shared" si="86"/>
        <v>125.59</v>
      </c>
      <c r="CZ20" s="28">
        <f t="shared" si="87"/>
        <v>121.54</v>
      </c>
      <c r="DA20" s="28">
        <f t="shared" si="88"/>
        <v>125.59</v>
      </c>
      <c r="DB20" s="29">
        <f t="shared" si="89"/>
        <v>1478.7199999999998</v>
      </c>
      <c r="DC20" s="29">
        <f t="shared" si="12"/>
        <v>8884.4699999999993</v>
      </c>
      <c r="DD20" s="28">
        <f t="shared" si="90"/>
        <v>125.59</v>
      </c>
      <c r="DE20" s="28">
        <f t="shared" si="91"/>
        <v>113.43</v>
      </c>
      <c r="DF20" s="28">
        <f t="shared" si="92"/>
        <v>125.59</v>
      </c>
      <c r="DG20" s="28">
        <f t="shared" si="93"/>
        <v>121.54</v>
      </c>
      <c r="DH20" s="28">
        <f t="shared" si="94"/>
        <v>125.59</v>
      </c>
      <c r="DI20" s="28">
        <f t="shared" si="95"/>
        <v>121.54</v>
      </c>
      <c r="DJ20" s="28">
        <f t="shared" si="96"/>
        <v>125.59</v>
      </c>
      <c r="DK20" s="28">
        <f t="shared" si="106"/>
        <v>125.59</v>
      </c>
      <c r="DL20" s="28">
        <f t="shared" si="99"/>
        <v>121.54</v>
      </c>
      <c r="DM20" s="28">
        <f t="shared" si="100"/>
        <v>125.59</v>
      </c>
      <c r="DN20" s="28">
        <f t="shared" si="101"/>
        <v>121.54</v>
      </c>
      <c r="DO20" s="28">
        <f t="shared" si="102"/>
        <v>125.59</v>
      </c>
      <c r="DP20" s="31">
        <f t="shared" si="13"/>
        <v>1478.7199999999998</v>
      </c>
      <c r="DQ20" s="29">
        <f t="shared" si="14"/>
        <v>10363.19</v>
      </c>
      <c r="DR20" s="28">
        <f t="shared" si="107"/>
        <v>125.59</v>
      </c>
      <c r="DS20" s="28">
        <f t="shared" si="103"/>
        <v>113.43</v>
      </c>
      <c r="DT20" s="28">
        <f t="shared" si="104"/>
        <v>125.59</v>
      </c>
      <c r="DU20" s="28">
        <f t="shared" si="105"/>
        <v>121.54</v>
      </c>
      <c r="DV20" s="29"/>
      <c r="DW20" s="29"/>
      <c r="DX20" s="29"/>
      <c r="DY20" s="29"/>
      <c r="DZ20" s="29"/>
      <c r="EA20" s="29"/>
      <c r="EB20" s="29"/>
      <c r="EC20" s="29"/>
      <c r="ED20" s="29">
        <f t="shared" si="97"/>
        <v>486.15000000000003</v>
      </c>
      <c r="EE20" s="28">
        <f t="shared" si="98"/>
        <v>10849.34</v>
      </c>
      <c r="EF20" s="28">
        <f t="shared" si="15"/>
        <v>22145.359999999997</v>
      </c>
    </row>
    <row r="21" spans="2:144" ht="34.5" customHeight="1" x14ac:dyDescent="0.15">
      <c r="B21" s="23" t="s">
        <v>84</v>
      </c>
      <c r="C21" s="24" t="s">
        <v>85</v>
      </c>
      <c r="D21" s="25" t="s">
        <v>86</v>
      </c>
      <c r="E21" s="26"/>
      <c r="F21" s="26"/>
      <c r="G21" s="27">
        <v>3154.96</v>
      </c>
      <c r="H21" s="28">
        <f t="shared" si="0"/>
        <v>315.5</v>
      </c>
      <c r="I21" s="28">
        <f t="shared" si="1"/>
        <v>2839.4639999999999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>
        <f t="shared" si="16"/>
        <v>0</v>
      </c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>
        <f>ROUND((I21/7330*7),2)</f>
        <v>2.71</v>
      </c>
      <c r="AI21" s="28">
        <f t="shared" si="28"/>
        <v>12.01</v>
      </c>
      <c r="AJ21" s="28">
        <f t="shared" si="2"/>
        <v>14.719999999999999</v>
      </c>
      <c r="AK21" s="28">
        <f t="shared" si="3"/>
        <v>14.72</v>
      </c>
      <c r="AL21" s="28">
        <f t="shared" si="29"/>
        <v>12.01</v>
      </c>
      <c r="AM21" s="28">
        <f t="shared" si="30"/>
        <v>10.85</v>
      </c>
      <c r="AN21" s="28">
        <f t="shared" si="31"/>
        <v>12.01</v>
      </c>
      <c r="AO21" s="28">
        <f t="shared" si="32"/>
        <v>11.62</v>
      </c>
      <c r="AP21" s="28">
        <f t="shared" si="33"/>
        <v>12.01</v>
      </c>
      <c r="AQ21" s="28">
        <f t="shared" si="34"/>
        <v>11.62</v>
      </c>
      <c r="AR21" s="28">
        <f t="shared" si="35"/>
        <v>12.01</v>
      </c>
      <c r="AS21" s="28">
        <f t="shared" si="36"/>
        <v>12.01</v>
      </c>
      <c r="AT21" s="28">
        <f t="shared" si="37"/>
        <v>11.62</v>
      </c>
      <c r="AU21" s="28">
        <f t="shared" si="38"/>
        <v>12.01</v>
      </c>
      <c r="AV21" s="28">
        <f t="shared" si="39"/>
        <v>11.62</v>
      </c>
      <c r="AW21" s="28">
        <f t="shared" si="40"/>
        <v>12.01</v>
      </c>
      <c r="AX21" s="28">
        <f t="shared" si="4"/>
        <v>141.4</v>
      </c>
      <c r="AY21" s="28">
        <f t="shared" si="5"/>
        <v>156.12</v>
      </c>
      <c r="AZ21" s="28">
        <f t="shared" si="41"/>
        <v>12.01</v>
      </c>
      <c r="BA21" s="28">
        <f t="shared" si="42"/>
        <v>10.85</v>
      </c>
      <c r="BB21" s="28">
        <f t="shared" si="43"/>
        <v>12.01</v>
      </c>
      <c r="BC21" s="28">
        <f t="shared" si="44"/>
        <v>11.62</v>
      </c>
      <c r="BD21" s="28">
        <f t="shared" si="45"/>
        <v>12.01</v>
      </c>
      <c r="BE21" s="28">
        <f t="shared" si="46"/>
        <v>11.62</v>
      </c>
      <c r="BF21" s="28">
        <f t="shared" si="47"/>
        <v>12.01</v>
      </c>
      <c r="BG21" s="28">
        <f t="shared" si="48"/>
        <v>12.01</v>
      </c>
      <c r="BH21" s="28">
        <f t="shared" si="49"/>
        <v>11.62</v>
      </c>
      <c r="BI21" s="28">
        <f t="shared" si="50"/>
        <v>12.01</v>
      </c>
      <c r="BJ21" s="28">
        <f t="shared" si="51"/>
        <v>11.62</v>
      </c>
      <c r="BK21" s="28">
        <f t="shared" si="52"/>
        <v>12.01</v>
      </c>
      <c r="BL21" s="28">
        <f t="shared" si="6"/>
        <v>141.4</v>
      </c>
      <c r="BM21" s="28">
        <f t="shared" si="7"/>
        <v>297.52</v>
      </c>
      <c r="BN21" s="28">
        <f t="shared" si="53"/>
        <v>12.01</v>
      </c>
      <c r="BO21" s="28">
        <f t="shared" si="54"/>
        <v>10.85</v>
      </c>
      <c r="BP21" s="28">
        <f t="shared" si="55"/>
        <v>12.01</v>
      </c>
      <c r="BQ21" s="28">
        <f t="shared" si="56"/>
        <v>11.62</v>
      </c>
      <c r="BR21" s="28">
        <f t="shared" si="57"/>
        <v>12.01</v>
      </c>
      <c r="BS21" s="28">
        <f t="shared" si="58"/>
        <v>11.62</v>
      </c>
      <c r="BT21" s="28">
        <f t="shared" si="59"/>
        <v>12.01</v>
      </c>
      <c r="BU21" s="28">
        <f t="shared" si="60"/>
        <v>12.01</v>
      </c>
      <c r="BV21" s="28">
        <f t="shared" si="61"/>
        <v>11.62</v>
      </c>
      <c r="BW21" s="28">
        <f t="shared" si="62"/>
        <v>12.01</v>
      </c>
      <c r="BX21" s="28">
        <f t="shared" si="63"/>
        <v>11.62</v>
      </c>
      <c r="BY21" s="28">
        <f t="shared" si="64"/>
        <v>12.01</v>
      </c>
      <c r="BZ21" s="28">
        <f t="shared" si="8"/>
        <v>141.4</v>
      </c>
      <c r="CA21" s="28">
        <f t="shared" si="9"/>
        <v>438.92</v>
      </c>
      <c r="CB21" s="28">
        <f t="shared" si="65"/>
        <v>12.01</v>
      </c>
      <c r="CC21" s="28">
        <f t="shared" si="66"/>
        <v>11.23</v>
      </c>
      <c r="CD21" s="28">
        <f t="shared" si="67"/>
        <v>12.01</v>
      </c>
      <c r="CE21" s="28">
        <f t="shared" si="68"/>
        <v>11.62</v>
      </c>
      <c r="CF21" s="28">
        <f t="shared" si="69"/>
        <v>12.01</v>
      </c>
      <c r="CG21" s="28">
        <f t="shared" si="70"/>
        <v>11.62</v>
      </c>
      <c r="CH21" s="28">
        <f t="shared" si="71"/>
        <v>12.01</v>
      </c>
      <c r="CI21" s="28">
        <f t="shared" si="72"/>
        <v>12.01</v>
      </c>
      <c r="CJ21" s="28">
        <f t="shared" si="73"/>
        <v>11.62</v>
      </c>
      <c r="CK21" s="28">
        <f t="shared" si="74"/>
        <v>12.01</v>
      </c>
      <c r="CL21" s="28">
        <f t="shared" si="75"/>
        <v>11.62</v>
      </c>
      <c r="CM21" s="28">
        <f t="shared" si="76"/>
        <v>12.01</v>
      </c>
      <c r="CN21" s="28">
        <f t="shared" si="10"/>
        <v>141.78</v>
      </c>
      <c r="CO21" s="29">
        <f t="shared" si="11"/>
        <v>580.70000000000005</v>
      </c>
      <c r="CP21" s="28">
        <f t="shared" si="77"/>
        <v>12.01</v>
      </c>
      <c r="CQ21" s="28">
        <f t="shared" si="78"/>
        <v>10.85</v>
      </c>
      <c r="CR21" s="28">
        <f t="shared" si="79"/>
        <v>12.01</v>
      </c>
      <c r="CS21" s="28">
        <f t="shared" si="80"/>
        <v>11.62</v>
      </c>
      <c r="CT21" s="30">
        <f t="shared" si="81"/>
        <v>12.01</v>
      </c>
      <c r="CU21" s="28">
        <f t="shared" si="82"/>
        <v>11.62</v>
      </c>
      <c r="CV21" s="28">
        <f t="shared" si="83"/>
        <v>12.01</v>
      </c>
      <c r="CW21" s="28">
        <f t="shared" si="84"/>
        <v>12.01</v>
      </c>
      <c r="CX21" s="28">
        <f t="shared" si="85"/>
        <v>11.62</v>
      </c>
      <c r="CY21" s="28">
        <f t="shared" si="86"/>
        <v>12.01</v>
      </c>
      <c r="CZ21" s="28">
        <f t="shared" si="87"/>
        <v>11.62</v>
      </c>
      <c r="DA21" s="28">
        <f t="shared" si="88"/>
        <v>12.01</v>
      </c>
      <c r="DB21" s="29">
        <f t="shared" si="89"/>
        <v>141.4</v>
      </c>
      <c r="DC21" s="29">
        <f t="shared" si="12"/>
        <v>722.1</v>
      </c>
      <c r="DD21" s="28">
        <f t="shared" si="90"/>
        <v>12.01</v>
      </c>
      <c r="DE21" s="28">
        <f t="shared" si="91"/>
        <v>10.85</v>
      </c>
      <c r="DF21" s="28">
        <f t="shared" si="92"/>
        <v>12.01</v>
      </c>
      <c r="DG21" s="28">
        <f t="shared" si="93"/>
        <v>11.62</v>
      </c>
      <c r="DH21" s="28">
        <f t="shared" si="94"/>
        <v>12.01</v>
      </c>
      <c r="DI21" s="28">
        <f t="shared" si="95"/>
        <v>11.62</v>
      </c>
      <c r="DJ21" s="28">
        <f t="shared" si="96"/>
        <v>12.01</v>
      </c>
      <c r="DK21" s="28">
        <f t="shared" si="106"/>
        <v>12.01</v>
      </c>
      <c r="DL21" s="28">
        <f t="shared" si="99"/>
        <v>11.62</v>
      </c>
      <c r="DM21" s="28">
        <f t="shared" si="100"/>
        <v>12.01</v>
      </c>
      <c r="DN21" s="28">
        <f t="shared" si="101"/>
        <v>11.62</v>
      </c>
      <c r="DO21" s="28">
        <f t="shared" si="102"/>
        <v>12.01</v>
      </c>
      <c r="DP21" s="31">
        <f t="shared" si="13"/>
        <v>141.4</v>
      </c>
      <c r="DQ21" s="29">
        <f t="shared" si="14"/>
        <v>863.5</v>
      </c>
      <c r="DR21" s="28">
        <f t="shared" si="107"/>
        <v>12.01</v>
      </c>
      <c r="DS21" s="28">
        <f t="shared" si="103"/>
        <v>10.85</v>
      </c>
      <c r="DT21" s="28">
        <f t="shared" si="104"/>
        <v>12.01</v>
      </c>
      <c r="DU21" s="28">
        <f t="shared" si="105"/>
        <v>11.62</v>
      </c>
      <c r="DV21" s="29"/>
      <c r="DW21" s="29"/>
      <c r="DX21" s="29"/>
      <c r="DY21" s="29"/>
      <c r="DZ21" s="29"/>
      <c r="EA21" s="29"/>
      <c r="EB21" s="29"/>
      <c r="EC21" s="29"/>
      <c r="ED21" s="29">
        <f t="shared" si="97"/>
        <v>46.489999999999995</v>
      </c>
      <c r="EE21" s="28">
        <f t="shared" si="98"/>
        <v>909.99</v>
      </c>
      <c r="EF21" s="28">
        <f t="shared" si="15"/>
        <v>2244.9700000000003</v>
      </c>
    </row>
    <row r="22" spans="2:144" ht="32.25" customHeight="1" x14ac:dyDescent="0.15">
      <c r="B22" s="23" t="s">
        <v>87</v>
      </c>
      <c r="C22" s="24" t="s">
        <v>88</v>
      </c>
      <c r="D22" s="24" t="s">
        <v>89</v>
      </c>
      <c r="E22" s="26"/>
      <c r="F22" s="26"/>
      <c r="G22" s="27">
        <v>2361.6999999999998</v>
      </c>
      <c r="H22" s="28">
        <f t="shared" si="0"/>
        <v>236.17</v>
      </c>
      <c r="I22" s="28">
        <f t="shared" si="1"/>
        <v>2125.5299999999997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>
        <v>0</v>
      </c>
      <c r="BW22" s="28">
        <f>ROUND((I22/7330*12),2)</f>
        <v>3.48</v>
      </c>
      <c r="BX22" s="28">
        <f t="shared" si="63"/>
        <v>8.6999999999999993</v>
      </c>
      <c r="BY22" s="28">
        <f t="shared" si="64"/>
        <v>8.99</v>
      </c>
      <c r="BZ22" s="28">
        <f t="shared" si="8"/>
        <v>21.17</v>
      </c>
      <c r="CA22" s="28">
        <f t="shared" si="9"/>
        <v>21.17</v>
      </c>
      <c r="CB22" s="28">
        <f t="shared" si="65"/>
        <v>8.99</v>
      </c>
      <c r="CC22" s="28">
        <f t="shared" si="66"/>
        <v>8.41</v>
      </c>
      <c r="CD22" s="28">
        <f t="shared" si="67"/>
        <v>8.99</v>
      </c>
      <c r="CE22" s="28">
        <f t="shared" si="68"/>
        <v>8.6999999999999993</v>
      </c>
      <c r="CF22" s="28">
        <f t="shared" si="69"/>
        <v>8.99</v>
      </c>
      <c r="CG22" s="28">
        <f t="shared" si="70"/>
        <v>8.6999999999999993</v>
      </c>
      <c r="CH22" s="28">
        <f t="shared" si="71"/>
        <v>8.99</v>
      </c>
      <c r="CI22" s="28">
        <f t="shared" si="72"/>
        <v>8.99</v>
      </c>
      <c r="CJ22" s="28">
        <f t="shared" si="73"/>
        <v>8.6999999999999993</v>
      </c>
      <c r="CK22" s="28">
        <f t="shared" si="74"/>
        <v>8.99</v>
      </c>
      <c r="CL22" s="28">
        <f t="shared" si="75"/>
        <v>8.6999999999999993</v>
      </c>
      <c r="CM22" s="28">
        <f t="shared" si="76"/>
        <v>8.99</v>
      </c>
      <c r="CN22" s="28">
        <f t="shared" si="10"/>
        <v>106.14</v>
      </c>
      <c r="CO22" s="29">
        <f t="shared" si="11"/>
        <v>127.31</v>
      </c>
      <c r="CP22" s="28">
        <f t="shared" si="77"/>
        <v>8.99</v>
      </c>
      <c r="CQ22" s="28">
        <f t="shared" si="78"/>
        <v>8.1199999999999992</v>
      </c>
      <c r="CR22" s="28">
        <f t="shared" si="79"/>
        <v>8.99</v>
      </c>
      <c r="CS22" s="28">
        <f t="shared" si="80"/>
        <v>8.6999999999999993</v>
      </c>
      <c r="CT22" s="30">
        <f t="shared" si="81"/>
        <v>8.99</v>
      </c>
      <c r="CU22" s="28">
        <f t="shared" si="82"/>
        <v>8.6999999999999993</v>
      </c>
      <c r="CV22" s="28">
        <f t="shared" si="83"/>
        <v>8.99</v>
      </c>
      <c r="CW22" s="28">
        <f t="shared" si="84"/>
        <v>8.99</v>
      </c>
      <c r="CX22" s="28">
        <f t="shared" si="85"/>
        <v>8.6999999999999993</v>
      </c>
      <c r="CY22" s="28">
        <f t="shared" si="86"/>
        <v>8.99</v>
      </c>
      <c r="CZ22" s="28">
        <f t="shared" si="87"/>
        <v>8.6999999999999993</v>
      </c>
      <c r="DA22" s="28">
        <f t="shared" si="88"/>
        <v>8.99</v>
      </c>
      <c r="DB22" s="29">
        <f t="shared" si="89"/>
        <v>105.85</v>
      </c>
      <c r="DC22" s="29">
        <f t="shared" si="12"/>
        <v>233.16</v>
      </c>
      <c r="DD22" s="28">
        <f t="shared" si="90"/>
        <v>8.99</v>
      </c>
      <c r="DE22" s="28">
        <f t="shared" si="91"/>
        <v>8.1199999999999992</v>
      </c>
      <c r="DF22" s="28">
        <f t="shared" si="92"/>
        <v>8.99</v>
      </c>
      <c r="DG22" s="28">
        <f t="shared" si="93"/>
        <v>8.6999999999999993</v>
      </c>
      <c r="DH22" s="28">
        <f t="shared" si="94"/>
        <v>8.99</v>
      </c>
      <c r="DI22" s="28">
        <f t="shared" si="95"/>
        <v>8.6999999999999993</v>
      </c>
      <c r="DJ22" s="28">
        <f t="shared" si="96"/>
        <v>8.99</v>
      </c>
      <c r="DK22" s="28">
        <f t="shared" si="106"/>
        <v>8.99</v>
      </c>
      <c r="DL22" s="28">
        <f t="shared" si="99"/>
        <v>8.6999999999999993</v>
      </c>
      <c r="DM22" s="28">
        <f t="shared" si="100"/>
        <v>8.99</v>
      </c>
      <c r="DN22" s="28">
        <f t="shared" si="101"/>
        <v>8.6999999999999993</v>
      </c>
      <c r="DO22" s="28">
        <f t="shared" si="102"/>
        <v>8.99</v>
      </c>
      <c r="DP22" s="31">
        <f t="shared" si="13"/>
        <v>105.85</v>
      </c>
      <c r="DQ22" s="29">
        <f t="shared" si="14"/>
        <v>339.01</v>
      </c>
      <c r="DR22" s="28">
        <f t="shared" si="107"/>
        <v>8.99</v>
      </c>
      <c r="DS22" s="28">
        <f t="shared" si="103"/>
        <v>8.1199999999999992</v>
      </c>
      <c r="DT22" s="28">
        <f t="shared" si="104"/>
        <v>8.99</v>
      </c>
      <c r="DU22" s="28">
        <f t="shared" si="105"/>
        <v>8.6999999999999993</v>
      </c>
      <c r="DV22" s="29"/>
      <c r="DW22" s="29"/>
      <c r="DX22" s="29"/>
      <c r="DY22" s="29"/>
      <c r="DZ22" s="29"/>
      <c r="EA22" s="29"/>
      <c r="EB22" s="29"/>
      <c r="EC22" s="29"/>
      <c r="ED22" s="29">
        <f t="shared" si="97"/>
        <v>34.799999999999997</v>
      </c>
      <c r="EE22" s="28">
        <f t="shared" si="98"/>
        <v>373.81</v>
      </c>
      <c r="EF22" s="28">
        <f t="shared" si="15"/>
        <v>1987.8899999999999</v>
      </c>
    </row>
    <row r="23" spans="2:144" ht="84" customHeight="1" thickBot="1" x14ac:dyDescent="0.25">
      <c r="B23" s="32" t="s">
        <v>90</v>
      </c>
      <c r="C23" s="33" t="s">
        <v>91</v>
      </c>
      <c r="D23" s="33" t="s">
        <v>92</v>
      </c>
      <c r="E23" s="34"/>
      <c r="F23" s="34"/>
      <c r="G23" s="35">
        <v>4868.6000000000004</v>
      </c>
      <c r="H23" s="36">
        <f t="shared" si="0"/>
        <v>486.86</v>
      </c>
      <c r="I23" s="36">
        <f t="shared" si="1"/>
        <v>4381.7400000000007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7"/>
      <c r="CU23" s="36">
        <f>ROUND((I23/7330*22),2)</f>
        <v>13.15</v>
      </c>
      <c r="CV23" s="36">
        <f t="shared" si="83"/>
        <v>18.53</v>
      </c>
      <c r="CW23" s="36">
        <f t="shared" si="84"/>
        <v>18.53</v>
      </c>
      <c r="CX23" s="36">
        <f t="shared" si="85"/>
        <v>17.93</v>
      </c>
      <c r="CY23" s="36">
        <f t="shared" si="86"/>
        <v>18.53</v>
      </c>
      <c r="CZ23" s="36">
        <f t="shared" si="87"/>
        <v>17.93</v>
      </c>
      <c r="DA23" s="36">
        <f t="shared" si="88"/>
        <v>18.53</v>
      </c>
      <c r="DB23" s="38">
        <f t="shared" si="89"/>
        <v>123.13</v>
      </c>
      <c r="DC23" s="38">
        <f t="shared" si="12"/>
        <v>123.13</v>
      </c>
      <c r="DD23" s="36">
        <f t="shared" si="90"/>
        <v>18.53</v>
      </c>
      <c r="DE23" s="36">
        <f t="shared" si="91"/>
        <v>16.739999999999998</v>
      </c>
      <c r="DF23" s="36">
        <f t="shared" si="92"/>
        <v>18.53</v>
      </c>
      <c r="DG23" s="36">
        <f t="shared" si="93"/>
        <v>17.93</v>
      </c>
      <c r="DH23" s="36">
        <f t="shared" si="94"/>
        <v>18.53</v>
      </c>
      <c r="DI23" s="36">
        <f t="shared" si="95"/>
        <v>17.93</v>
      </c>
      <c r="DJ23" s="36">
        <f t="shared" si="96"/>
        <v>18.53</v>
      </c>
      <c r="DK23" s="36">
        <f t="shared" si="106"/>
        <v>18.53</v>
      </c>
      <c r="DL23" s="36">
        <f t="shared" si="99"/>
        <v>17.93</v>
      </c>
      <c r="DM23" s="36">
        <f t="shared" si="100"/>
        <v>18.53</v>
      </c>
      <c r="DN23" s="28">
        <f t="shared" si="101"/>
        <v>17.93</v>
      </c>
      <c r="DO23" s="28">
        <f t="shared" si="102"/>
        <v>18.53</v>
      </c>
      <c r="DP23" s="39">
        <f t="shared" si="13"/>
        <v>218.17000000000002</v>
      </c>
      <c r="DQ23" s="29">
        <f t="shared" si="14"/>
        <v>341.3</v>
      </c>
      <c r="DR23" s="28">
        <f t="shared" si="107"/>
        <v>18.53</v>
      </c>
      <c r="DS23" s="28">
        <f t="shared" si="103"/>
        <v>16.739999999999998</v>
      </c>
      <c r="DT23" s="28">
        <f t="shared" si="104"/>
        <v>18.53</v>
      </c>
      <c r="DU23" s="28">
        <f t="shared" si="105"/>
        <v>17.93</v>
      </c>
      <c r="DV23" s="38"/>
      <c r="DW23" s="38"/>
      <c r="DX23" s="38"/>
      <c r="DY23" s="38"/>
      <c r="DZ23" s="38"/>
      <c r="EA23" s="38"/>
      <c r="EB23" s="38"/>
      <c r="EC23" s="38"/>
      <c r="ED23" s="29">
        <f>SUM(DR23:EC23)</f>
        <v>71.72999999999999</v>
      </c>
      <c r="EE23" s="28">
        <f t="shared" si="98"/>
        <v>413.03</v>
      </c>
      <c r="EF23" s="28">
        <f t="shared" si="15"/>
        <v>4455.5700000000006</v>
      </c>
    </row>
    <row r="24" spans="2:144" s="1" customFormat="1" ht="18" customHeight="1" thickBot="1" x14ac:dyDescent="0.25">
      <c r="B24" s="40" t="s">
        <v>93</v>
      </c>
      <c r="C24" s="41"/>
      <c r="D24" s="41"/>
      <c r="E24" s="41"/>
      <c r="F24" s="41"/>
      <c r="G24" s="42">
        <f>SUM(G7:G23)</f>
        <v>1684439.3571428573</v>
      </c>
      <c r="H24" s="43">
        <f>SUM(H7:H23)</f>
        <v>168443.96</v>
      </c>
      <c r="I24" s="43">
        <f>SUM(I7:I23)</f>
        <v>1515995.4214285715</v>
      </c>
      <c r="J24" s="43">
        <f t="shared" ref="J24:O24" si="108">SUM(J7:J18)</f>
        <v>4893.1499999999996</v>
      </c>
      <c r="K24" s="43">
        <f t="shared" si="108"/>
        <v>9400.0300000000007</v>
      </c>
      <c r="L24" s="43">
        <f t="shared" si="108"/>
        <v>1074.29</v>
      </c>
      <c r="M24" s="43">
        <f t="shared" si="108"/>
        <v>1074.29</v>
      </c>
      <c r="N24" s="43">
        <f t="shared" si="108"/>
        <v>1074.29</v>
      </c>
      <c r="O24" s="43">
        <f t="shared" si="108"/>
        <v>1077.23</v>
      </c>
      <c r="P24" s="43">
        <f>SUM(P7:P20)</f>
        <v>3230.81</v>
      </c>
      <c r="Q24" s="43">
        <f>SUM(Q7:Q18)</f>
        <v>67743.28</v>
      </c>
      <c r="R24" s="43">
        <f>SUM(R7:R18)</f>
        <v>70523.569999999992</v>
      </c>
      <c r="S24" s="43">
        <f>SUM(S7:S18)</f>
        <v>71601.930000000022</v>
      </c>
      <c r="T24" s="43">
        <f>SUM(T7:T18)</f>
        <v>71789.81</v>
      </c>
      <c r="U24" s="43">
        <f>SUM(U7:U19)</f>
        <v>72346.109999999986</v>
      </c>
      <c r="V24" s="43">
        <f>SUM(V7:V20)</f>
        <v>72483.92</v>
      </c>
      <c r="W24" s="43">
        <f>SUM(W7:W21)</f>
        <v>435653.03999999986</v>
      </c>
      <c r="X24" s="43">
        <f t="shared" ref="X24:AG24" si="109">SUM(X7:X20)</f>
        <v>6281.4099999999989</v>
      </c>
      <c r="Y24" s="43">
        <f t="shared" si="109"/>
        <v>5876.17</v>
      </c>
      <c r="Z24" s="43">
        <f t="shared" si="109"/>
        <v>6281.4099999999989</v>
      </c>
      <c r="AA24" s="43">
        <f t="shared" si="109"/>
        <v>6078.7999999999993</v>
      </c>
      <c r="AB24" s="43">
        <f t="shared" si="109"/>
        <v>6281.4099999999989</v>
      </c>
      <c r="AC24" s="43">
        <f t="shared" si="109"/>
        <v>6078.7999999999993</v>
      </c>
      <c r="AD24" s="43">
        <f t="shared" si="109"/>
        <v>6281.4099999999989</v>
      </c>
      <c r="AE24" s="43">
        <f t="shared" si="109"/>
        <v>6281.4099999999989</v>
      </c>
      <c r="AF24" s="43">
        <f t="shared" si="109"/>
        <v>6078.7999999999993</v>
      </c>
      <c r="AG24" s="43">
        <f t="shared" si="109"/>
        <v>6281.4099999999989</v>
      </c>
      <c r="AH24" s="43">
        <f t="shared" ref="AH24:BU24" si="110">SUM(AH7:AH21)</f>
        <v>6081.5099999999993</v>
      </c>
      <c r="AI24" s="43">
        <f t="shared" si="110"/>
        <v>6293.4199999999992</v>
      </c>
      <c r="AJ24" s="43">
        <f t="shared" si="110"/>
        <v>74175.960000000021</v>
      </c>
      <c r="AK24" s="43">
        <f t="shared" si="110"/>
        <v>509829</v>
      </c>
      <c r="AL24" s="43">
        <f t="shared" si="110"/>
        <v>6293.4199999999992</v>
      </c>
      <c r="AM24" s="43">
        <f t="shared" si="110"/>
        <v>5684.369999999999</v>
      </c>
      <c r="AN24" s="43">
        <f t="shared" si="110"/>
        <v>6293.4199999999992</v>
      </c>
      <c r="AO24" s="43">
        <f t="shared" si="110"/>
        <v>6090.4199999999992</v>
      </c>
      <c r="AP24" s="43">
        <f t="shared" si="110"/>
        <v>6293.4199999999992</v>
      </c>
      <c r="AQ24" s="43">
        <f t="shared" si="110"/>
        <v>6090.4199999999992</v>
      </c>
      <c r="AR24" s="43">
        <f t="shared" si="110"/>
        <v>6293.4199999999992</v>
      </c>
      <c r="AS24" s="43">
        <f t="shared" si="110"/>
        <v>6293.4199999999992</v>
      </c>
      <c r="AT24" s="43">
        <f t="shared" si="110"/>
        <v>6090.4199999999992</v>
      </c>
      <c r="AU24" s="43">
        <f t="shared" si="110"/>
        <v>6293.4199999999992</v>
      </c>
      <c r="AV24" s="43">
        <f t="shared" si="110"/>
        <v>6090.4199999999992</v>
      </c>
      <c r="AW24" s="43">
        <f t="shared" si="110"/>
        <v>6293.4199999999992</v>
      </c>
      <c r="AX24" s="43">
        <f t="shared" si="110"/>
        <v>74099.990000000005</v>
      </c>
      <c r="AY24" s="43">
        <f t="shared" si="110"/>
        <v>583928.99</v>
      </c>
      <c r="AZ24" s="43">
        <f t="shared" si="110"/>
        <v>6293.4199999999992</v>
      </c>
      <c r="BA24" s="43">
        <f t="shared" si="110"/>
        <v>5684.369999999999</v>
      </c>
      <c r="BB24" s="43">
        <f t="shared" si="110"/>
        <v>6293.4199999999992</v>
      </c>
      <c r="BC24" s="43">
        <f t="shared" si="110"/>
        <v>6090.4199999999992</v>
      </c>
      <c r="BD24" s="43">
        <f t="shared" si="110"/>
        <v>6293.4199999999992</v>
      </c>
      <c r="BE24" s="43">
        <f t="shared" si="110"/>
        <v>6090.4199999999992</v>
      </c>
      <c r="BF24" s="43">
        <f t="shared" si="110"/>
        <v>6293.4199999999992</v>
      </c>
      <c r="BG24" s="43">
        <f t="shared" si="110"/>
        <v>6293.4199999999992</v>
      </c>
      <c r="BH24" s="43">
        <f t="shared" si="110"/>
        <v>6090.4199999999992</v>
      </c>
      <c r="BI24" s="43">
        <f t="shared" si="110"/>
        <v>6293.4199999999992</v>
      </c>
      <c r="BJ24" s="43">
        <f t="shared" si="110"/>
        <v>6090.4199999999992</v>
      </c>
      <c r="BK24" s="43">
        <f t="shared" si="110"/>
        <v>6293.4199999999992</v>
      </c>
      <c r="BL24" s="43">
        <f t="shared" si="110"/>
        <v>74099.990000000005</v>
      </c>
      <c r="BM24" s="43">
        <f t="shared" si="110"/>
        <v>658028.9800000001</v>
      </c>
      <c r="BN24" s="43">
        <f t="shared" si="110"/>
        <v>6293.4199999999992</v>
      </c>
      <c r="BO24" s="43">
        <f t="shared" si="110"/>
        <v>5684.369999999999</v>
      </c>
      <c r="BP24" s="43">
        <f t="shared" si="110"/>
        <v>6293.4199999999992</v>
      </c>
      <c r="BQ24" s="43">
        <f t="shared" si="110"/>
        <v>6090.4199999999992</v>
      </c>
      <c r="BR24" s="43">
        <f t="shared" si="110"/>
        <v>6293.4199999999992</v>
      </c>
      <c r="BS24" s="43">
        <f t="shared" si="110"/>
        <v>6090.4199999999992</v>
      </c>
      <c r="BT24" s="43">
        <f t="shared" si="110"/>
        <v>6293.4199999999992</v>
      </c>
      <c r="BU24" s="43">
        <f t="shared" si="110"/>
        <v>6293.4199999999992</v>
      </c>
      <c r="BV24" s="43">
        <f t="shared" ref="BV24:CN24" si="111">SUM(BV7:BV22)</f>
        <v>6090.4199999999992</v>
      </c>
      <c r="BW24" s="43">
        <f t="shared" si="111"/>
        <v>6296.8999999999987</v>
      </c>
      <c r="BX24" s="43">
        <f t="shared" si="111"/>
        <v>6099.119999999999</v>
      </c>
      <c r="BY24" s="43">
        <f t="shared" si="111"/>
        <v>6302.4099999999989</v>
      </c>
      <c r="BZ24" s="43">
        <f t="shared" si="111"/>
        <v>74121.16</v>
      </c>
      <c r="CA24" s="43">
        <f t="shared" si="111"/>
        <v>732150.14</v>
      </c>
      <c r="CB24" s="43">
        <f t="shared" si="111"/>
        <v>6302.4099999999989</v>
      </c>
      <c r="CC24" s="43">
        <f t="shared" si="111"/>
        <v>5895.8099999999995</v>
      </c>
      <c r="CD24" s="43">
        <f t="shared" si="111"/>
        <v>6302.4099999999989</v>
      </c>
      <c r="CE24" s="43">
        <f t="shared" si="111"/>
        <v>6099.119999999999</v>
      </c>
      <c r="CF24" s="43">
        <f t="shared" si="111"/>
        <v>6302.4099999999989</v>
      </c>
      <c r="CG24" s="43">
        <f t="shared" si="111"/>
        <v>6099.119999999999</v>
      </c>
      <c r="CH24" s="43">
        <f t="shared" si="111"/>
        <v>6302.4099999999989</v>
      </c>
      <c r="CI24" s="43">
        <f t="shared" si="111"/>
        <v>6302.4099999999989</v>
      </c>
      <c r="CJ24" s="43">
        <f t="shared" si="111"/>
        <v>6099.119999999999</v>
      </c>
      <c r="CK24" s="43">
        <f t="shared" si="111"/>
        <v>6302.4099999999989</v>
      </c>
      <c r="CL24" s="43">
        <f t="shared" si="111"/>
        <v>6099.119999999999</v>
      </c>
      <c r="CM24" s="43">
        <f t="shared" si="111"/>
        <v>6302.4099999999989</v>
      </c>
      <c r="CN24" s="43">
        <f t="shared" si="111"/>
        <v>74409.160000000018</v>
      </c>
      <c r="CO24" s="43"/>
      <c r="CP24" s="43">
        <f>SUM(CP7:CP22)</f>
        <v>6302.4099999999989</v>
      </c>
      <c r="CQ24" s="43">
        <f>SUM(CQ7:CQ22)</f>
        <v>5692.4899999999989</v>
      </c>
      <c r="CR24" s="43">
        <f>SUM(CR7:CR22)</f>
        <v>6302.4099999999989</v>
      </c>
      <c r="CS24" s="43">
        <f>SUM(CS7:CS22)</f>
        <v>6099.119999999999</v>
      </c>
      <c r="CT24" s="43">
        <f>SUM(CT7:CT22)</f>
        <v>6302.4099999999989</v>
      </c>
      <c r="CU24" s="43">
        <f t="shared" ref="CU24:EF24" si="112">SUM(CU7:CU23)</f>
        <v>6112.2699999999986</v>
      </c>
      <c r="CV24" s="43">
        <f t="shared" si="112"/>
        <v>6320.9399999999987</v>
      </c>
      <c r="CW24" s="43">
        <f t="shared" si="112"/>
        <v>6320.9399999999987</v>
      </c>
      <c r="CX24" s="43">
        <f t="shared" si="112"/>
        <v>6117.0499999999993</v>
      </c>
      <c r="CY24" s="43">
        <f t="shared" si="112"/>
        <v>6320.9399999999987</v>
      </c>
      <c r="CZ24" s="43">
        <f t="shared" si="112"/>
        <v>6117.0499999999993</v>
      </c>
      <c r="DA24" s="43">
        <f t="shared" si="112"/>
        <v>6320.9399999999987</v>
      </c>
      <c r="DB24" s="43">
        <f t="shared" si="112"/>
        <v>74328.970000000016</v>
      </c>
      <c r="DC24" s="43">
        <f t="shared" si="112"/>
        <v>880888.27</v>
      </c>
      <c r="DD24" s="43">
        <f t="shared" si="112"/>
        <v>6320.9399999999987</v>
      </c>
      <c r="DE24" s="43">
        <f t="shared" si="112"/>
        <v>5709.2299999999987</v>
      </c>
      <c r="DF24" s="43">
        <f t="shared" si="112"/>
        <v>6320.9399999999987</v>
      </c>
      <c r="DG24" s="43">
        <f t="shared" si="112"/>
        <v>6117.0499999999993</v>
      </c>
      <c r="DH24" s="43">
        <f t="shared" si="112"/>
        <v>6320.9399999999987</v>
      </c>
      <c r="DI24" s="43">
        <f t="shared" si="112"/>
        <v>6117.0499999999993</v>
      </c>
      <c r="DJ24" s="43">
        <f t="shared" si="112"/>
        <v>6320.9399999999987</v>
      </c>
      <c r="DK24" s="43">
        <f t="shared" si="112"/>
        <v>6320.9399999999987</v>
      </c>
      <c r="DL24" s="43">
        <f t="shared" si="112"/>
        <v>6117.0499999999993</v>
      </c>
      <c r="DM24" s="43">
        <f t="shared" si="112"/>
        <v>6320.9399999999987</v>
      </c>
      <c r="DN24" s="43">
        <f t="shared" si="112"/>
        <v>6117.0499999999993</v>
      </c>
      <c r="DO24" s="43">
        <f t="shared" si="112"/>
        <v>6320.9399999999987</v>
      </c>
      <c r="DP24" s="44">
        <f t="shared" si="112"/>
        <v>74424.010000000009</v>
      </c>
      <c r="DQ24" s="44">
        <f t="shared" si="112"/>
        <v>955312.28</v>
      </c>
      <c r="DR24" s="44">
        <f t="shared" si="112"/>
        <v>6320.9399999999987</v>
      </c>
      <c r="DS24" s="44">
        <f t="shared" si="112"/>
        <v>5709.2299999999987</v>
      </c>
      <c r="DT24" s="44">
        <f t="shared" si="112"/>
        <v>6320.9399999999987</v>
      </c>
      <c r="DU24" s="44">
        <f t="shared" si="112"/>
        <v>6117.0499999999993</v>
      </c>
      <c r="DV24" s="44"/>
      <c r="DW24" s="44"/>
      <c r="DX24" s="44"/>
      <c r="DY24" s="44"/>
      <c r="DZ24" s="44"/>
      <c r="EA24" s="44"/>
      <c r="EB24" s="44"/>
      <c r="EC24" s="44"/>
      <c r="ED24" s="43">
        <f>SUM(ED7:ED23)</f>
        <v>24468.16</v>
      </c>
      <c r="EE24" s="43">
        <f t="shared" si="112"/>
        <v>979780.44000000029</v>
      </c>
      <c r="EF24" s="45">
        <f t="shared" si="112"/>
        <v>704658.91714285698</v>
      </c>
    </row>
    <row r="25" spans="2:144" s="22" customFormat="1" ht="18" customHeight="1" thickBot="1" x14ac:dyDescent="0.25">
      <c r="B25" s="40" t="s">
        <v>94</v>
      </c>
      <c r="C25" s="46"/>
      <c r="D25" s="46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0"/>
      <c r="EF25" s="40"/>
    </row>
    <row r="26" spans="2:144" ht="50.1" customHeight="1" x14ac:dyDescent="0.15">
      <c r="B26" s="48">
        <v>41115</v>
      </c>
      <c r="C26" s="24" t="s">
        <v>1049</v>
      </c>
      <c r="D26" s="24" t="s">
        <v>95</v>
      </c>
      <c r="E26" s="49" t="s">
        <v>96</v>
      </c>
      <c r="F26" s="49" t="s">
        <v>97</v>
      </c>
      <c r="G26" s="27">
        <v>30503.3</v>
      </c>
      <c r="H26" s="28">
        <f t="shared" ref="H26:H31" si="113">(G26*0.1)</f>
        <v>3050.33</v>
      </c>
      <c r="I26" s="28">
        <f t="shared" ref="I26:I31" si="114">(G26*0.9)</f>
        <v>27452.97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>
        <f>O26+P26+Q26+R26+S26+T26+U26+V26</f>
        <v>0</v>
      </c>
      <c r="X26" s="28"/>
      <c r="Y26" s="28"/>
      <c r="Z26" s="28"/>
      <c r="AA26" s="28"/>
      <c r="AB26" s="28"/>
      <c r="AC26" s="28"/>
      <c r="AD26" s="28">
        <f>ROUND((I26/10/365*6),2)</f>
        <v>45.13</v>
      </c>
      <c r="AE26" s="28">
        <f>ROUND((I26/10/365*31),2)</f>
        <v>233.16</v>
      </c>
      <c r="AF26" s="28">
        <f>ROUND((I26/10/365*30),2)</f>
        <v>225.64</v>
      </c>
      <c r="AG26" s="28">
        <f>ROUND((I26/10/365*31),2)</f>
        <v>233.16</v>
      </c>
      <c r="AH26" s="28">
        <f>ROUND((I26/10/365*30),2)</f>
        <v>225.64</v>
      </c>
      <c r="AI26" s="28">
        <f>ROUND((I26/10/365*31),2)</f>
        <v>233.16</v>
      </c>
      <c r="AJ26" s="28">
        <f>SUM(X26:AI26)</f>
        <v>1195.8900000000001</v>
      </c>
      <c r="AK26" s="28">
        <f>ROUND((W26+X26+Y26+Z26+AA26+AB26+AC26+AD26+AE26+AF26+AG26+AH26+AI26),2)</f>
        <v>1195.8900000000001</v>
      </c>
      <c r="AL26" s="28">
        <f>ROUND((I26/10/365*31),2)</f>
        <v>233.16</v>
      </c>
      <c r="AM26" s="28">
        <f>ROUND((I26/10/365*28),2)</f>
        <v>210.6</v>
      </c>
      <c r="AN26" s="28">
        <f>ROUND((I26/10/365*31),2)</f>
        <v>233.16</v>
      </c>
      <c r="AO26" s="28">
        <f>ROUND((I26/10/365*30),2)</f>
        <v>225.64</v>
      </c>
      <c r="AP26" s="28">
        <f>ROUND((I26/10/365*31),2)</f>
        <v>233.16</v>
      </c>
      <c r="AQ26" s="28">
        <f>ROUND((I26/10/365*30),2)</f>
        <v>225.64</v>
      </c>
      <c r="AR26" s="28">
        <f>ROUND((I26/10/365*31),2)</f>
        <v>233.16</v>
      </c>
      <c r="AS26" s="28">
        <f>ROUND((I26/10/365*31),2)</f>
        <v>233.16</v>
      </c>
      <c r="AT26" s="28">
        <f>ROUND((I26/10/365*30),2)</f>
        <v>225.64</v>
      </c>
      <c r="AU26" s="28">
        <f>ROUND((I26/10/365*31),2)</f>
        <v>233.16</v>
      </c>
      <c r="AV26" s="28">
        <f>ROUND((I26/10/365*30),2)</f>
        <v>225.64</v>
      </c>
      <c r="AW26" s="28">
        <f>ROUND((I26/10/365*31),2)</f>
        <v>233.16</v>
      </c>
      <c r="AX26" s="28">
        <f>SUM(AL26:AW26)</f>
        <v>2745.2799999999997</v>
      </c>
      <c r="AY26" s="28">
        <f>ROUND((AK26+AL26+AM26+AN26+AO26+AP26+AQ26+AR26+AS26+AT26+AU26+AV26+AW26),2)</f>
        <v>3941.17</v>
      </c>
      <c r="AZ26" s="28">
        <f>ROUND((I26/10/365*31),2)</f>
        <v>233.16</v>
      </c>
      <c r="BA26" s="28">
        <f>ROUND((I26/10/365*28),2)</f>
        <v>210.6</v>
      </c>
      <c r="BB26" s="28">
        <f>ROUND((I26/10/365*31),2)</f>
        <v>233.16</v>
      </c>
      <c r="BC26" s="28">
        <f>ROUND((I26/10/365*30),2)</f>
        <v>225.64</v>
      </c>
      <c r="BD26" s="28">
        <f>ROUND((I26/10/365*31),2)</f>
        <v>233.16</v>
      </c>
      <c r="BE26" s="28">
        <f>ROUND((I26/10/365*30),2)</f>
        <v>225.64</v>
      </c>
      <c r="BF26" s="28">
        <f>ROUND((I26/10/365*31),2)</f>
        <v>233.16</v>
      </c>
      <c r="BG26" s="28">
        <f>ROUND((I26/10/365*31),2)</f>
        <v>233.16</v>
      </c>
      <c r="BH26" s="28">
        <f>ROUND((I26/10/365*30),2)</f>
        <v>225.64</v>
      </c>
      <c r="BI26" s="28">
        <f>ROUND((I26/10/365*31),2)</f>
        <v>233.16</v>
      </c>
      <c r="BJ26" s="28">
        <f>ROUND((I26/10/365*30),2)</f>
        <v>225.64</v>
      </c>
      <c r="BK26" s="28">
        <f>ROUND((I26/10/365*31),2)</f>
        <v>233.16</v>
      </c>
      <c r="BL26" s="28">
        <f>SUM(AZ26:BK26)</f>
        <v>2745.2799999999997</v>
      </c>
      <c r="BM26" s="28">
        <f>ROUND((AY26+BL26),2)</f>
        <v>6686.45</v>
      </c>
      <c r="BN26" s="28">
        <f>ROUND((I26/10/365*31),2)</f>
        <v>233.16</v>
      </c>
      <c r="BO26" s="28">
        <f>ROUND((I26/10/365*28),2)</f>
        <v>210.6</v>
      </c>
      <c r="BP26" s="28">
        <f>ROUND((I26/10/365*31),2)</f>
        <v>233.16</v>
      </c>
      <c r="BQ26" s="28">
        <f>ROUND((I26/10/365*30),2)</f>
        <v>225.64</v>
      </c>
      <c r="BR26" s="28">
        <f>ROUND((I26/10/365*31),2)</f>
        <v>233.16</v>
      </c>
      <c r="BS26" s="28">
        <f>ROUND((I26/10/365*30),2)</f>
        <v>225.64</v>
      </c>
      <c r="BT26" s="28">
        <f>ROUND((I26/10/365*31),2)</f>
        <v>233.16</v>
      </c>
      <c r="BU26" s="28">
        <f>ROUND((I26/10/365*31),2)</f>
        <v>233.16</v>
      </c>
      <c r="BV26" s="28">
        <f>ROUND((I26/10/365*30),2)</f>
        <v>225.64</v>
      </c>
      <c r="BW26" s="28">
        <f>ROUND((I26/10/365*31),2)</f>
        <v>233.16</v>
      </c>
      <c r="BX26" s="28">
        <f>ROUND((I26/10/365*30),2)</f>
        <v>225.64</v>
      </c>
      <c r="BY26" s="28">
        <f>ROUND((I26/10/365*31),2)</f>
        <v>233.16</v>
      </c>
      <c r="BZ26" s="28">
        <f>SUM(BN26:BY26)</f>
        <v>2745.2799999999997</v>
      </c>
      <c r="CA26" s="28">
        <f>ROUND((BM26+BZ26),2)</f>
        <v>9431.73</v>
      </c>
      <c r="CB26" s="28">
        <f>ROUND((I26/10/365*31),2)</f>
        <v>233.16</v>
      </c>
      <c r="CC26" s="28">
        <f>ROUND((I26/10/365*29),2)</f>
        <v>218.12</v>
      </c>
      <c r="CD26" s="28">
        <f>ROUND((I26/10/365*31),2)</f>
        <v>233.16</v>
      </c>
      <c r="CE26" s="28">
        <f>ROUND((I26/10/365*30),2)</f>
        <v>225.64</v>
      </c>
      <c r="CF26" s="28">
        <f>ROUND((I26/10/365*31),2)</f>
        <v>233.16</v>
      </c>
      <c r="CG26" s="28">
        <f>ROUND((I26/10/365*30),2)</f>
        <v>225.64</v>
      </c>
      <c r="CH26" s="28">
        <f>ROUND((I26/10/365*31),2)</f>
        <v>233.16</v>
      </c>
      <c r="CI26" s="28">
        <f>ROUND((I26/10/365*31),2)</f>
        <v>233.16</v>
      </c>
      <c r="CJ26" s="28">
        <f>ROUND((I26/10/365*30),2)</f>
        <v>225.64</v>
      </c>
      <c r="CK26" s="28">
        <f>ROUND((I26/10/365*31),2)</f>
        <v>233.16</v>
      </c>
      <c r="CL26" s="28">
        <f>ROUND((I26/10/365*30),2)</f>
        <v>225.64</v>
      </c>
      <c r="CM26" s="28">
        <f>ROUND((I26/10/365*31),2)</f>
        <v>233.16</v>
      </c>
      <c r="CN26" s="28">
        <f>SUM(CB26:CM26)</f>
        <v>2752.7999999999997</v>
      </c>
      <c r="CO26" s="29">
        <f>ROUND((CA26+CN26),2)</f>
        <v>12184.53</v>
      </c>
      <c r="CP26" s="28">
        <f>ROUND((I26/10/365*31),2)</f>
        <v>233.16</v>
      </c>
      <c r="CQ26" s="28">
        <f>ROUND((I26/10/365*28),2)</f>
        <v>210.6</v>
      </c>
      <c r="CR26" s="28">
        <f>ROUND((I26/10/365*31),2)</f>
        <v>233.16</v>
      </c>
      <c r="CS26" s="28">
        <f>ROUND((I26/10/365*30),2)</f>
        <v>225.64</v>
      </c>
      <c r="CT26" s="30">
        <f>ROUND((I26/10/365*31),2)</f>
        <v>233.16</v>
      </c>
      <c r="CU26" s="28">
        <f>ROUND((I26/10/365*30),2)</f>
        <v>225.64</v>
      </c>
      <c r="CV26" s="28">
        <f>ROUND((I26/10/365*31),2)</f>
        <v>233.16</v>
      </c>
      <c r="CW26" s="28">
        <f>ROUND((I26/10/365*31),2)</f>
        <v>233.16</v>
      </c>
      <c r="CX26" s="28">
        <f>ROUND((I26/10/365*30),2)</f>
        <v>225.64</v>
      </c>
      <c r="CY26" s="28">
        <f>ROUND((I26/10/365*31),2)</f>
        <v>233.16</v>
      </c>
      <c r="CZ26" s="28">
        <f>ROUND((I26/10/365*30),2)</f>
        <v>225.64</v>
      </c>
      <c r="DA26" s="28">
        <f>ROUND((I26/10/365*31),2)</f>
        <v>233.16</v>
      </c>
      <c r="DB26" s="29">
        <f>SUM(CP26:DA26)</f>
        <v>2745.2799999999997</v>
      </c>
      <c r="DC26" s="29">
        <f>ROUND((CO26+DB26),2)</f>
        <v>14929.81</v>
      </c>
      <c r="DD26" s="28">
        <f>ROUND((I26/10/365*31),2)</f>
        <v>233.16</v>
      </c>
      <c r="DE26" s="28">
        <f>ROUND((I26/10/365*28),2)</f>
        <v>210.6</v>
      </c>
      <c r="DF26" s="28">
        <f>ROUND((I26/10/365*31),2)</f>
        <v>233.16</v>
      </c>
      <c r="DG26" s="28">
        <f>ROUND((I26/10/365*30),2)</f>
        <v>225.64</v>
      </c>
      <c r="DH26" s="28">
        <f>ROUND((I26/10/365*31),2)</f>
        <v>233.16</v>
      </c>
      <c r="DI26" s="28">
        <f>ROUND((I26/10/365*30),2)</f>
        <v>225.64</v>
      </c>
      <c r="DJ26" s="28">
        <f>ROUND((I26/10/365*31),2)</f>
        <v>233.16</v>
      </c>
      <c r="DK26" s="28">
        <f>ROUND((I26/10/365*31),2)</f>
        <v>233.16</v>
      </c>
      <c r="DL26" s="28">
        <f>ROUND((I26/10/365*30),2)</f>
        <v>225.64</v>
      </c>
      <c r="DM26" s="28">
        <f>ROUND((I26/10/365*31),2)</f>
        <v>233.16</v>
      </c>
      <c r="DN26" s="28">
        <f>ROUND((I26/10/365*30),2)</f>
        <v>225.64</v>
      </c>
      <c r="DO26" s="28">
        <f>ROUND((I26/10/365*31),2)</f>
        <v>233.16</v>
      </c>
      <c r="DP26" s="31">
        <f t="shared" ref="DP26:DP31" si="115">SUM(DD26:DO26)</f>
        <v>2745.2799999999997</v>
      </c>
      <c r="DQ26" s="29">
        <f>ROUND((DC26+DP26),2)</f>
        <v>17675.09</v>
      </c>
      <c r="DR26" s="28">
        <f>ROUND((I26/10/365*31),2)</f>
        <v>233.16</v>
      </c>
      <c r="DS26" s="28">
        <f>ROUND((I26/10/365*28),2)</f>
        <v>210.6</v>
      </c>
      <c r="DT26" s="28">
        <f>ROUND((I26/10/365*31),2)</f>
        <v>233.16</v>
      </c>
      <c r="DU26" s="28">
        <f>ROUND((I26/10/365*30),2)</f>
        <v>225.64</v>
      </c>
      <c r="DV26" s="29"/>
      <c r="DW26" s="29"/>
      <c r="DX26" s="29"/>
      <c r="DY26" s="29"/>
      <c r="DZ26" s="29"/>
      <c r="EA26" s="29"/>
      <c r="EB26" s="29"/>
      <c r="EC26" s="29"/>
      <c r="ED26" s="29">
        <f t="shared" ref="ED26:ED30" si="116">SUM(DR26:EC26)</f>
        <v>902.56</v>
      </c>
      <c r="EE26" s="28">
        <f>ROUND((DQ26+DR26+DS26+DT26+DU26+DV26+DW26+DX26+DY26+DZ26+EA26+EB26+EC26),2)</f>
        <v>18577.650000000001</v>
      </c>
      <c r="EF26" s="28">
        <f>SUM(G26-EE26)</f>
        <v>11925.649999999998</v>
      </c>
    </row>
    <row r="27" spans="2:144" ht="50.1" customHeight="1" x14ac:dyDescent="0.15">
      <c r="B27" s="50">
        <v>41264</v>
      </c>
      <c r="C27" s="51" t="s">
        <v>98</v>
      </c>
      <c r="D27" s="51" t="s">
        <v>99</v>
      </c>
      <c r="E27" s="52" t="s">
        <v>100</v>
      </c>
      <c r="F27" s="52" t="s">
        <v>101</v>
      </c>
      <c r="G27" s="53">
        <v>25786.68</v>
      </c>
      <c r="H27" s="54">
        <f>(G27*0.1)</f>
        <v>2578.6680000000001</v>
      </c>
      <c r="I27" s="54">
        <f>(G27*0.9)</f>
        <v>23208.012000000002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>
        <f>O27+P27+Q27+R27+S27+T27+U27+V27</f>
        <v>0</v>
      </c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>
        <f>ROUND((I27/10/365*10),2)</f>
        <v>63.58</v>
      </c>
      <c r="AJ27" s="54">
        <f>SUM(X27:AI27)</f>
        <v>63.58</v>
      </c>
      <c r="AK27" s="54">
        <f>ROUND((W27+X27+Y27+Z27+AA27+AB27+AC27+AD27+AE27+AF27+AG27+AH27+AI27),2)</f>
        <v>63.58</v>
      </c>
      <c r="AL27" s="54">
        <f>ROUND((I27/10/365*31),2)</f>
        <v>197.11</v>
      </c>
      <c r="AM27" s="54">
        <f>ROUND((I27/10/365*28),2)</f>
        <v>178.03</v>
      </c>
      <c r="AN27" s="54">
        <f>ROUND((I27/10/365*31),2)</f>
        <v>197.11</v>
      </c>
      <c r="AO27" s="54">
        <f>ROUND((I27/10/365*30),2)</f>
        <v>190.75</v>
      </c>
      <c r="AP27" s="54">
        <f>ROUND((I27/10/365*31),2)</f>
        <v>197.11</v>
      </c>
      <c r="AQ27" s="54">
        <f>ROUND((I27/10/365*30),2)</f>
        <v>190.75</v>
      </c>
      <c r="AR27" s="54">
        <f>ROUND((I27/10/365*31),2)</f>
        <v>197.11</v>
      </c>
      <c r="AS27" s="54">
        <f>ROUND((I27/10/365*31),2)</f>
        <v>197.11</v>
      </c>
      <c r="AT27" s="54">
        <f>ROUND((I27/10/365*30),2)</f>
        <v>190.75</v>
      </c>
      <c r="AU27" s="54">
        <f>ROUND((I27/10/365*31),2)</f>
        <v>197.11</v>
      </c>
      <c r="AV27" s="54">
        <f>ROUND((I27/10/365*30),2)</f>
        <v>190.75</v>
      </c>
      <c r="AW27" s="54">
        <f>ROUND((I27/10/365*31),2)</f>
        <v>197.11</v>
      </c>
      <c r="AX27" s="54">
        <f>SUM(AL27:AW27)</f>
        <v>2320.8000000000006</v>
      </c>
      <c r="AY27" s="54">
        <f>ROUND((AK27+AL27+AM27+AN27+AO27+AP27+AQ27+AR27+AS27+AT27+AU27+AV27+AW27),2)</f>
        <v>2384.38</v>
      </c>
      <c r="AZ27" s="54">
        <f>ROUND((I27/10/365*31),2)</f>
        <v>197.11</v>
      </c>
      <c r="BA27" s="54">
        <f>ROUND((I27/10/365*28),2)</f>
        <v>178.03</v>
      </c>
      <c r="BB27" s="54">
        <f>ROUND((I27/10/365*31),2)</f>
        <v>197.11</v>
      </c>
      <c r="BC27" s="54">
        <f>ROUND((I27/10/365*30),2)</f>
        <v>190.75</v>
      </c>
      <c r="BD27" s="54">
        <f>ROUND((I27/10/365*31),2)</f>
        <v>197.11</v>
      </c>
      <c r="BE27" s="54">
        <f>ROUND((I27/10/365*30),2)</f>
        <v>190.75</v>
      </c>
      <c r="BF27" s="54">
        <f>ROUND((I27/10/365*31),2)</f>
        <v>197.11</v>
      </c>
      <c r="BG27" s="54">
        <f>ROUND((I27/10/365*31),2)</f>
        <v>197.11</v>
      </c>
      <c r="BH27" s="54">
        <f>ROUND((I27/10/365*30),2)</f>
        <v>190.75</v>
      </c>
      <c r="BI27" s="54">
        <f>ROUND((I27/10/365*31),2)</f>
        <v>197.11</v>
      </c>
      <c r="BJ27" s="54">
        <f>ROUND((I27/10/365*30),2)</f>
        <v>190.75</v>
      </c>
      <c r="BK27" s="54">
        <f>ROUND((I27/10/365*31),2)</f>
        <v>197.11</v>
      </c>
      <c r="BL27" s="54">
        <f>SUM(AZ27:BK27)</f>
        <v>2320.8000000000006</v>
      </c>
      <c r="BM27" s="54">
        <f>ROUND((AY27+BL27),2)</f>
        <v>4705.18</v>
      </c>
      <c r="BN27" s="54">
        <f>ROUND((I27/10/365*31),2)</f>
        <v>197.11</v>
      </c>
      <c r="BO27" s="54">
        <f>ROUND((I27/10/365*28),2)</f>
        <v>178.03</v>
      </c>
      <c r="BP27" s="54">
        <f>ROUND((I27/10/365*31),2)</f>
        <v>197.11</v>
      </c>
      <c r="BQ27" s="54">
        <f>ROUND((I27/10/365*30),2)</f>
        <v>190.75</v>
      </c>
      <c r="BR27" s="54">
        <f>ROUND((I27/10/365*31),2)</f>
        <v>197.11</v>
      </c>
      <c r="BS27" s="54">
        <f>ROUND((I27/10/365*30),2)</f>
        <v>190.75</v>
      </c>
      <c r="BT27" s="54">
        <f>ROUND((I27/10/365*31),2)</f>
        <v>197.11</v>
      </c>
      <c r="BU27" s="54">
        <f>ROUND((I27/10/365*31),2)</f>
        <v>197.11</v>
      </c>
      <c r="BV27" s="54">
        <f>ROUND((I27/10/365*30),2)</f>
        <v>190.75</v>
      </c>
      <c r="BW27" s="54">
        <f>ROUND((I27/10/365*31),2)</f>
        <v>197.11</v>
      </c>
      <c r="BX27" s="54">
        <f>ROUND((I27/10/365*30),2)</f>
        <v>190.75</v>
      </c>
      <c r="BY27" s="54">
        <f>ROUND((I27/10/365*31),2)</f>
        <v>197.11</v>
      </c>
      <c r="BZ27" s="54">
        <f>SUM(BN27:BY27)</f>
        <v>2320.8000000000006</v>
      </c>
      <c r="CA27" s="54">
        <f>ROUND((BM27+BZ27),2)</f>
        <v>7025.98</v>
      </c>
      <c r="CB27" s="54">
        <f>ROUND((I27/10/365*31),2)</f>
        <v>197.11</v>
      </c>
      <c r="CC27" s="54">
        <f>ROUND((I27/10/365*29),2)</f>
        <v>184.39</v>
      </c>
      <c r="CD27" s="54">
        <f>ROUND((I27/10/365*31),2)</f>
        <v>197.11</v>
      </c>
      <c r="CE27" s="54">
        <f>ROUND((I27/10/365*30),2)</f>
        <v>190.75</v>
      </c>
      <c r="CF27" s="54">
        <f>ROUND((I27/10/365*31),2)</f>
        <v>197.11</v>
      </c>
      <c r="CG27" s="54">
        <f>ROUND((I27/10/365*30),2)</f>
        <v>190.75</v>
      </c>
      <c r="CH27" s="54">
        <f>ROUND((I27/10/365*31),2)</f>
        <v>197.11</v>
      </c>
      <c r="CI27" s="54">
        <f>ROUND((I27/10/365*31),2)</f>
        <v>197.11</v>
      </c>
      <c r="CJ27" s="54">
        <f>ROUND((I27/10/365*30),2)</f>
        <v>190.75</v>
      </c>
      <c r="CK27" s="54">
        <f>ROUND((I27/10/365*31),2)</f>
        <v>197.11</v>
      </c>
      <c r="CL27" s="54">
        <f>ROUND((I27/10/365*30),2)</f>
        <v>190.75</v>
      </c>
      <c r="CM27" s="54">
        <f>ROUND((I27/10/365*31),2)</f>
        <v>197.11</v>
      </c>
      <c r="CN27" s="54">
        <f>SUM(CB27:CM27)</f>
        <v>2327.1600000000003</v>
      </c>
      <c r="CO27" s="55">
        <f>ROUND((CA27+CN27),2)</f>
        <v>9353.14</v>
      </c>
      <c r="CP27" s="54">
        <f>ROUND((I27/10/365*31),2)</f>
        <v>197.11</v>
      </c>
      <c r="CQ27" s="54">
        <f>ROUND((I27/10/365*28),2)</f>
        <v>178.03</v>
      </c>
      <c r="CR27" s="54">
        <f>ROUND((I27/10/365*31),2)</f>
        <v>197.11</v>
      </c>
      <c r="CS27" s="54">
        <f>ROUND((I27/10/365*30),2)</f>
        <v>190.75</v>
      </c>
      <c r="CT27" s="56">
        <f>ROUND((I27/10/365*31),2)</f>
        <v>197.11</v>
      </c>
      <c r="CU27" s="54">
        <f>ROUND((I27/10/365*30),2)</f>
        <v>190.75</v>
      </c>
      <c r="CV27" s="54">
        <f>ROUND((I27/10/365*31),2)</f>
        <v>197.11</v>
      </c>
      <c r="CW27" s="54">
        <f>ROUND((I27/10/365*31),2)</f>
        <v>197.11</v>
      </c>
      <c r="CX27" s="54">
        <f>ROUND((I27/10/365*30),2)</f>
        <v>190.75</v>
      </c>
      <c r="CY27" s="54">
        <f>ROUND((I27/10/365*31),2)</f>
        <v>197.11</v>
      </c>
      <c r="CZ27" s="54">
        <f>ROUND((I27/10/365*30),2)</f>
        <v>190.75</v>
      </c>
      <c r="DA27" s="54">
        <f>ROUND((I27/10/365*31),2)</f>
        <v>197.11</v>
      </c>
      <c r="DB27" s="55">
        <f>SUM(CP27:DA27)</f>
        <v>2320.8000000000006</v>
      </c>
      <c r="DC27" s="55">
        <f>ROUND((CO27+DB27),2)</f>
        <v>11673.94</v>
      </c>
      <c r="DD27" s="54">
        <f>ROUND((I27/10/365*31),2)</f>
        <v>197.11</v>
      </c>
      <c r="DE27" s="54">
        <f>ROUND((I27/10/365*28),2)</f>
        <v>178.03</v>
      </c>
      <c r="DF27" s="54">
        <f>ROUND((I27/10/365*31),2)</f>
        <v>197.11</v>
      </c>
      <c r="DG27" s="54">
        <f>ROUND((I27/10/365*30),2)</f>
        <v>190.75</v>
      </c>
      <c r="DH27" s="54">
        <f>ROUND((I27/10/365*31),2)</f>
        <v>197.11</v>
      </c>
      <c r="DI27" s="54">
        <f>ROUND((I27/10/365*30),2)</f>
        <v>190.75</v>
      </c>
      <c r="DJ27" s="54">
        <f>ROUND((I27/10/365*31),2)</f>
        <v>197.11</v>
      </c>
      <c r="DK27" s="54">
        <f>ROUND((I27/10/365*31),2)</f>
        <v>197.11</v>
      </c>
      <c r="DL27" s="54">
        <f>ROUND((I27/10/365*30),2)</f>
        <v>190.75</v>
      </c>
      <c r="DM27" s="54">
        <f>ROUND((I27/10/365*31),2)</f>
        <v>197.11</v>
      </c>
      <c r="DN27" s="54">
        <f>ROUND((I27/10/365*30),2)</f>
        <v>190.75</v>
      </c>
      <c r="DO27" s="54">
        <f>ROUND((I27/10/365*31),2)</f>
        <v>197.11</v>
      </c>
      <c r="DP27" s="57">
        <f t="shared" si="115"/>
        <v>2320.8000000000006</v>
      </c>
      <c r="DQ27" s="55">
        <v>13994.74</v>
      </c>
      <c r="DR27" s="54">
        <f>ROUND((I27/10/365*31),2)</f>
        <v>197.11</v>
      </c>
      <c r="DS27" s="54">
        <f>ROUND((I27/10/365*28),2)</f>
        <v>178.03</v>
      </c>
      <c r="DT27" s="28">
        <f>ROUND((I27/10/365*31),2)</f>
        <v>197.11</v>
      </c>
      <c r="DU27" s="28">
        <f t="shared" ref="DU27:DU31" si="117">ROUND((I27/10/365*30),2)</f>
        <v>190.75</v>
      </c>
      <c r="DV27" s="57"/>
      <c r="DW27" s="57"/>
      <c r="DX27" s="57"/>
      <c r="DY27" s="57"/>
      <c r="DZ27" s="57"/>
      <c r="EA27" s="57"/>
      <c r="EB27" s="57"/>
      <c r="EC27" s="57"/>
      <c r="ED27" s="29">
        <f>SUM(DR27:EC27)</f>
        <v>763</v>
      </c>
      <c r="EE27" s="54">
        <f t="shared" ref="EE27" si="118">SUM(DQ27+ED27)</f>
        <v>14757.74</v>
      </c>
      <c r="EF27" s="54">
        <f>SUM(G27-EE27)</f>
        <v>11028.94</v>
      </c>
    </row>
    <row r="28" spans="2:144" ht="42" customHeight="1" x14ac:dyDescent="0.15">
      <c r="B28" s="48">
        <v>42185</v>
      </c>
      <c r="C28" s="58" t="s">
        <v>102</v>
      </c>
      <c r="D28" s="58" t="s">
        <v>103</v>
      </c>
      <c r="E28" s="49" t="s">
        <v>100</v>
      </c>
      <c r="F28" s="49" t="s">
        <v>104</v>
      </c>
      <c r="G28" s="27">
        <v>19990</v>
      </c>
      <c r="H28" s="28">
        <f>(G28*0.1)</f>
        <v>1999</v>
      </c>
      <c r="I28" s="28">
        <f>(G28*0.9)</f>
        <v>17991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>
        <v>0</v>
      </c>
      <c r="BT28" s="28">
        <f>ROUND((I28/10/365*23),2)</f>
        <v>113.37</v>
      </c>
      <c r="BU28" s="28">
        <f>ROUND((I28/10/365*31),2)</f>
        <v>152.80000000000001</v>
      </c>
      <c r="BV28" s="28">
        <f>ROUND((I28/10/365*30),2)</f>
        <v>147.87</v>
      </c>
      <c r="BW28" s="28">
        <f>ROUND((I28/10/365*31),2)</f>
        <v>152.80000000000001</v>
      </c>
      <c r="BX28" s="28">
        <f>ROUND((I28/10/365*30),2)</f>
        <v>147.87</v>
      </c>
      <c r="BY28" s="28">
        <f>ROUND((I28/10/365*31),2)</f>
        <v>152.80000000000001</v>
      </c>
      <c r="BZ28" s="28">
        <f>SUM(BN28:BY28)</f>
        <v>867.51</v>
      </c>
      <c r="CA28" s="28">
        <f>ROUND((BM28+BZ28),2)</f>
        <v>867.51</v>
      </c>
      <c r="CB28" s="28">
        <f>ROUND((I28/10/365*31),2)</f>
        <v>152.80000000000001</v>
      </c>
      <c r="CC28" s="28">
        <f>ROUND((I28/10/365*29),2)</f>
        <v>142.94</v>
      </c>
      <c r="CD28" s="28">
        <f>ROUND((I28/10/365*31),2)</f>
        <v>152.80000000000001</v>
      </c>
      <c r="CE28" s="28">
        <f>ROUND((I28/10/365*30),2)</f>
        <v>147.87</v>
      </c>
      <c r="CF28" s="28">
        <f>ROUND((I28/10/365*31),2)</f>
        <v>152.80000000000001</v>
      </c>
      <c r="CG28" s="28">
        <f>ROUND((I28/10/365*30),2)</f>
        <v>147.87</v>
      </c>
      <c r="CH28" s="28">
        <f>ROUND((I28/10/365*31),2)</f>
        <v>152.80000000000001</v>
      </c>
      <c r="CI28" s="28">
        <f>ROUND((I28/10/365*31),2)</f>
        <v>152.80000000000001</v>
      </c>
      <c r="CJ28" s="28">
        <f>ROUND((I28/10/365*30),2)</f>
        <v>147.87</v>
      </c>
      <c r="CK28" s="28">
        <f>ROUND((I28/10/365*31),2)</f>
        <v>152.80000000000001</v>
      </c>
      <c r="CL28" s="28">
        <f>ROUND((I28/10/365*30),2)</f>
        <v>147.87</v>
      </c>
      <c r="CM28" s="28">
        <f>ROUND((I28/10/365*31),2)</f>
        <v>152.80000000000001</v>
      </c>
      <c r="CN28" s="28">
        <f>SUM(CB28:CM28)</f>
        <v>1804.0200000000002</v>
      </c>
      <c r="CO28" s="29">
        <f>ROUND((CA28+CN28),2)</f>
        <v>2671.53</v>
      </c>
      <c r="CP28" s="28">
        <f>ROUND((I28/10/365*31),2)</f>
        <v>152.80000000000001</v>
      </c>
      <c r="CQ28" s="28">
        <f>ROUND((I28/10/365*28),2)</f>
        <v>138.01</v>
      </c>
      <c r="CR28" s="28">
        <f>ROUND((I28/10/365*31),2)</f>
        <v>152.80000000000001</v>
      </c>
      <c r="CS28" s="28">
        <f>ROUND((I28/10/365*30),2)</f>
        <v>147.87</v>
      </c>
      <c r="CT28" s="30">
        <f>ROUND((I28/10/365*31),2)</f>
        <v>152.80000000000001</v>
      </c>
      <c r="CU28" s="28">
        <f>ROUND((I28/10/365*30),2)</f>
        <v>147.87</v>
      </c>
      <c r="CV28" s="28">
        <f>ROUND((I28/10/365*31),2)</f>
        <v>152.80000000000001</v>
      </c>
      <c r="CW28" s="28">
        <f>ROUND((I28/10/365*31),2)</f>
        <v>152.80000000000001</v>
      </c>
      <c r="CX28" s="28">
        <f>ROUND((I28/10/365*30),2)</f>
        <v>147.87</v>
      </c>
      <c r="CY28" s="28">
        <f>ROUND((I28/10/365*31),2)</f>
        <v>152.80000000000001</v>
      </c>
      <c r="CZ28" s="28">
        <f>ROUND((I28/10/365*30),2)</f>
        <v>147.87</v>
      </c>
      <c r="DA28" s="28">
        <f>ROUND((I28/10/365*31),2)</f>
        <v>152.80000000000001</v>
      </c>
      <c r="DB28" s="29">
        <f>SUM(CP28:DA28)</f>
        <v>1799.09</v>
      </c>
      <c r="DC28" s="29">
        <f>ROUND((CO28+DB28),2)</f>
        <v>4470.62</v>
      </c>
      <c r="DD28" s="28">
        <f>ROUND((I28/10/365*31),2)</f>
        <v>152.80000000000001</v>
      </c>
      <c r="DE28" s="28">
        <f>ROUND((I28/10/365*28),2)</f>
        <v>138.01</v>
      </c>
      <c r="DF28" s="28">
        <f>ROUND((I28/10/365*31),2)</f>
        <v>152.80000000000001</v>
      </c>
      <c r="DG28" s="28">
        <f>ROUND((I28/10/365*30),2)</f>
        <v>147.87</v>
      </c>
      <c r="DH28" s="28">
        <f>ROUND((I28/10/365*31),2)</f>
        <v>152.80000000000001</v>
      </c>
      <c r="DI28" s="28">
        <f>ROUND((I28/10/365*30),2)</f>
        <v>147.87</v>
      </c>
      <c r="DJ28" s="28">
        <f>ROUND((I28/10/365*31),2)</f>
        <v>152.80000000000001</v>
      </c>
      <c r="DK28" s="28">
        <f>ROUND((I28/10/365*31),2)</f>
        <v>152.80000000000001</v>
      </c>
      <c r="DL28" s="28">
        <f>ROUND((I28/10/365*30),2)</f>
        <v>147.87</v>
      </c>
      <c r="DM28" s="28">
        <f>ROUND((I28/10/365*31),2)</f>
        <v>152.80000000000001</v>
      </c>
      <c r="DN28" s="28">
        <f>ROUND((I28/10/365*30),2)</f>
        <v>147.87</v>
      </c>
      <c r="DO28" s="28">
        <f t="shared" ref="DO28:DO30" si="119">ROUND((I28/10/365*31),2)</f>
        <v>152.80000000000001</v>
      </c>
      <c r="DP28" s="31">
        <f t="shared" si="115"/>
        <v>1799.09</v>
      </c>
      <c r="DQ28" s="29">
        <f t="shared" ref="DQ28:DQ31" si="120">ROUND((DC28+DP28),2)</f>
        <v>6269.71</v>
      </c>
      <c r="DR28" s="28">
        <f t="shared" ref="DR28:DR31" si="121">ROUND((I28/10/365*31),2)</f>
        <v>152.80000000000001</v>
      </c>
      <c r="DS28" s="28">
        <f t="shared" ref="DS28:DS30" si="122">ROUND((I28/10/365*28),2)</f>
        <v>138.01</v>
      </c>
      <c r="DT28" s="28">
        <f>ROUND((I28/10/365*31),2)</f>
        <v>152.80000000000001</v>
      </c>
      <c r="DU28" s="28">
        <f t="shared" si="117"/>
        <v>147.87</v>
      </c>
      <c r="DV28" s="29"/>
      <c r="DW28" s="29"/>
      <c r="DX28" s="29"/>
      <c r="DY28" s="29"/>
      <c r="DZ28" s="29"/>
      <c r="EA28" s="29"/>
      <c r="EB28" s="29"/>
      <c r="EC28" s="29"/>
      <c r="ED28" s="29">
        <f t="shared" si="116"/>
        <v>591.48</v>
      </c>
      <c r="EE28" s="28">
        <f t="shared" ref="EE28:EE31" si="123">ROUND((DQ28+DR28+DS28+DT28+DU28+DV28+DW28+DX28+DY28+DZ28+EA28+EB28+EC28),2)</f>
        <v>6861.19</v>
      </c>
      <c r="EF28" s="28">
        <f t="shared" ref="EF28:EF31" si="124">SUM(G28-EE28)</f>
        <v>13128.810000000001</v>
      </c>
    </row>
    <row r="29" spans="2:144" ht="59.25" customHeight="1" x14ac:dyDescent="0.15">
      <c r="B29" s="59">
        <v>42620</v>
      </c>
      <c r="C29" s="60" t="s">
        <v>105</v>
      </c>
      <c r="D29" s="60" t="s">
        <v>106</v>
      </c>
      <c r="E29" s="61" t="s">
        <v>107</v>
      </c>
      <c r="F29" s="61" t="s">
        <v>108</v>
      </c>
      <c r="G29" s="62">
        <v>15977.38</v>
      </c>
      <c r="H29" s="28">
        <f t="shared" si="113"/>
        <v>1597.7380000000001</v>
      </c>
      <c r="I29" s="28">
        <f t="shared" si="114"/>
        <v>14379.642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>
        <f>ROUND((I29/10/365*23),2)</f>
        <v>90.61</v>
      </c>
      <c r="CK29" s="28">
        <f>ROUND((I29/10/365*31),2)</f>
        <v>122.13</v>
      </c>
      <c r="CL29" s="28">
        <f>ROUND((I29/10/365*30),2)</f>
        <v>118.19</v>
      </c>
      <c r="CM29" s="28">
        <f>ROUND((I29/10/365*31),2)</f>
        <v>122.13</v>
      </c>
      <c r="CN29" s="28">
        <f>SUM(CB29:CM29)</f>
        <v>453.06</v>
      </c>
      <c r="CO29" s="29">
        <f>ROUND((CA29+CN29),2)</f>
        <v>453.06</v>
      </c>
      <c r="CP29" s="28">
        <f>ROUND((I29/10/365*31),2)</f>
        <v>122.13</v>
      </c>
      <c r="CQ29" s="28">
        <f>ROUND((I29/10/365*28),2)</f>
        <v>110.31</v>
      </c>
      <c r="CR29" s="28">
        <f>ROUND((I29/10/365*31),2)</f>
        <v>122.13</v>
      </c>
      <c r="CS29" s="28">
        <f>ROUND((I29/10/365*30),2)</f>
        <v>118.19</v>
      </c>
      <c r="CT29" s="30">
        <f>ROUND((I29/10/365*31),2)</f>
        <v>122.13</v>
      </c>
      <c r="CU29" s="28">
        <f>ROUND((I29/10/365*30),2)</f>
        <v>118.19</v>
      </c>
      <c r="CV29" s="28">
        <f>ROUND((I29/10/365*31),2)</f>
        <v>122.13</v>
      </c>
      <c r="CW29" s="28">
        <f>ROUND((I29/10/365*31),2)</f>
        <v>122.13</v>
      </c>
      <c r="CX29" s="28">
        <f>ROUND((I29/10/365*30),2)</f>
        <v>118.19</v>
      </c>
      <c r="CY29" s="28">
        <f>ROUND((I29/10/365*31),2)</f>
        <v>122.13</v>
      </c>
      <c r="CZ29" s="28">
        <f>ROUND((I29/10/365*30),2)</f>
        <v>118.19</v>
      </c>
      <c r="DA29" s="28">
        <f>ROUND((I29/10/365*31),2)</f>
        <v>122.13</v>
      </c>
      <c r="DB29" s="29">
        <f>SUM(CP29:DA29)</f>
        <v>1437.98</v>
      </c>
      <c r="DC29" s="29">
        <f>ROUND((CO29+DB29),2)</f>
        <v>1891.04</v>
      </c>
      <c r="DD29" s="28">
        <f>ROUND((I29/10/365*31),2)</f>
        <v>122.13</v>
      </c>
      <c r="DE29" s="28">
        <f>ROUND((I29/10/365*28),2)</f>
        <v>110.31</v>
      </c>
      <c r="DF29" s="28">
        <f>ROUND((I29/10/365*31),2)</f>
        <v>122.13</v>
      </c>
      <c r="DG29" s="28">
        <f>ROUND((I29/10/365*30),2)</f>
        <v>118.19</v>
      </c>
      <c r="DH29" s="28">
        <f>ROUND((I29/10/365*31),2)</f>
        <v>122.13</v>
      </c>
      <c r="DI29" s="28">
        <f>ROUND((I29/10/365*30),2)</f>
        <v>118.19</v>
      </c>
      <c r="DJ29" s="28">
        <f>ROUND((I29/10/365*31),2)</f>
        <v>122.13</v>
      </c>
      <c r="DK29" s="28">
        <f t="shared" ref="DK29:DK30" si="125">ROUND((I29/10/365*31),2)</f>
        <v>122.13</v>
      </c>
      <c r="DL29" s="28">
        <f t="shared" ref="DL29:DL30" si="126">ROUND((I29/10/365*30),2)</f>
        <v>118.19</v>
      </c>
      <c r="DM29" s="28">
        <f t="shared" ref="DM29:DM30" si="127">ROUND((I29/10/365*31),2)</f>
        <v>122.13</v>
      </c>
      <c r="DN29" s="28">
        <f t="shared" ref="DN29:DN31" si="128">ROUND((I29/10/365*30),2)</f>
        <v>118.19</v>
      </c>
      <c r="DO29" s="28">
        <f t="shared" si="119"/>
        <v>122.13</v>
      </c>
      <c r="DP29" s="31">
        <f t="shared" si="115"/>
        <v>1437.98</v>
      </c>
      <c r="DQ29" s="29">
        <f t="shared" si="120"/>
        <v>3329.02</v>
      </c>
      <c r="DR29" s="28">
        <f t="shared" si="121"/>
        <v>122.13</v>
      </c>
      <c r="DS29" s="28">
        <f t="shared" si="122"/>
        <v>110.31</v>
      </c>
      <c r="DT29" s="28">
        <f t="shared" ref="DT29:DT31" si="129">ROUND((I29/10/365*31),2)</f>
        <v>122.13</v>
      </c>
      <c r="DU29" s="28">
        <f t="shared" si="117"/>
        <v>118.19</v>
      </c>
      <c r="DV29" s="29"/>
      <c r="DW29" s="29"/>
      <c r="DX29" s="29"/>
      <c r="DY29" s="29"/>
      <c r="DZ29" s="29"/>
      <c r="EA29" s="29"/>
      <c r="EB29" s="29"/>
      <c r="EC29" s="29"/>
      <c r="ED29" s="29">
        <f t="shared" si="116"/>
        <v>472.76</v>
      </c>
      <c r="EE29" s="28">
        <f t="shared" si="123"/>
        <v>3801.78</v>
      </c>
      <c r="EF29" s="28">
        <f t="shared" si="124"/>
        <v>12175.599999999999</v>
      </c>
      <c r="EM29" s="63"/>
    </row>
    <row r="30" spans="2:144" ht="84.75" customHeight="1" x14ac:dyDescent="0.15">
      <c r="B30" s="59">
        <v>43168</v>
      </c>
      <c r="C30" s="60" t="s">
        <v>109</v>
      </c>
      <c r="D30" s="64" t="s">
        <v>110</v>
      </c>
      <c r="E30" s="61" t="s">
        <v>107</v>
      </c>
      <c r="F30" s="61"/>
      <c r="G30" s="62">
        <v>38194</v>
      </c>
      <c r="H30" s="28">
        <f t="shared" si="113"/>
        <v>3819.4</v>
      </c>
      <c r="I30" s="28">
        <f t="shared" si="114"/>
        <v>34374.6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9"/>
      <c r="CP30" s="28"/>
      <c r="CQ30" s="28"/>
      <c r="CR30" s="28"/>
      <c r="CS30" s="28"/>
      <c r="CT30" s="30"/>
      <c r="CU30" s="28"/>
      <c r="CV30" s="28"/>
      <c r="CW30" s="28"/>
      <c r="CX30" s="28"/>
      <c r="CY30" s="28"/>
      <c r="CZ30" s="28"/>
      <c r="DA30" s="28"/>
      <c r="DB30" s="29"/>
      <c r="DC30" s="29"/>
      <c r="DD30" s="28"/>
      <c r="DE30" s="28"/>
      <c r="DF30" s="28">
        <f>ROUND((I30/10/365*22),2)</f>
        <v>207.19</v>
      </c>
      <c r="DG30" s="28">
        <f>ROUND((I30/10/365*30),2)</f>
        <v>282.52999999999997</v>
      </c>
      <c r="DH30" s="28">
        <f>ROUND((I30/10/365*31),2)</f>
        <v>291.95</v>
      </c>
      <c r="DI30" s="28">
        <f>ROUND((I30/10/365*30),2)</f>
        <v>282.52999999999997</v>
      </c>
      <c r="DJ30" s="28">
        <f>ROUND((I30/10/365*31),2)</f>
        <v>291.95</v>
      </c>
      <c r="DK30" s="28">
        <f t="shared" si="125"/>
        <v>291.95</v>
      </c>
      <c r="DL30" s="28">
        <f t="shared" si="126"/>
        <v>282.52999999999997</v>
      </c>
      <c r="DM30" s="28">
        <f t="shared" si="127"/>
        <v>291.95</v>
      </c>
      <c r="DN30" s="28">
        <f t="shared" si="128"/>
        <v>282.52999999999997</v>
      </c>
      <c r="DO30" s="28">
        <f t="shared" si="119"/>
        <v>291.95</v>
      </c>
      <c r="DP30" s="31">
        <f t="shared" si="115"/>
        <v>2797.0599999999995</v>
      </c>
      <c r="DQ30" s="29">
        <f t="shared" si="120"/>
        <v>2797.06</v>
      </c>
      <c r="DR30" s="28">
        <f t="shared" si="121"/>
        <v>291.95</v>
      </c>
      <c r="DS30" s="28">
        <f t="shared" si="122"/>
        <v>263.7</v>
      </c>
      <c r="DT30" s="28">
        <f t="shared" si="129"/>
        <v>291.95</v>
      </c>
      <c r="DU30" s="28">
        <f t="shared" si="117"/>
        <v>282.52999999999997</v>
      </c>
      <c r="DV30" s="29"/>
      <c r="DW30" s="29"/>
      <c r="DX30" s="29"/>
      <c r="DY30" s="29"/>
      <c r="DZ30" s="29"/>
      <c r="EA30" s="29"/>
      <c r="EB30" s="29"/>
      <c r="EC30" s="29"/>
      <c r="ED30" s="29">
        <f t="shared" si="116"/>
        <v>1130.1299999999999</v>
      </c>
      <c r="EE30" s="28">
        <f>ROUND((DQ30+DR30+DS30+DT30+DU30+DV30+DW30+DX30+DY30+DZ30+EA30+EB30+EC30),2)</f>
        <v>3927.19</v>
      </c>
      <c r="EF30" s="28">
        <f t="shared" si="124"/>
        <v>34266.81</v>
      </c>
      <c r="EM30" s="65"/>
    </row>
    <row r="31" spans="2:144" ht="95.25" customHeight="1" thickBot="1" x14ac:dyDescent="0.25">
      <c r="B31" s="66">
        <v>43397</v>
      </c>
      <c r="C31" s="67" t="s">
        <v>111</v>
      </c>
      <c r="D31" s="68" t="s">
        <v>112</v>
      </c>
      <c r="E31" s="69" t="s">
        <v>107</v>
      </c>
      <c r="F31" s="70" t="s">
        <v>113</v>
      </c>
      <c r="G31" s="71">
        <v>23272</v>
      </c>
      <c r="H31" s="36">
        <f t="shared" si="113"/>
        <v>2327.2000000000003</v>
      </c>
      <c r="I31" s="36">
        <f t="shared" si="114"/>
        <v>20944.8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8"/>
      <c r="CP31" s="36"/>
      <c r="CQ31" s="36"/>
      <c r="CR31" s="36"/>
      <c r="CS31" s="36"/>
      <c r="CT31" s="37"/>
      <c r="CU31" s="36"/>
      <c r="CV31" s="36"/>
      <c r="CW31" s="36"/>
      <c r="CX31" s="36"/>
      <c r="CY31" s="36"/>
      <c r="CZ31" s="36"/>
      <c r="DA31" s="36"/>
      <c r="DB31" s="38"/>
      <c r="DC31" s="38"/>
      <c r="DD31" s="36"/>
      <c r="DE31" s="36"/>
      <c r="DF31" s="36"/>
      <c r="DG31" s="36"/>
      <c r="DH31" s="36"/>
      <c r="DI31" s="36"/>
      <c r="DJ31" s="36"/>
      <c r="DK31" s="36"/>
      <c r="DL31" s="36"/>
      <c r="DM31" s="36">
        <f>ROUND((I31/10/365*7),2)</f>
        <v>40.17</v>
      </c>
      <c r="DN31" s="28">
        <f t="shared" si="128"/>
        <v>172.15</v>
      </c>
      <c r="DO31" s="28">
        <f>ROUND((I31/10/365*31),2)</f>
        <v>177.89</v>
      </c>
      <c r="DP31" s="39">
        <f t="shared" si="115"/>
        <v>390.21</v>
      </c>
      <c r="DQ31" s="29">
        <f t="shared" si="120"/>
        <v>390.21</v>
      </c>
      <c r="DR31" s="28">
        <f t="shared" si="121"/>
        <v>177.89</v>
      </c>
      <c r="DS31" s="28">
        <f>ROUND((I31/10/365*28),2)</f>
        <v>160.66999999999999</v>
      </c>
      <c r="DT31" s="28">
        <f t="shared" si="129"/>
        <v>177.89</v>
      </c>
      <c r="DU31" s="28">
        <f t="shared" si="117"/>
        <v>172.15</v>
      </c>
      <c r="DV31" s="38"/>
      <c r="DW31" s="38"/>
      <c r="DX31" s="38"/>
      <c r="DY31" s="38"/>
      <c r="DZ31" s="38"/>
      <c r="EA31" s="38"/>
      <c r="EB31" s="38"/>
      <c r="EC31" s="38"/>
      <c r="ED31" s="29">
        <f>SUM(DR31:EC31)</f>
        <v>688.59999999999991</v>
      </c>
      <c r="EE31" s="28">
        <f t="shared" si="123"/>
        <v>1078.81</v>
      </c>
      <c r="EF31" s="28">
        <f t="shared" si="124"/>
        <v>22193.19</v>
      </c>
      <c r="EJ31" s="72"/>
      <c r="EK31" s="65"/>
      <c r="EL31" s="73"/>
      <c r="EM31" s="74"/>
      <c r="EN31" s="75"/>
    </row>
    <row r="32" spans="2:144" s="1" customFormat="1" ht="20.100000000000001" customHeight="1" thickBot="1" x14ac:dyDescent="0.25">
      <c r="B32" s="76" t="s">
        <v>10</v>
      </c>
      <c r="C32" s="77"/>
      <c r="D32" s="78"/>
      <c r="E32" s="79"/>
      <c r="F32" s="79"/>
      <c r="G32" s="42">
        <f>SUM(G26:G31)</f>
        <v>153723.35999999999</v>
      </c>
      <c r="H32" s="43">
        <f>SUM(H26:H31)</f>
        <v>15372.335999999999</v>
      </c>
      <c r="I32" s="43">
        <f>SUM(I26:I31)</f>
        <v>138351.024</v>
      </c>
      <c r="J32" s="43" t="e">
        <f>SUM(#REF!)</f>
        <v>#REF!</v>
      </c>
      <c r="K32" s="43" t="e">
        <f>SUM(#REF!)</f>
        <v>#REF!</v>
      </c>
      <c r="L32" s="43" t="e">
        <f>SUM(#REF!)</f>
        <v>#REF!</v>
      </c>
      <c r="M32" s="43" t="e">
        <f>SUM(#REF!)</f>
        <v>#REF!</v>
      </c>
      <c r="N32" s="43" t="e">
        <f>SUM(#REF!)</f>
        <v>#REF!</v>
      </c>
      <c r="O32" s="43" t="e">
        <f>SUM(#REF!)</f>
        <v>#REF!</v>
      </c>
      <c r="P32" s="43" t="e">
        <f>SUM(#REF!)</f>
        <v>#REF!</v>
      </c>
      <c r="Q32" s="43" t="e">
        <f>SUM(#REF!)</f>
        <v>#REF!</v>
      </c>
      <c r="R32" s="43" t="e">
        <f>SUM(#REF!)</f>
        <v>#REF!</v>
      </c>
      <c r="S32" s="43" t="e">
        <f>SUM(#REF!)</f>
        <v>#REF!</v>
      </c>
      <c r="T32" s="43" t="e">
        <f>SUM(#REF!)</f>
        <v>#REF!</v>
      </c>
      <c r="U32" s="43" t="e">
        <f>SUM(#REF!)</f>
        <v>#REF!</v>
      </c>
      <c r="V32" s="43" t="e">
        <f>SUM(#REF!)</f>
        <v>#REF!</v>
      </c>
      <c r="W32" s="43">
        <f ca="1">SUM(W26:W182)</f>
        <v>0</v>
      </c>
      <c r="X32" s="43" t="e">
        <f>SUM(#REF!)</f>
        <v>#REF!</v>
      </c>
      <c r="Y32" s="43" t="e">
        <f>SUM(#REF!)</f>
        <v>#REF!</v>
      </c>
      <c r="Z32" s="43" t="e">
        <f>SUM(#REF!)</f>
        <v>#REF!</v>
      </c>
      <c r="AA32" s="43" t="e">
        <f>SUM(#REF!)</f>
        <v>#REF!</v>
      </c>
      <c r="AB32" s="43" t="e">
        <f>SUM(#REF!)</f>
        <v>#REF!</v>
      </c>
      <c r="AC32" s="43" t="e">
        <f>SUM(#REF!)</f>
        <v>#REF!</v>
      </c>
      <c r="AD32" s="43">
        <f>SUM(AD26:AD26)</f>
        <v>45.13</v>
      </c>
      <c r="AE32" s="43">
        <f>SUM(AE26:AE26)</f>
        <v>233.16</v>
      </c>
      <c r="AF32" s="43">
        <f>SUM(AF26:AF26)</f>
        <v>225.64</v>
      </c>
      <c r="AG32" s="43">
        <f>SUM(AG26:AG26)</f>
        <v>233.16</v>
      </c>
      <c r="AH32" s="43">
        <f t="shared" ref="AH32:BR32" ca="1" si="130">SUM(AH26:AH182)</f>
        <v>225.64</v>
      </c>
      <c r="AI32" s="43">
        <f t="shared" ca="1" si="130"/>
        <v>296.74</v>
      </c>
      <c r="AJ32" s="43">
        <f t="shared" ca="1" si="130"/>
        <v>1259.47</v>
      </c>
      <c r="AK32" s="43">
        <f t="shared" ca="1" si="130"/>
        <v>1259.47</v>
      </c>
      <c r="AL32" s="43">
        <f t="shared" ca="1" si="130"/>
        <v>430.27</v>
      </c>
      <c r="AM32" s="43">
        <f t="shared" ca="1" si="130"/>
        <v>388.63</v>
      </c>
      <c r="AN32" s="43">
        <f t="shared" ca="1" si="130"/>
        <v>430.27</v>
      </c>
      <c r="AO32" s="43">
        <f t="shared" ca="1" si="130"/>
        <v>416.39</v>
      </c>
      <c r="AP32" s="43">
        <f t="shared" ca="1" si="130"/>
        <v>430.27</v>
      </c>
      <c r="AQ32" s="43">
        <f t="shared" ca="1" si="130"/>
        <v>416.39</v>
      </c>
      <c r="AR32" s="43">
        <f t="shared" ca="1" si="130"/>
        <v>430.27</v>
      </c>
      <c r="AS32" s="43">
        <f t="shared" ca="1" si="130"/>
        <v>430.27</v>
      </c>
      <c r="AT32" s="43">
        <f t="shared" ca="1" si="130"/>
        <v>416.39</v>
      </c>
      <c r="AU32" s="43">
        <f t="shared" ca="1" si="130"/>
        <v>430.27</v>
      </c>
      <c r="AV32" s="43">
        <f t="shared" ca="1" si="130"/>
        <v>416.39</v>
      </c>
      <c r="AW32" s="43">
        <f t="shared" ca="1" si="130"/>
        <v>430.27</v>
      </c>
      <c r="AX32" s="43">
        <f t="shared" ca="1" si="130"/>
        <v>5066.08</v>
      </c>
      <c r="AY32" s="43">
        <f t="shared" ca="1" si="130"/>
        <v>6325.55</v>
      </c>
      <c r="AZ32" s="43">
        <f t="shared" ca="1" si="130"/>
        <v>430.27</v>
      </c>
      <c r="BA32" s="43">
        <f t="shared" ca="1" si="130"/>
        <v>388.63</v>
      </c>
      <c r="BB32" s="43">
        <f t="shared" ca="1" si="130"/>
        <v>430.27</v>
      </c>
      <c r="BC32" s="43">
        <f t="shared" ca="1" si="130"/>
        <v>416.39</v>
      </c>
      <c r="BD32" s="43">
        <f t="shared" ca="1" si="130"/>
        <v>430.27</v>
      </c>
      <c r="BE32" s="43">
        <f t="shared" ca="1" si="130"/>
        <v>416.39</v>
      </c>
      <c r="BF32" s="43">
        <f t="shared" ca="1" si="130"/>
        <v>430.27</v>
      </c>
      <c r="BG32" s="43">
        <f t="shared" ca="1" si="130"/>
        <v>430.27</v>
      </c>
      <c r="BH32" s="43">
        <f t="shared" ca="1" si="130"/>
        <v>416.39</v>
      </c>
      <c r="BI32" s="43">
        <f t="shared" ca="1" si="130"/>
        <v>430.27</v>
      </c>
      <c r="BJ32" s="43">
        <f t="shared" ca="1" si="130"/>
        <v>416.39</v>
      </c>
      <c r="BK32" s="43">
        <f t="shared" ca="1" si="130"/>
        <v>430.27</v>
      </c>
      <c r="BL32" s="43">
        <f t="shared" ca="1" si="130"/>
        <v>5066.08</v>
      </c>
      <c r="BM32" s="43">
        <f t="shared" ca="1" si="130"/>
        <v>11391.630000000001</v>
      </c>
      <c r="BN32" s="43">
        <f t="shared" ca="1" si="130"/>
        <v>430.27</v>
      </c>
      <c r="BO32" s="43">
        <f t="shared" ca="1" si="130"/>
        <v>388.63</v>
      </c>
      <c r="BP32" s="43">
        <f t="shared" ca="1" si="130"/>
        <v>430.27</v>
      </c>
      <c r="BQ32" s="43">
        <f t="shared" ca="1" si="130"/>
        <v>416.39</v>
      </c>
      <c r="BR32" s="43">
        <f t="shared" ca="1" si="130"/>
        <v>430.27</v>
      </c>
      <c r="BS32" s="43">
        <f t="shared" ref="BS32:BY32" ca="1" si="131">SUM(BS26:BS193)</f>
        <v>416.39</v>
      </c>
      <c r="BT32" s="43">
        <f t="shared" ca="1" si="131"/>
        <v>543.64</v>
      </c>
      <c r="BU32" s="43">
        <f t="shared" ca="1" si="131"/>
        <v>583.06999999999994</v>
      </c>
      <c r="BV32" s="43">
        <f t="shared" ca="1" si="131"/>
        <v>564.26</v>
      </c>
      <c r="BW32" s="43">
        <f t="shared" ca="1" si="131"/>
        <v>583.06999999999994</v>
      </c>
      <c r="BX32" s="43">
        <f t="shared" ca="1" si="131"/>
        <v>564.26</v>
      </c>
      <c r="BY32" s="43">
        <f t="shared" ca="1" si="131"/>
        <v>583.06999999999994</v>
      </c>
      <c r="BZ32" s="43">
        <f ca="1">SUM(BN32:BY32)</f>
        <v>5933.5899999999992</v>
      </c>
      <c r="CA32" s="43">
        <f ca="1">SUM(BO32:BZ32)</f>
        <v>11436.91</v>
      </c>
      <c r="CB32" s="43">
        <f t="shared" ref="CB32:CI32" ca="1" si="132">SUM(CB26:CB193)</f>
        <v>583.06999999999994</v>
      </c>
      <c r="CC32" s="43">
        <f t="shared" ca="1" si="132"/>
        <v>545.45000000000005</v>
      </c>
      <c r="CD32" s="43">
        <f t="shared" ca="1" si="132"/>
        <v>583.06999999999994</v>
      </c>
      <c r="CE32" s="43">
        <f t="shared" ca="1" si="132"/>
        <v>564.26</v>
      </c>
      <c r="CF32" s="43">
        <f t="shared" ca="1" si="132"/>
        <v>583.06999999999994</v>
      </c>
      <c r="CG32" s="43">
        <f t="shared" ca="1" si="132"/>
        <v>564.26</v>
      </c>
      <c r="CH32" s="43">
        <f t="shared" ca="1" si="132"/>
        <v>583.06999999999994</v>
      </c>
      <c r="CI32" s="43">
        <f t="shared" ca="1" si="132"/>
        <v>583.06999999999994</v>
      </c>
      <c r="CJ32" s="43">
        <f t="shared" ref="CJ32:DE32" si="133">SUM(CJ26:CJ29)</f>
        <v>654.87</v>
      </c>
      <c r="CK32" s="43">
        <f t="shared" si="133"/>
        <v>705.19999999999993</v>
      </c>
      <c r="CL32" s="43">
        <f t="shared" si="133"/>
        <v>682.45</v>
      </c>
      <c r="CM32" s="43">
        <f t="shared" si="133"/>
        <v>705.19999999999993</v>
      </c>
      <c r="CN32" s="43">
        <f t="shared" si="133"/>
        <v>7337.0400000000009</v>
      </c>
      <c r="CO32" s="43">
        <f t="shared" si="133"/>
        <v>24662.26</v>
      </c>
      <c r="CP32" s="43">
        <f t="shared" si="133"/>
        <v>705.19999999999993</v>
      </c>
      <c r="CQ32" s="43">
        <f t="shared" si="133"/>
        <v>636.95000000000005</v>
      </c>
      <c r="CR32" s="43">
        <f t="shared" si="133"/>
        <v>705.19999999999993</v>
      </c>
      <c r="CS32" s="43">
        <f t="shared" si="133"/>
        <v>682.45</v>
      </c>
      <c r="CT32" s="43">
        <f t="shared" si="133"/>
        <v>705.19999999999993</v>
      </c>
      <c r="CU32" s="43">
        <f t="shared" si="133"/>
        <v>682.45</v>
      </c>
      <c r="CV32" s="43">
        <f t="shared" si="133"/>
        <v>705.19999999999993</v>
      </c>
      <c r="CW32" s="43">
        <f t="shared" si="133"/>
        <v>705.19999999999993</v>
      </c>
      <c r="CX32" s="43">
        <f t="shared" si="133"/>
        <v>682.45</v>
      </c>
      <c r="CY32" s="43">
        <f t="shared" si="133"/>
        <v>705.19999999999993</v>
      </c>
      <c r="CZ32" s="43">
        <f t="shared" si="133"/>
        <v>682.45</v>
      </c>
      <c r="DA32" s="43">
        <f t="shared" si="133"/>
        <v>705.19999999999993</v>
      </c>
      <c r="DB32" s="43">
        <f t="shared" si="133"/>
        <v>8303.15</v>
      </c>
      <c r="DC32" s="43">
        <f t="shared" si="133"/>
        <v>32965.409999999996</v>
      </c>
      <c r="DD32" s="43">
        <f t="shared" si="133"/>
        <v>705.19999999999993</v>
      </c>
      <c r="DE32" s="43">
        <f t="shared" si="133"/>
        <v>636.95000000000005</v>
      </c>
      <c r="DF32" s="43">
        <f t="shared" ref="DF32:DL32" si="134">SUM(DF26:DF30)</f>
        <v>912.38999999999987</v>
      </c>
      <c r="DG32" s="43">
        <f t="shared" si="134"/>
        <v>964.98</v>
      </c>
      <c r="DH32" s="43">
        <f t="shared" si="134"/>
        <v>997.14999999999986</v>
      </c>
      <c r="DI32" s="43">
        <f t="shared" si="134"/>
        <v>964.98</v>
      </c>
      <c r="DJ32" s="43">
        <f t="shared" si="134"/>
        <v>997.14999999999986</v>
      </c>
      <c r="DK32" s="43">
        <f t="shared" si="134"/>
        <v>997.14999999999986</v>
      </c>
      <c r="DL32" s="43">
        <f t="shared" si="134"/>
        <v>964.98</v>
      </c>
      <c r="DM32" s="43">
        <f t="shared" ref="DM32:EF32" si="135">SUM(DM26:DM31)</f>
        <v>1037.32</v>
      </c>
      <c r="DN32" s="43">
        <f t="shared" si="135"/>
        <v>1137.1300000000001</v>
      </c>
      <c r="DO32" s="43">
        <f t="shared" si="135"/>
        <v>1175.04</v>
      </c>
      <c r="DP32" s="44">
        <f t="shared" si="135"/>
        <v>11490.419999999998</v>
      </c>
      <c r="DQ32" s="44">
        <f t="shared" si="135"/>
        <v>44455.829999999994</v>
      </c>
      <c r="DR32" s="43">
        <f>SUM(DR26:DR31)</f>
        <v>1175.04</v>
      </c>
      <c r="DS32" s="43">
        <f>SUM(DS26:DS31)</f>
        <v>1061.3200000000002</v>
      </c>
      <c r="DT32" s="43">
        <f>SUM(DT26:DT31)</f>
        <v>1175.04</v>
      </c>
      <c r="DU32" s="43">
        <f>SUM(DU26:DU31)</f>
        <v>1137.1300000000001</v>
      </c>
      <c r="DV32" s="44"/>
      <c r="DW32" s="44"/>
      <c r="DX32" s="44"/>
      <c r="DY32" s="44"/>
      <c r="DZ32" s="44"/>
      <c r="EA32" s="44"/>
      <c r="EB32" s="44"/>
      <c r="EC32" s="44"/>
      <c r="ED32" s="43">
        <f>SUM(ED26:ED31)</f>
        <v>4548.5300000000007</v>
      </c>
      <c r="EE32" s="43">
        <f t="shared" si="135"/>
        <v>49004.36</v>
      </c>
      <c r="EF32" s="45">
        <f t="shared" si="135"/>
        <v>104719</v>
      </c>
    </row>
    <row r="33" spans="2:136" ht="9.75" x14ac:dyDescent="0.15">
      <c r="B33" s="80" t="s">
        <v>114</v>
      </c>
      <c r="C33" s="81"/>
      <c r="D33" s="81"/>
      <c r="E33" s="82"/>
      <c r="F33" s="82"/>
      <c r="G33" s="53"/>
      <c r="H33" s="82"/>
      <c r="I33" s="82"/>
      <c r="J33" s="82"/>
      <c r="K33" s="82"/>
      <c r="L33" s="82"/>
      <c r="M33" s="54"/>
      <c r="N33" s="82"/>
      <c r="O33" s="82"/>
      <c r="P33" s="82"/>
      <c r="Q33" s="82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83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54"/>
      <c r="EF33" s="54"/>
    </row>
    <row r="34" spans="2:136" ht="49.5" x14ac:dyDescent="0.15">
      <c r="B34" s="48">
        <v>41789</v>
      </c>
      <c r="C34" s="85" t="s">
        <v>115</v>
      </c>
      <c r="D34" s="85" t="s">
        <v>116</v>
      </c>
      <c r="E34" s="86" t="s">
        <v>117</v>
      </c>
      <c r="F34" s="87" t="s">
        <v>118</v>
      </c>
      <c r="G34" s="27">
        <v>796.15</v>
      </c>
      <c r="H34" s="28">
        <f t="shared" ref="H34:H81" si="136">(G34*0.1)</f>
        <v>79.615000000000009</v>
      </c>
      <c r="I34" s="28">
        <f t="shared" ref="I34:I81" si="137">(G34*0.9)</f>
        <v>716.53499999999997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28">
        <f t="shared" ref="AY34:AY38" si="138">ROUND((AK34+AL34+AM34+AN34+AO34+AP34+AQ34+AR34+AS34+AT34+AU34+AV34+AW34),2)</f>
        <v>0</v>
      </c>
      <c r="AZ34" s="48"/>
      <c r="BA34" s="48"/>
      <c r="BB34" s="28"/>
      <c r="BC34" s="28"/>
      <c r="BD34" s="28">
        <f>ROUND((I34/5/365*1),2)</f>
        <v>0.39</v>
      </c>
      <c r="BE34" s="28">
        <f t="shared" ref="BE34:BE38" si="139">ROUND((I34/5/365*30),2)</f>
        <v>11.78</v>
      </c>
      <c r="BF34" s="28">
        <f t="shared" ref="BF34:BF38" si="140">ROUND((I34/5/365*31),2)</f>
        <v>12.17</v>
      </c>
      <c r="BG34" s="28">
        <f t="shared" ref="BG34:BG38" si="141">ROUND((I34/5/365*31),2)</f>
        <v>12.17</v>
      </c>
      <c r="BH34" s="28">
        <f t="shared" ref="BH34:BH38" si="142">ROUND((I34/5/365*30),2)</f>
        <v>11.78</v>
      </c>
      <c r="BI34" s="28">
        <f t="shared" ref="BI34:BI38" si="143">ROUND((I34/5/365*31),2)</f>
        <v>12.17</v>
      </c>
      <c r="BJ34" s="28">
        <f t="shared" ref="BJ34:BJ38" si="144">ROUND((I34/5/365*30),2)</f>
        <v>11.78</v>
      </c>
      <c r="BK34" s="28">
        <f t="shared" ref="BK34:BK38" si="145">ROUND((I34/5/365*31),2)</f>
        <v>12.17</v>
      </c>
      <c r="BL34" s="28">
        <f t="shared" ref="BL34:BL44" si="146">SUM(AZ34:BK34)</f>
        <v>84.41</v>
      </c>
      <c r="BM34" s="28">
        <f t="shared" ref="BM34:BM44" si="147">ROUND((AY34+BL34),2)</f>
        <v>84.41</v>
      </c>
      <c r="BN34" s="28">
        <f t="shared" ref="BN34:BN44" si="148">ROUND((I34/5/365*31),2)</f>
        <v>12.17</v>
      </c>
      <c r="BO34" s="28">
        <f t="shared" ref="BO34:BO44" si="149">ROUND((I34/5/365*28),2)</f>
        <v>10.99</v>
      </c>
      <c r="BP34" s="28">
        <f t="shared" ref="BP34:BP44" si="150">ROUND((I34/5/365*31),2)</f>
        <v>12.17</v>
      </c>
      <c r="BQ34" s="28">
        <f t="shared" ref="BQ34:BQ44" si="151">ROUND((I34/5/365*30),2)</f>
        <v>11.78</v>
      </c>
      <c r="BR34" s="28">
        <f t="shared" ref="BR34:BR44" si="152">ROUND((I34/5/365*31),2)</f>
        <v>12.17</v>
      </c>
      <c r="BS34" s="28">
        <f t="shared" ref="BS34:BS44" si="153">ROUND((I34/5/365*30),2)</f>
        <v>11.78</v>
      </c>
      <c r="BT34" s="28">
        <f t="shared" ref="BT34:BT44" si="154">ROUND((I34/5/365*31),2)</f>
        <v>12.17</v>
      </c>
      <c r="BU34" s="28">
        <f t="shared" ref="BU34:BU44" si="155">ROUND((I34/5/365*31),2)</f>
        <v>12.17</v>
      </c>
      <c r="BV34" s="28">
        <f t="shared" ref="BV34:BV44" si="156">ROUND((I34/5/365*30),2)</f>
        <v>11.78</v>
      </c>
      <c r="BW34" s="28">
        <f t="shared" ref="BW34:BW44" si="157">ROUND((I34/5/365*31),2)</f>
        <v>12.17</v>
      </c>
      <c r="BX34" s="28">
        <f t="shared" ref="BX34:BX45" si="158">ROUND((I34/5/365*30),2)</f>
        <v>11.78</v>
      </c>
      <c r="BY34" s="28">
        <f t="shared" ref="BY34:BY47" si="159">ROUND((I34/5/365*31),2)</f>
        <v>12.17</v>
      </c>
      <c r="BZ34" s="28">
        <f t="shared" ref="BZ34:BZ47" si="160">SUM(BN34:BY34)</f>
        <v>143.29999999999998</v>
      </c>
      <c r="CA34" s="28">
        <f t="shared" ref="CA34:CA47" si="161">ROUND((BM34+BZ34),2)</f>
        <v>227.71</v>
      </c>
      <c r="CB34" s="28">
        <f t="shared" ref="CB34:CB47" si="162">ROUND((I34/5/365*31),2)</f>
        <v>12.17</v>
      </c>
      <c r="CC34" s="28">
        <f t="shared" ref="CC34:CC47" si="163">ROUND((I34/5/365*29),2)</f>
        <v>11.39</v>
      </c>
      <c r="CD34" s="28">
        <f t="shared" ref="CD34:CD47" si="164">ROUND((I34/5/365*31),2)</f>
        <v>12.17</v>
      </c>
      <c r="CE34" s="28">
        <f t="shared" ref="CE34:CE47" si="165">ROUND((I34/5/365*30),2)</f>
        <v>11.78</v>
      </c>
      <c r="CF34" s="28">
        <f t="shared" ref="CF34:CF47" si="166">ROUND((I34/5/365*31),2)</f>
        <v>12.17</v>
      </c>
      <c r="CG34" s="28">
        <f t="shared" ref="CG34:CG54" si="167">ROUND((I34/5/365*30),2)</f>
        <v>11.78</v>
      </c>
      <c r="CH34" s="28">
        <f t="shared" ref="CH34:CH54" si="168">ROUND((I34/5/365*31),2)</f>
        <v>12.17</v>
      </c>
      <c r="CI34" s="28">
        <f t="shared" ref="CI34:CI54" si="169">ROUND((I34/5/365*31),2)</f>
        <v>12.17</v>
      </c>
      <c r="CJ34" s="28">
        <f t="shared" ref="CJ34:CJ58" si="170">ROUND((I34/5/365*30),2)</f>
        <v>11.78</v>
      </c>
      <c r="CK34" s="28">
        <f t="shared" ref="CK34:CK58" si="171">ROUND((I34/5/365*31),2)</f>
        <v>12.17</v>
      </c>
      <c r="CL34" s="28">
        <f t="shared" ref="CL34:CL58" si="172">ROUND((I34/5/365*30),2)</f>
        <v>11.78</v>
      </c>
      <c r="CM34" s="28">
        <f t="shared" ref="CM34:CM58" si="173">ROUND((I34/5/365*31),2)</f>
        <v>12.17</v>
      </c>
      <c r="CN34" s="28">
        <f t="shared" ref="CN34:CN66" si="174">SUM(CB34:CM34)</f>
        <v>143.69999999999999</v>
      </c>
      <c r="CO34" s="29">
        <f t="shared" ref="CO34:CO66" si="175">ROUND((CA34+CN34),2)</f>
        <v>371.41</v>
      </c>
      <c r="CP34" s="28">
        <f t="shared" ref="CP34:CP66" si="176">ROUND((I34/5/365*31),2)</f>
        <v>12.17</v>
      </c>
      <c r="CQ34" s="28">
        <f t="shared" ref="CQ34:CQ66" si="177">ROUND((I34/5/365*28),2)</f>
        <v>10.99</v>
      </c>
      <c r="CR34" s="28">
        <f t="shared" ref="CR34:CR66" si="178">ROUND((I34/5/365*31),2)</f>
        <v>12.17</v>
      </c>
      <c r="CS34" s="28">
        <f t="shared" ref="CS34:CS66" si="179">ROUND((I34/5/365*30),2)</f>
        <v>11.78</v>
      </c>
      <c r="CT34" s="30">
        <f t="shared" ref="CT34:CT66" si="180">ROUND((I34/5/365*31),2)</f>
        <v>12.17</v>
      </c>
      <c r="CU34" s="28">
        <f t="shared" ref="CU34:CU67" si="181">ROUND((I34/5/365*30),2)</f>
        <v>11.78</v>
      </c>
      <c r="CV34" s="28">
        <f t="shared" ref="CV34:CV67" si="182">ROUND((I34/5/365*31),2)</f>
        <v>12.17</v>
      </c>
      <c r="CW34" s="28">
        <f t="shared" ref="CW34:CW67" si="183">ROUND((I34/5/365*31),2)</f>
        <v>12.17</v>
      </c>
      <c r="CX34" s="28">
        <f t="shared" ref="CX34:CX69" si="184">ROUND((I34/5/365*30),2)</f>
        <v>11.78</v>
      </c>
      <c r="CY34" s="28">
        <f t="shared" ref="CY34:CY69" si="185">ROUND((I34/5/365*31),2)</f>
        <v>12.17</v>
      </c>
      <c r="CZ34" s="28">
        <f t="shared" ref="CZ34:CZ71" si="186">ROUND((I34/5/365*30),2)</f>
        <v>11.78</v>
      </c>
      <c r="DA34" s="28">
        <f t="shared" ref="DA34:DA72" si="187">ROUND((I34/5/365*31),2)</f>
        <v>12.17</v>
      </c>
      <c r="DB34" s="29">
        <f t="shared" ref="DB34:DB72" si="188">SUM(CP34:DA34)</f>
        <v>143.29999999999998</v>
      </c>
      <c r="DC34" s="29">
        <f t="shared" ref="DC34:DC72" si="189">ROUND((CO34+DB34),2)</f>
        <v>514.71</v>
      </c>
      <c r="DD34" s="28">
        <f t="shared" ref="DD34:DD72" si="190">ROUND((I34/5/365*31),2)</f>
        <v>12.17</v>
      </c>
      <c r="DE34" s="28">
        <f t="shared" ref="DE34:DE72" si="191">ROUND((I34/5/365*28),2)</f>
        <v>10.99</v>
      </c>
      <c r="DF34" s="28">
        <f t="shared" ref="DF34:DF72" si="192">ROUND((I34/5/365*31),2)</f>
        <v>12.17</v>
      </c>
      <c r="DG34" s="28">
        <f t="shared" ref="DG34:DG74" si="193">ROUND((I34/5/365*30),2)</f>
        <v>11.78</v>
      </c>
      <c r="DH34" s="28">
        <f t="shared" ref="DH34:DH74" si="194">ROUND((I34/5/365*31),2)</f>
        <v>12.17</v>
      </c>
      <c r="DI34" s="28">
        <f t="shared" ref="DI34:DI74" si="195">ROUND((I34/5/365*30),2)</f>
        <v>11.78</v>
      </c>
      <c r="DJ34" s="28">
        <f t="shared" ref="DJ34:DJ77" si="196">ROUND((I34/5/365*31),2)</f>
        <v>12.17</v>
      </c>
      <c r="DK34" s="28">
        <f t="shared" ref="DK34:DK77" si="197">ROUND((I34/5/365*31),2)</f>
        <v>12.17</v>
      </c>
      <c r="DL34" s="28">
        <f t="shared" ref="DL34:DL77" si="198">ROUND((I34/5/365*30),2)</f>
        <v>11.78</v>
      </c>
      <c r="DM34" s="28">
        <f t="shared" ref="DM34:DM77" si="199">ROUND((I34/5/365*31),2)</f>
        <v>12.17</v>
      </c>
      <c r="DN34" s="28">
        <f t="shared" ref="DN34:DN77" si="200">ROUND((I34/5/365*30),2)</f>
        <v>11.78</v>
      </c>
      <c r="DO34" s="28">
        <f t="shared" ref="DO34:DO77" si="201">ROUND((I34/5/365*31),2)</f>
        <v>12.17</v>
      </c>
      <c r="DP34" s="31">
        <f t="shared" ref="DP34:DP77" si="202">SUM(DD34:DO34)</f>
        <v>143.29999999999998</v>
      </c>
      <c r="DQ34" s="29">
        <f t="shared" ref="DQ34:DQ77" si="203">ROUND((DC34+DP34),2)</f>
        <v>658.01</v>
      </c>
      <c r="DR34" s="28">
        <f>ROUND((I34/5/365*31),2)</f>
        <v>12.17</v>
      </c>
      <c r="DS34" s="28">
        <f>ROUND((I34/5/365*28),2)</f>
        <v>10.99</v>
      </c>
      <c r="DT34" s="28">
        <f>ROUND((I34/5/365*31),2)</f>
        <v>12.17</v>
      </c>
      <c r="DU34" s="28">
        <f>ROUND((I34/5/365*30),2)</f>
        <v>11.78</v>
      </c>
      <c r="DV34" s="29"/>
      <c r="DW34" s="29"/>
      <c r="DX34" s="29"/>
      <c r="DY34" s="29"/>
      <c r="DZ34" s="29"/>
      <c r="EA34" s="29"/>
      <c r="EB34" s="29"/>
      <c r="EC34" s="29"/>
      <c r="ED34" s="29">
        <f>SUM(DR34:EC34)</f>
        <v>47.11</v>
      </c>
      <c r="EE34" s="28">
        <f t="shared" ref="EE34:EE81" si="204">ROUND((DQ34+DR34+DS34+DT34+DU34+DV34+DW34+DX34+DY34+DZ34+EA34+EB34+EC34),2)</f>
        <v>705.12</v>
      </c>
      <c r="EF34" s="28">
        <f>SUM(G34-EE34)</f>
        <v>91.029999999999973</v>
      </c>
    </row>
    <row r="35" spans="2:136" ht="49.5" x14ac:dyDescent="0.15">
      <c r="B35" s="48">
        <v>41789</v>
      </c>
      <c r="C35" s="85" t="s">
        <v>115</v>
      </c>
      <c r="D35" s="85" t="s">
        <v>119</v>
      </c>
      <c r="E35" s="86" t="s">
        <v>120</v>
      </c>
      <c r="F35" s="87" t="s">
        <v>121</v>
      </c>
      <c r="G35" s="27">
        <v>819</v>
      </c>
      <c r="H35" s="28">
        <f t="shared" si="136"/>
        <v>81.900000000000006</v>
      </c>
      <c r="I35" s="28">
        <f t="shared" si="137"/>
        <v>737.1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28">
        <f t="shared" si="138"/>
        <v>0</v>
      </c>
      <c r="AZ35" s="48"/>
      <c r="BA35" s="48"/>
      <c r="BB35" s="28"/>
      <c r="BC35" s="28"/>
      <c r="BD35" s="28">
        <f>ROUND((I35/5/365*1),2)</f>
        <v>0.4</v>
      </c>
      <c r="BE35" s="28">
        <f t="shared" si="139"/>
        <v>12.12</v>
      </c>
      <c r="BF35" s="28">
        <f t="shared" si="140"/>
        <v>12.52</v>
      </c>
      <c r="BG35" s="28">
        <f t="shared" si="141"/>
        <v>12.52</v>
      </c>
      <c r="BH35" s="28">
        <f t="shared" si="142"/>
        <v>12.12</v>
      </c>
      <c r="BI35" s="28">
        <f t="shared" si="143"/>
        <v>12.52</v>
      </c>
      <c r="BJ35" s="28">
        <f t="shared" si="144"/>
        <v>12.12</v>
      </c>
      <c r="BK35" s="28">
        <f t="shared" si="145"/>
        <v>12.52</v>
      </c>
      <c r="BL35" s="28">
        <f t="shared" si="146"/>
        <v>86.84</v>
      </c>
      <c r="BM35" s="28">
        <f t="shared" si="147"/>
        <v>86.84</v>
      </c>
      <c r="BN35" s="28">
        <f t="shared" si="148"/>
        <v>12.52</v>
      </c>
      <c r="BO35" s="28">
        <f t="shared" si="149"/>
        <v>11.31</v>
      </c>
      <c r="BP35" s="28">
        <f t="shared" si="150"/>
        <v>12.52</v>
      </c>
      <c r="BQ35" s="28">
        <f t="shared" si="151"/>
        <v>12.12</v>
      </c>
      <c r="BR35" s="28">
        <f t="shared" si="152"/>
        <v>12.52</v>
      </c>
      <c r="BS35" s="28">
        <f t="shared" si="153"/>
        <v>12.12</v>
      </c>
      <c r="BT35" s="28">
        <f t="shared" si="154"/>
        <v>12.52</v>
      </c>
      <c r="BU35" s="28">
        <f t="shared" si="155"/>
        <v>12.52</v>
      </c>
      <c r="BV35" s="28">
        <f t="shared" si="156"/>
        <v>12.12</v>
      </c>
      <c r="BW35" s="28">
        <f t="shared" si="157"/>
        <v>12.52</v>
      </c>
      <c r="BX35" s="28">
        <f t="shared" si="158"/>
        <v>12.12</v>
      </c>
      <c r="BY35" s="28">
        <f t="shared" si="159"/>
        <v>12.52</v>
      </c>
      <c r="BZ35" s="28">
        <f t="shared" si="160"/>
        <v>147.43</v>
      </c>
      <c r="CA35" s="28">
        <f t="shared" si="161"/>
        <v>234.27</v>
      </c>
      <c r="CB35" s="28">
        <f t="shared" si="162"/>
        <v>12.52</v>
      </c>
      <c r="CC35" s="28">
        <f t="shared" si="163"/>
        <v>11.71</v>
      </c>
      <c r="CD35" s="28">
        <f t="shared" si="164"/>
        <v>12.52</v>
      </c>
      <c r="CE35" s="28">
        <f t="shared" si="165"/>
        <v>12.12</v>
      </c>
      <c r="CF35" s="28">
        <f t="shared" si="166"/>
        <v>12.52</v>
      </c>
      <c r="CG35" s="28">
        <f t="shared" si="167"/>
        <v>12.12</v>
      </c>
      <c r="CH35" s="28">
        <f t="shared" si="168"/>
        <v>12.52</v>
      </c>
      <c r="CI35" s="28">
        <f t="shared" si="169"/>
        <v>12.52</v>
      </c>
      <c r="CJ35" s="28">
        <f t="shared" si="170"/>
        <v>12.12</v>
      </c>
      <c r="CK35" s="28">
        <f t="shared" si="171"/>
        <v>12.52</v>
      </c>
      <c r="CL35" s="28">
        <f t="shared" si="172"/>
        <v>12.12</v>
      </c>
      <c r="CM35" s="28">
        <f t="shared" si="173"/>
        <v>12.52</v>
      </c>
      <c r="CN35" s="28">
        <f t="shared" si="174"/>
        <v>147.83000000000001</v>
      </c>
      <c r="CO35" s="29">
        <f t="shared" si="175"/>
        <v>382.1</v>
      </c>
      <c r="CP35" s="28">
        <f t="shared" si="176"/>
        <v>12.52</v>
      </c>
      <c r="CQ35" s="28">
        <f t="shared" si="177"/>
        <v>11.31</v>
      </c>
      <c r="CR35" s="28">
        <f t="shared" si="178"/>
        <v>12.52</v>
      </c>
      <c r="CS35" s="28">
        <f t="shared" si="179"/>
        <v>12.12</v>
      </c>
      <c r="CT35" s="30">
        <f t="shared" si="180"/>
        <v>12.52</v>
      </c>
      <c r="CU35" s="28">
        <f t="shared" si="181"/>
        <v>12.12</v>
      </c>
      <c r="CV35" s="28">
        <f t="shared" si="182"/>
        <v>12.52</v>
      </c>
      <c r="CW35" s="28">
        <f t="shared" si="183"/>
        <v>12.52</v>
      </c>
      <c r="CX35" s="28">
        <f t="shared" si="184"/>
        <v>12.12</v>
      </c>
      <c r="CY35" s="28">
        <f t="shared" si="185"/>
        <v>12.52</v>
      </c>
      <c r="CZ35" s="28">
        <f t="shared" si="186"/>
        <v>12.12</v>
      </c>
      <c r="DA35" s="28">
        <f t="shared" si="187"/>
        <v>12.52</v>
      </c>
      <c r="DB35" s="29">
        <f t="shared" si="188"/>
        <v>147.43</v>
      </c>
      <c r="DC35" s="29">
        <f t="shared" si="189"/>
        <v>529.53</v>
      </c>
      <c r="DD35" s="28">
        <f t="shared" si="190"/>
        <v>12.52</v>
      </c>
      <c r="DE35" s="28">
        <f t="shared" si="191"/>
        <v>11.31</v>
      </c>
      <c r="DF35" s="28">
        <f t="shared" si="192"/>
        <v>12.52</v>
      </c>
      <c r="DG35" s="28">
        <f t="shared" si="193"/>
        <v>12.12</v>
      </c>
      <c r="DH35" s="28">
        <f t="shared" si="194"/>
        <v>12.52</v>
      </c>
      <c r="DI35" s="28">
        <f t="shared" si="195"/>
        <v>12.12</v>
      </c>
      <c r="DJ35" s="28">
        <f t="shared" si="196"/>
        <v>12.52</v>
      </c>
      <c r="DK35" s="28">
        <f t="shared" si="197"/>
        <v>12.52</v>
      </c>
      <c r="DL35" s="28">
        <f t="shared" si="198"/>
        <v>12.12</v>
      </c>
      <c r="DM35" s="28">
        <f t="shared" si="199"/>
        <v>12.52</v>
      </c>
      <c r="DN35" s="28">
        <f t="shared" si="200"/>
        <v>12.12</v>
      </c>
      <c r="DO35" s="28">
        <f>ROUND((I35/5/365*31),2)</f>
        <v>12.52</v>
      </c>
      <c r="DP35" s="31">
        <f t="shared" si="202"/>
        <v>147.43</v>
      </c>
      <c r="DQ35" s="29">
        <f t="shared" si="203"/>
        <v>676.96</v>
      </c>
      <c r="DR35" s="28">
        <f t="shared" ref="DR35:DR76" si="205">ROUND((I35/5/365*31),2)</f>
        <v>12.52</v>
      </c>
      <c r="DS35" s="28">
        <f t="shared" ref="DS35:DS77" si="206">ROUND((I35/5/365*28),2)</f>
        <v>11.31</v>
      </c>
      <c r="DT35" s="28">
        <f t="shared" ref="DT35:DT80" si="207">ROUND((I35/5/365*31),2)</f>
        <v>12.52</v>
      </c>
      <c r="DU35" s="28">
        <f t="shared" ref="DU35:DU81" si="208">ROUND((I35/5/365*30),2)</f>
        <v>12.12</v>
      </c>
      <c r="DV35" s="29"/>
      <c r="DW35" s="29"/>
      <c r="DX35" s="29"/>
      <c r="DY35" s="29"/>
      <c r="DZ35" s="29"/>
      <c r="EA35" s="29"/>
      <c r="EB35" s="29"/>
      <c r="EC35" s="29"/>
      <c r="ED35" s="29">
        <f t="shared" ref="ED35:ED81" si="209">SUM(DR35:EC35)</f>
        <v>48.469999999999992</v>
      </c>
      <c r="EE35" s="28">
        <f t="shared" si="204"/>
        <v>725.43</v>
      </c>
      <c r="EF35" s="28">
        <f t="shared" ref="EF35:EF79" si="210">SUM(G35-EE35)</f>
        <v>93.57000000000005</v>
      </c>
    </row>
    <row r="36" spans="2:136" ht="49.5" x14ac:dyDescent="0.15">
      <c r="B36" s="48">
        <v>41789</v>
      </c>
      <c r="C36" s="85" t="s">
        <v>115</v>
      </c>
      <c r="D36" s="85" t="s">
        <v>122</v>
      </c>
      <c r="E36" s="86" t="s">
        <v>123</v>
      </c>
      <c r="F36" s="87" t="s">
        <v>124</v>
      </c>
      <c r="G36" s="27">
        <v>819</v>
      </c>
      <c r="H36" s="28">
        <f t="shared" si="136"/>
        <v>81.900000000000006</v>
      </c>
      <c r="I36" s="28">
        <f t="shared" si="137"/>
        <v>737.1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28">
        <f t="shared" si="138"/>
        <v>0</v>
      </c>
      <c r="AZ36" s="48"/>
      <c r="BA36" s="48"/>
      <c r="BB36" s="28"/>
      <c r="BC36" s="28"/>
      <c r="BD36" s="28">
        <f>ROUND((I36/5/365*1),2)</f>
        <v>0.4</v>
      </c>
      <c r="BE36" s="28">
        <f t="shared" si="139"/>
        <v>12.12</v>
      </c>
      <c r="BF36" s="28">
        <f t="shared" si="140"/>
        <v>12.52</v>
      </c>
      <c r="BG36" s="28">
        <f t="shared" si="141"/>
        <v>12.52</v>
      </c>
      <c r="BH36" s="28">
        <f t="shared" si="142"/>
        <v>12.12</v>
      </c>
      <c r="BI36" s="28">
        <f t="shared" si="143"/>
        <v>12.52</v>
      </c>
      <c r="BJ36" s="28">
        <f t="shared" si="144"/>
        <v>12.12</v>
      </c>
      <c r="BK36" s="28">
        <f t="shared" si="145"/>
        <v>12.52</v>
      </c>
      <c r="BL36" s="28">
        <f t="shared" si="146"/>
        <v>86.84</v>
      </c>
      <c r="BM36" s="28">
        <f t="shared" si="147"/>
        <v>86.84</v>
      </c>
      <c r="BN36" s="28">
        <f t="shared" si="148"/>
        <v>12.52</v>
      </c>
      <c r="BO36" s="28">
        <f t="shared" si="149"/>
        <v>11.31</v>
      </c>
      <c r="BP36" s="28">
        <f t="shared" si="150"/>
        <v>12.52</v>
      </c>
      <c r="BQ36" s="28">
        <f t="shared" si="151"/>
        <v>12.12</v>
      </c>
      <c r="BR36" s="28">
        <f t="shared" si="152"/>
        <v>12.52</v>
      </c>
      <c r="BS36" s="28">
        <f t="shared" si="153"/>
        <v>12.12</v>
      </c>
      <c r="BT36" s="28">
        <f t="shared" si="154"/>
        <v>12.52</v>
      </c>
      <c r="BU36" s="28">
        <f t="shared" si="155"/>
        <v>12.52</v>
      </c>
      <c r="BV36" s="28">
        <f t="shared" si="156"/>
        <v>12.12</v>
      </c>
      <c r="BW36" s="28">
        <f t="shared" si="157"/>
        <v>12.52</v>
      </c>
      <c r="BX36" s="28">
        <f t="shared" si="158"/>
        <v>12.12</v>
      </c>
      <c r="BY36" s="28">
        <f t="shared" si="159"/>
        <v>12.52</v>
      </c>
      <c r="BZ36" s="28">
        <f t="shared" si="160"/>
        <v>147.43</v>
      </c>
      <c r="CA36" s="28">
        <f t="shared" si="161"/>
        <v>234.27</v>
      </c>
      <c r="CB36" s="28">
        <f t="shared" si="162"/>
        <v>12.52</v>
      </c>
      <c r="CC36" s="28">
        <f t="shared" si="163"/>
        <v>11.71</v>
      </c>
      <c r="CD36" s="28">
        <f t="shared" si="164"/>
        <v>12.52</v>
      </c>
      <c r="CE36" s="28">
        <f t="shared" si="165"/>
        <v>12.12</v>
      </c>
      <c r="CF36" s="28">
        <f t="shared" si="166"/>
        <v>12.52</v>
      </c>
      <c r="CG36" s="28">
        <f t="shared" si="167"/>
        <v>12.12</v>
      </c>
      <c r="CH36" s="28">
        <f t="shared" si="168"/>
        <v>12.52</v>
      </c>
      <c r="CI36" s="28">
        <f t="shared" si="169"/>
        <v>12.52</v>
      </c>
      <c r="CJ36" s="28">
        <f t="shared" si="170"/>
        <v>12.12</v>
      </c>
      <c r="CK36" s="28">
        <f t="shared" si="171"/>
        <v>12.52</v>
      </c>
      <c r="CL36" s="28">
        <f t="shared" si="172"/>
        <v>12.12</v>
      </c>
      <c r="CM36" s="28">
        <f t="shared" si="173"/>
        <v>12.52</v>
      </c>
      <c r="CN36" s="28">
        <f t="shared" si="174"/>
        <v>147.83000000000001</v>
      </c>
      <c r="CO36" s="29">
        <f t="shared" si="175"/>
        <v>382.1</v>
      </c>
      <c r="CP36" s="28">
        <f t="shared" si="176"/>
        <v>12.52</v>
      </c>
      <c r="CQ36" s="28">
        <f t="shared" si="177"/>
        <v>11.31</v>
      </c>
      <c r="CR36" s="28">
        <f t="shared" si="178"/>
        <v>12.52</v>
      </c>
      <c r="CS36" s="28">
        <f t="shared" si="179"/>
        <v>12.12</v>
      </c>
      <c r="CT36" s="30">
        <f t="shared" si="180"/>
        <v>12.52</v>
      </c>
      <c r="CU36" s="28">
        <f t="shared" si="181"/>
        <v>12.12</v>
      </c>
      <c r="CV36" s="28">
        <f t="shared" si="182"/>
        <v>12.52</v>
      </c>
      <c r="CW36" s="28">
        <f t="shared" si="183"/>
        <v>12.52</v>
      </c>
      <c r="CX36" s="28">
        <f t="shared" si="184"/>
        <v>12.12</v>
      </c>
      <c r="CY36" s="28">
        <f t="shared" si="185"/>
        <v>12.52</v>
      </c>
      <c r="CZ36" s="28">
        <f t="shared" si="186"/>
        <v>12.12</v>
      </c>
      <c r="DA36" s="28">
        <f t="shared" si="187"/>
        <v>12.52</v>
      </c>
      <c r="DB36" s="29">
        <f t="shared" si="188"/>
        <v>147.43</v>
      </c>
      <c r="DC36" s="29">
        <f t="shared" si="189"/>
        <v>529.53</v>
      </c>
      <c r="DD36" s="28">
        <f t="shared" si="190"/>
        <v>12.52</v>
      </c>
      <c r="DE36" s="28">
        <f t="shared" si="191"/>
        <v>11.31</v>
      </c>
      <c r="DF36" s="28">
        <f t="shared" si="192"/>
        <v>12.52</v>
      </c>
      <c r="DG36" s="28">
        <f t="shared" si="193"/>
        <v>12.12</v>
      </c>
      <c r="DH36" s="28">
        <f t="shared" si="194"/>
        <v>12.52</v>
      </c>
      <c r="DI36" s="28">
        <f t="shared" si="195"/>
        <v>12.12</v>
      </c>
      <c r="DJ36" s="28">
        <f t="shared" si="196"/>
        <v>12.52</v>
      </c>
      <c r="DK36" s="28">
        <f t="shared" si="197"/>
        <v>12.52</v>
      </c>
      <c r="DL36" s="28">
        <f t="shared" si="198"/>
        <v>12.12</v>
      </c>
      <c r="DM36" s="28">
        <f t="shared" si="199"/>
        <v>12.52</v>
      </c>
      <c r="DN36" s="28">
        <f t="shared" si="200"/>
        <v>12.12</v>
      </c>
      <c r="DO36" s="28">
        <f t="shared" si="201"/>
        <v>12.52</v>
      </c>
      <c r="DP36" s="31">
        <f t="shared" si="202"/>
        <v>147.43</v>
      </c>
      <c r="DQ36" s="29">
        <f t="shared" si="203"/>
        <v>676.96</v>
      </c>
      <c r="DR36" s="28">
        <f t="shared" si="205"/>
        <v>12.52</v>
      </c>
      <c r="DS36" s="28">
        <f t="shared" si="206"/>
        <v>11.31</v>
      </c>
      <c r="DT36" s="28">
        <f t="shared" si="207"/>
        <v>12.52</v>
      </c>
      <c r="DU36" s="28">
        <f t="shared" si="208"/>
        <v>12.12</v>
      </c>
      <c r="DV36" s="29"/>
      <c r="DW36" s="29"/>
      <c r="DX36" s="29"/>
      <c r="DY36" s="29"/>
      <c r="DZ36" s="29"/>
      <c r="EA36" s="29"/>
      <c r="EB36" s="29"/>
      <c r="EC36" s="29"/>
      <c r="ED36" s="29">
        <f t="shared" si="209"/>
        <v>48.469999999999992</v>
      </c>
      <c r="EE36" s="28">
        <f t="shared" si="204"/>
        <v>725.43</v>
      </c>
      <c r="EF36" s="28">
        <f t="shared" si="210"/>
        <v>93.57000000000005</v>
      </c>
    </row>
    <row r="37" spans="2:136" ht="49.5" x14ac:dyDescent="0.15">
      <c r="B37" s="48">
        <v>41789</v>
      </c>
      <c r="C37" s="85" t="s">
        <v>115</v>
      </c>
      <c r="D37" s="85" t="s">
        <v>125</v>
      </c>
      <c r="E37" s="86" t="s">
        <v>126</v>
      </c>
      <c r="F37" s="87" t="s">
        <v>127</v>
      </c>
      <c r="G37" s="27">
        <v>796.15</v>
      </c>
      <c r="H37" s="28">
        <f t="shared" si="136"/>
        <v>79.615000000000009</v>
      </c>
      <c r="I37" s="28">
        <f t="shared" si="137"/>
        <v>716.53499999999997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28">
        <f t="shared" si="138"/>
        <v>0</v>
      </c>
      <c r="AZ37" s="48"/>
      <c r="BA37" s="48"/>
      <c r="BB37" s="28"/>
      <c r="BC37" s="28"/>
      <c r="BD37" s="28">
        <f>ROUND((I37/5/365*1),2)</f>
        <v>0.39</v>
      </c>
      <c r="BE37" s="28">
        <f t="shared" si="139"/>
        <v>11.78</v>
      </c>
      <c r="BF37" s="28">
        <f t="shared" si="140"/>
        <v>12.17</v>
      </c>
      <c r="BG37" s="28">
        <f t="shared" si="141"/>
        <v>12.17</v>
      </c>
      <c r="BH37" s="28">
        <f t="shared" si="142"/>
        <v>11.78</v>
      </c>
      <c r="BI37" s="28">
        <f t="shared" si="143"/>
        <v>12.17</v>
      </c>
      <c r="BJ37" s="28">
        <f t="shared" si="144"/>
        <v>11.78</v>
      </c>
      <c r="BK37" s="28">
        <f t="shared" si="145"/>
        <v>12.17</v>
      </c>
      <c r="BL37" s="28">
        <f t="shared" si="146"/>
        <v>84.41</v>
      </c>
      <c r="BM37" s="28">
        <f t="shared" si="147"/>
        <v>84.41</v>
      </c>
      <c r="BN37" s="28">
        <f t="shared" si="148"/>
        <v>12.17</v>
      </c>
      <c r="BO37" s="28">
        <f t="shared" si="149"/>
        <v>10.99</v>
      </c>
      <c r="BP37" s="28">
        <f t="shared" si="150"/>
        <v>12.17</v>
      </c>
      <c r="BQ37" s="28">
        <f t="shared" si="151"/>
        <v>11.78</v>
      </c>
      <c r="BR37" s="28">
        <f t="shared" si="152"/>
        <v>12.17</v>
      </c>
      <c r="BS37" s="28">
        <f t="shared" si="153"/>
        <v>11.78</v>
      </c>
      <c r="BT37" s="28">
        <f t="shared" si="154"/>
        <v>12.17</v>
      </c>
      <c r="BU37" s="28">
        <f t="shared" si="155"/>
        <v>12.17</v>
      </c>
      <c r="BV37" s="28">
        <f t="shared" si="156"/>
        <v>11.78</v>
      </c>
      <c r="BW37" s="28">
        <f t="shared" si="157"/>
        <v>12.17</v>
      </c>
      <c r="BX37" s="28">
        <f t="shared" si="158"/>
        <v>11.78</v>
      </c>
      <c r="BY37" s="28">
        <f t="shared" si="159"/>
        <v>12.17</v>
      </c>
      <c r="BZ37" s="28">
        <f t="shared" si="160"/>
        <v>143.29999999999998</v>
      </c>
      <c r="CA37" s="28">
        <f t="shared" si="161"/>
        <v>227.71</v>
      </c>
      <c r="CB37" s="28">
        <f t="shared" si="162"/>
        <v>12.17</v>
      </c>
      <c r="CC37" s="28">
        <f t="shared" si="163"/>
        <v>11.39</v>
      </c>
      <c r="CD37" s="28">
        <f t="shared" si="164"/>
        <v>12.17</v>
      </c>
      <c r="CE37" s="28">
        <f t="shared" si="165"/>
        <v>11.78</v>
      </c>
      <c r="CF37" s="28">
        <f t="shared" si="166"/>
        <v>12.17</v>
      </c>
      <c r="CG37" s="28">
        <f t="shared" si="167"/>
        <v>11.78</v>
      </c>
      <c r="CH37" s="28">
        <f t="shared" si="168"/>
        <v>12.17</v>
      </c>
      <c r="CI37" s="28">
        <f t="shared" si="169"/>
        <v>12.17</v>
      </c>
      <c r="CJ37" s="28">
        <f t="shared" si="170"/>
        <v>11.78</v>
      </c>
      <c r="CK37" s="28">
        <f t="shared" si="171"/>
        <v>12.17</v>
      </c>
      <c r="CL37" s="28">
        <f t="shared" si="172"/>
        <v>11.78</v>
      </c>
      <c r="CM37" s="28">
        <f t="shared" si="173"/>
        <v>12.17</v>
      </c>
      <c r="CN37" s="28">
        <f t="shared" si="174"/>
        <v>143.69999999999999</v>
      </c>
      <c r="CO37" s="29">
        <f t="shared" si="175"/>
        <v>371.41</v>
      </c>
      <c r="CP37" s="28">
        <f t="shared" si="176"/>
        <v>12.17</v>
      </c>
      <c r="CQ37" s="28">
        <f t="shared" si="177"/>
        <v>10.99</v>
      </c>
      <c r="CR37" s="28">
        <f t="shared" si="178"/>
        <v>12.17</v>
      </c>
      <c r="CS37" s="28">
        <f t="shared" si="179"/>
        <v>11.78</v>
      </c>
      <c r="CT37" s="30">
        <f t="shared" si="180"/>
        <v>12.17</v>
      </c>
      <c r="CU37" s="28">
        <f t="shared" si="181"/>
        <v>11.78</v>
      </c>
      <c r="CV37" s="28">
        <f t="shared" si="182"/>
        <v>12.17</v>
      </c>
      <c r="CW37" s="28">
        <f t="shared" si="183"/>
        <v>12.17</v>
      </c>
      <c r="CX37" s="28">
        <f t="shared" si="184"/>
        <v>11.78</v>
      </c>
      <c r="CY37" s="28">
        <f t="shared" si="185"/>
        <v>12.17</v>
      </c>
      <c r="CZ37" s="28">
        <f t="shared" si="186"/>
        <v>11.78</v>
      </c>
      <c r="DA37" s="28">
        <f t="shared" si="187"/>
        <v>12.17</v>
      </c>
      <c r="DB37" s="29">
        <f t="shared" si="188"/>
        <v>143.29999999999998</v>
      </c>
      <c r="DC37" s="29">
        <f t="shared" si="189"/>
        <v>514.71</v>
      </c>
      <c r="DD37" s="28">
        <f t="shared" si="190"/>
        <v>12.17</v>
      </c>
      <c r="DE37" s="28">
        <f t="shared" si="191"/>
        <v>10.99</v>
      </c>
      <c r="DF37" s="28">
        <f t="shared" si="192"/>
        <v>12.17</v>
      </c>
      <c r="DG37" s="28">
        <f t="shared" si="193"/>
        <v>11.78</v>
      </c>
      <c r="DH37" s="28">
        <f t="shared" si="194"/>
        <v>12.17</v>
      </c>
      <c r="DI37" s="28">
        <f t="shared" si="195"/>
        <v>11.78</v>
      </c>
      <c r="DJ37" s="28">
        <f t="shared" si="196"/>
        <v>12.17</v>
      </c>
      <c r="DK37" s="28">
        <f t="shared" si="197"/>
        <v>12.17</v>
      </c>
      <c r="DL37" s="28">
        <f t="shared" si="198"/>
        <v>11.78</v>
      </c>
      <c r="DM37" s="28">
        <f t="shared" si="199"/>
        <v>12.17</v>
      </c>
      <c r="DN37" s="28">
        <f t="shared" si="200"/>
        <v>11.78</v>
      </c>
      <c r="DO37" s="28">
        <f t="shared" si="201"/>
        <v>12.17</v>
      </c>
      <c r="DP37" s="31">
        <f t="shared" si="202"/>
        <v>143.29999999999998</v>
      </c>
      <c r="DQ37" s="29">
        <f t="shared" si="203"/>
        <v>658.01</v>
      </c>
      <c r="DR37" s="28">
        <f t="shared" si="205"/>
        <v>12.17</v>
      </c>
      <c r="DS37" s="28">
        <f t="shared" si="206"/>
        <v>10.99</v>
      </c>
      <c r="DT37" s="28">
        <f t="shared" si="207"/>
        <v>12.17</v>
      </c>
      <c r="DU37" s="28">
        <f t="shared" si="208"/>
        <v>11.78</v>
      </c>
      <c r="DV37" s="29"/>
      <c r="DW37" s="29"/>
      <c r="DX37" s="29"/>
      <c r="DY37" s="29"/>
      <c r="DZ37" s="29"/>
      <c r="EA37" s="29"/>
      <c r="EB37" s="29"/>
      <c r="EC37" s="29"/>
      <c r="ED37" s="29">
        <f t="shared" si="209"/>
        <v>47.11</v>
      </c>
      <c r="EE37" s="28">
        <f t="shared" si="204"/>
        <v>705.12</v>
      </c>
      <c r="EF37" s="28">
        <f t="shared" si="210"/>
        <v>91.029999999999973</v>
      </c>
    </row>
    <row r="38" spans="2:136" ht="41.25" x14ac:dyDescent="0.15">
      <c r="B38" s="48">
        <v>41789</v>
      </c>
      <c r="C38" s="85" t="s">
        <v>115</v>
      </c>
      <c r="D38" s="85" t="s">
        <v>128</v>
      </c>
      <c r="E38" s="86" t="s">
        <v>129</v>
      </c>
      <c r="F38" s="87" t="s">
        <v>130</v>
      </c>
      <c r="G38" s="27">
        <v>796.15</v>
      </c>
      <c r="H38" s="28">
        <f t="shared" si="136"/>
        <v>79.615000000000009</v>
      </c>
      <c r="I38" s="28">
        <f t="shared" si="137"/>
        <v>716.53499999999997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28">
        <f t="shared" si="138"/>
        <v>0</v>
      </c>
      <c r="AZ38" s="48"/>
      <c r="BA38" s="48"/>
      <c r="BB38" s="28"/>
      <c r="BC38" s="28"/>
      <c r="BD38" s="28">
        <f>ROUND((I38/5/365*1),2)</f>
        <v>0.39</v>
      </c>
      <c r="BE38" s="28">
        <f t="shared" si="139"/>
        <v>11.78</v>
      </c>
      <c r="BF38" s="28">
        <f t="shared" si="140"/>
        <v>12.17</v>
      </c>
      <c r="BG38" s="28">
        <f t="shared" si="141"/>
        <v>12.17</v>
      </c>
      <c r="BH38" s="28">
        <f t="shared" si="142"/>
        <v>11.78</v>
      </c>
      <c r="BI38" s="28">
        <f t="shared" si="143"/>
        <v>12.17</v>
      </c>
      <c r="BJ38" s="28">
        <f t="shared" si="144"/>
        <v>11.78</v>
      </c>
      <c r="BK38" s="28">
        <f t="shared" si="145"/>
        <v>12.17</v>
      </c>
      <c r="BL38" s="28">
        <f t="shared" si="146"/>
        <v>84.41</v>
      </c>
      <c r="BM38" s="28">
        <f t="shared" si="147"/>
        <v>84.41</v>
      </c>
      <c r="BN38" s="28">
        <f t="shared" si="148"/>
        <v>12.17</v>
      </c>
      <c r="BO38" s="28">
        <f t="shared" si="149"/>
        <v>10.99</v>
      </c>
      <c r="BP38" s="28">
        <f t="shared" si="150"/>
        <v>12.17</v>
      </c>
      <c r="BQ38" s="28">
        <f t="shared" si="151"/>
        <v>11.78</v>
      </c>
      <c r="BR38" s="28">
        <f t="shared" si="152"/>
        <v>12.17</v>
      </c>
      <c r="BS38" s="28">
        <f t="shared" si="153"/>
        <v>11.78</v>
      </c>
      <c r="BT38" s="28">
        <f t="shared" si="154"/>
        <v>12.17</v>
      </c>
      <c r="BU38" s="28">
        <f t="shared" si="155"/>
        <v>12.17</v>
      </c>
      <c r="BV38" s="28">
        <f t="shared" si="156"/>
        <v>11.78</v>
      </c>
      <c r="BW38" s="28">
        <f t="shared" si="157"/>
        <v>12.17</v>
      </c>
      <c r="BX38" s="28">
        <f t="shared" si="158"/>
        <v>11.78</v>
      </c>
      <c r="BY38" s="28">
        <f t="shared" si="159"/>
        <v>12.17</v>
      </c>
      <c r="BZ38" s="28">
        <f t="shared" si="160"/>
        <v>143.29999999999998</v>
      </c>
      <c r="CA38" s="28">
        <f t="shared" si="161"/>
        <v>227.71</v>
      </c>
      <c r="CB38" s="28">
        <f t="shared" si="162"/>
        <v>12.17</v>
      </c>
      <c r="CC38" s="28">
        <f t="shared" si="163"/>
        <v>11.39</v>
      </c>
      <c r="CD38" s="28">
        <f t="shared" si="164"/>
        <v>12.17</v>
      </c>
      <c r="CE38" s="28">
        <f t="shared" si="165"/>
        <v>11.78</v>
      </c>
      <c r="CF38" s="28">
        <f t="shared" si="166"/>
        <v>12.17</v>
      </c>
      <c r="CG38" s="28">
        <f t="shared" si="167"/>
        <v>11.78</v>
      </c>
      <c r="CH38" s="28">
        <f t="shared" si="168"/>
        <v>12.17</v>
      </c>
      <c r="CI38" s="28">
        <f t="shared" si="169"/>
        <v>12.17</v>
      </c>
      <c r="CJ38" s="28">
        <f t="shared" si="170"/>
        <v>11.78</v>
      </c>
      <c r="CK38" s="28">
        <f t="shared" si="171"/>
        <v>12.17</v>
      </c>
      <c r="CL38" s="28">
        <f t="shared" si="172"/>
        <v>11.78</v>
      </c>
      <c r="CM38" s="28">
        <f t="shared" si="173"/>
        <v>12.17</v>
      </c>
      <c r="CN38" s="28">
        <f t="shared" si="174"/>
        <v>143.69999999999999</v>
      </c>
      <c r="CO38" s="29">
        <f t="shared" si="175"/>
        <v>371.41</v>
      </c>
      <c r="CP38" s="28">
        <f t="shared" si="176"/>
        <v>12.17</v>
      </c>
      <c r="CQ38" s="28">
        <f t="shared" si="177"/>
        <v>10.99</v>
      </c>
      <c r="CR38" s="28">
        <f t="shared" si="178"/>
        <v>12.17</v>
      </c>
      <c r="CS38" s="28">
        <f t="shared" si="179"/>
        <v>11.78</v>
      </c>
      <c r="CT38" s="30">
        <f t="shared" si="180"/>
        <v>12.17</v>
      </c>
      <c r="CU38" s="28">
        <f t="shared" si="181"/>
        <v>11.78</v>
      </c>
      <c r="CV38" s="28">
        <f t="shared" si="182"/>
        <v>12.17</v>
      </c>
      <c r="CW38" s="28">
        <f t="shared" si="183"/>
        <v>12.17</v>
      </c>
      <c r="CX38" s="28">
        <f t="shared" si="184"/>
        <v>11.78</v>
      </c>
      <c r="CY38" s="28">
        <f t="shared" si="185"/>
        <v>12.17</v>
      </c>
      <c r="CZ38" s="28">
        <f t="shared" si="186"/>
        <v>11.78</v>
      </c>
      <c r="DA38" s="28">
        <f t="shared" si="187"/>
        <v>12.17</v>
      </c>
      <c r="DB38" s="29">
        <f t="shared" si="188"/>
        <v>143.29999999999998</v>
      </c>
      <c r="DC38" s="29">
        <f t="shared" si="189"/>
        <v>514.71</v>
      </c>
      <c r="DD38" s="28">
        <f t="shared" si="190"/>
        <v>12.17</v>
      </c>
      <c r="DE38" s="28">
        <f t="shared" si="191"/>
        <v>10.99</v>
      </c>
      <c r="DF38" s="28">
        <f t="shared" si="192"/>
        <v>12.17</v>
      </c>
      <c r="DG38" s="28">
        <f t="shared" si="193"/>
        <v>11.78</v>
      </c>
      <c r="DH38" s="28">
        <f t="shared" si="194"/>
        <v>12.17</v>
      </c>
      <c r="DI38" s="28">
        <f t="shared" si="195"/>
        <v>11.78</v>
      </c>
      <c r="DJ38" s="28">
        <f t="shared" si="196"/>
        <v>12.17</v>
      </c>
      <c r="DK38" s="28">
        <f t="shared" si="197"/>
        <v>12.17</v>
      </c>
      <c r="DL38" s="28">
        <f t="shared" si="198"/>
        <v>11.78</v>
      </c>
      <c r="DM38" s="28">
        <f t="shared" si="199"/>
        <v>12.17</v>
      </c>
      <c r="DN38" s="28">
        <f t="shared" si="200"/>
        <v>11.78</v>
      </c>
      <c r="DO38" s="28">
        <f t="shared" si="201"/>
        <v>12.17</v>
      </c>
      <c r="DP38" s="31">
        <f t="shared" si="202"/>
        <v>143.29999999999998</v>
      </c>
      <c r="DQ38" s="29">
        <f t="shared" si="203"/>
        <v>658.01</v>
      </c>
      <c r="DR38" s="28">
        <f t="shared" si="205"/>
        <v>12.17</v>
      </c>
      <c r="DS38" s="28">
        <f t="shared" si="206"/>
        <v>10.99</v>
      </c>
      <c r="DT38" s="28">
        <f t="shared" si="207"/>
        <v>12.17</v>
      </c>
      <c r="DU38" s="28">
        <f t="shared" si="208"/>
        <v>11.78</v>
      </c>
      <c r="DV38" s="29"/>
      <c r="DW38" s="29"/>
      <c r="DX38" s="29"/>
      <c r="DY38" s="29"/>
      <c r="DZ38" s="29"/>
      <c r="EA38" s="29"/>
      <c r="EB38" s="29"/>
      <c r="EC38" s="29"/>
      <c r="ED38" s="29">
        <f t="shared" si="209"/>
        <v>47.11</v>
      </c>
      <c r="EE38" s="28">
        <f t="shared" si="204"/>
        <v>705.12</v>
      </c>
      <c r="EF38" s="28">
        <f t="shared" si="210"/>
        <v>91.029999999999973</v>
      </c>
    </row>
    <row r="39" spans="2:136" ht="16.5" x14ac:dyDescent="0.15">
      <c r="B39" s="48">
        <v>41977</v>
      </c>
      <c r="C39" s="58" t="s">
        <v>131</v>
      </c>
      <c r="D39" s="58" t="s">
        <v>132</v>
      </c>
      <c r="E39" s="87" t="s">
        <v>107</v>
      </c>
      <c r="F39" s="88" t="s">
        <v>133</v>
      </c>
      <c r="G39" s="27">
        <v>940.44</v>
      </c>
      <c r="H39" s="28">
        <f t="shared" si="136"/>
        <v>94.044000000000011</v>
      </c>
      <c r="I39" s="28">
        <f t="shared" si="137"/>
        <v>846.39600000000007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28"/>
      <c r="AZ39" s="48"/>
      <c r="BA39" s="48"/>
      <c r="BB39" s="28"/>
      <c r="BC39" s="28"/>
      <c r="BD39" s="28"/>
      <c r="BE39" s="28"/>
      <c r="BF39" s="28"/>
      <c r="BG39" s="28"/>
      <c r="BH39" s="28"/>
      <c r="BI39" s="28"/>
      <c r="BJ39" s="28"/>
      <c r="BK39" s="28">
        <f>ROUND((I39/5/365*27),2)</f>
        <v>12.52</v>
      </c>
      <c r="BL39" s="28">
        <f t="shared" si="146"/>
        <v>12.52</v>
      </c>
      <c r="BM39" s="28">
        <f t="shared" si="147"/>
        <v>12.52</v>
      </c>
      <c r="BN39" s="28">
        <f t="shared" si="148"/>
        <v>14.38</v>
      </c>
      <c r="BO39" s="28">
        <f t="shared" si="149"/>
        <v>12.99</v>
      </c>
      <c r="BP39" s="28">
        <f t="shared" si="150"/>
        <v>14.38</v>
      </c>
      <c r="BQ39" s="28">
        <f t="shared" si="151"/>
        <v>13.91</v>
      </c>
      <c r="BR39" s="28">
        <f t="shared" si="152"/>
        <v>14.38</v>
      </c>
      <c r="BS39" s="28">
        <f t="shared" si="153"/>
        <v>13.91</v>
      </c>
      <c r="BT39" s="28">
        <f t="shared" si="154"/>
        <v>14.38</v>
      </c>
      <c r="BU39" s="28">
        <f t="shared" si="155"/>
        <v>14.38</v>
      </c>
      <c r="BV39" s="28">
        <f t="shared" si="156"/>
        <v>13.91</v>
      </c>
      <c r="BW39" s="28">
        <f t="shared" si="157"/>
        <v>14.38</v>
      </c>
      <c r="BX39" s="28">
        <f t="shared" si="158"/>
        <v>13.91</v>
      </c>
      <c r="BY39" s="28">
        <f t="shared" si="159"/>
        <v>14.38</v>
      </c>
      <c r="BZ39" s="28">
        <f t="shared" si="160"/>
        <v>169.28999999999996</v>
      </c>
      <c r="CA39" s="28">
        <f t="shared" si="161"/>
        <v>181.81</v>
      </c>
      <c r="CB39" s="28">
        <f t="shared" si="162"/>
        <v>14.38</v>
      </c>
      <c r="CC39" s="28">
        <f t="shared" si="163"/>
        <v>13.45</v>
      </c>
      <c r="CD39" s="28">
        <f t="shared" si="164"/>
        <v>14.38</v>
      </c>
      <c r="CE39" s="28">
        <f t="shared" si="165"/>
        <v>13.91</v>
      </c>
      <c r="CF39" s="28">
        <f t="shared" si="166"/>
        <v>14.38</v>
      </c>
      <c r="CG39" s="28">
        <f t="shared" si="167"/>
        <v>13.91</v>
      </c>
      <c r="CH39" s="28">
        <f t="shared" si="168"/>
        <v>14.38</v>
      </c>
      <c r="CI39" s="28">
        <f t="shared" si="169"/>
        <v>14.38</v>
      </c>
      <c r="CJ39" s="28">
        <f t="shared" si="170"/>
        <v>13.91</v>
      </c>
      <c r="CK39" s="28">
        <f t="shared" si="171"/>
        <v>14.38</v>
      </c>
      <c r="CL39" s="28">
        <f t="shared" si="172"/>
        <v>13.91</v>
      </c>
      <c r="CM39" s="28">
        <f t="shared" si="173"/>
        <v>14.38</v>
      </c>
      <c r="CN39" s="28">
        <f t="shared" si="174"/>
        <v>169.74999999999997</v>
      </c>
      <c r="CO39" s="29">
        <f t="shared" si="175"/>
        <v>351.56</v>
      </c>
      <c r="CP39" s="28">
        <f t="shared" si="176"/>
        <v>14.38</v>
      </c>
      <c r="CQ39" s="28">
        <f t="shared" si="177"/>
        <v>12.99</v>
      </c>
      <c r="CR39" s="28">
        <f t="shared" si="178"/>
        <v>14.38</v>
      </c>
      <c r="CS39" s="28">
        <f t="shared" si="179"/>
        <v>13.91</v>
      </c>
      <c r="CT39" s="30">
        <f t="shared" si="180"/>
        <v>14.38</v>
      </c>
      <c r="CU39" s="28">
        <f t="shared" si="181"/>
        <v>13.91</v>
      </c>
      <c r="CV39" s="28">
        <f t="shared" si="182"/>
        <v>14.38</v>
      </c>
      <c r="CW39" s="28">
        <f t="shared" si="183"/>
        <v>14.38</v>
      </c>
      <c r="CX39" s="28">
        <f t="shared" si="184"/>
        <v>13.91</v>
      </c>
      <c r="CY39" s="28">
        <f t="shared" si="185"/>
        <v>14.38</v>
      </c>
      <c r="CZ39" s="28">
        <f t="shared" si="186"/>
        <v>13.91</v>
      </c>
      <c r="DA39" s="28">
        <f t="shared" si="187"/>
        <v>14.38</v>
      </c>
      <c r="DB39" s="29">
        <f t="shared" si="188"/>
        <v>169.28999999999996</v>
      </c>
      <c r="DC39" s="29">
        <f t="shared" si="189"/>
        <v>520.85</v>
      </c>
      <c r="DD39" s="28">
        <f t="shared" si="190"/>
        <v>14.38</v>
      </c>
      <c r="DE39" s="28">
        <f t="shared" si="191"/>
        <v>12.99</v>
      </c>
      <c r="DF39" s="28">
        <f t="shared" si="192"/>
        <v>14.38</v>
      </c>
      <c r="DG39" s="28">
        <f t="shared" si="193"/>
        <v>13.91</v>
      </c>
      <c r="DH39" s="28">
        <f t="shared" si="194"/>
        <v>14.38</v>
      </c>
      <c r="DI39" s="28">
        <f t="shared" si="195"/>
        <v>13.91</v>
      </c>
      <c r="DJ39" s="28">
        <f t="shared" si="196"/>
        <v>14.38</v>
      </c>
      <c r="DK39" s="28">
        <f t="shared" si="197"/>
        <v>14.38</v>
      </c>
      <c r="DL39" s="28">
        <f t="shared" si="198"/>
        <v>13.91</v>
      </c>
      <c r="DM39" s="28">
        <f t="shared" si="199"/>
        <v>14.38</v>
      </c>
      <c r="DN39" s="28">
        <f t="shared" si="200"/>
        <v>13.91</v>
      </c>
      <c r="DO39" s="28">
        <f t="shared" si="201"/>
        <v>14.38</v>
      </c>
      <c r="DP39" s="31">
        <f t="shared" si="202"/>
        <v>169.28999999999996</v>
      </c>
      <c r="DQ39" s="29">
        <f t="shared" si="203"/>
        <v>690.14</v>
      </c>
      <c r="DR39" s="28">
        <f t="shared" si="205"/>
        <v>14.38</v>
      </c>
      <c r="DS39" s="28">
        <f t="shared" si="206"/>
        <v>12.99</v>
      </c>
      <c r="DT39" s="28">
        <f t="shared" si="207"/>
        <v>14.38</v>
      </c>
      <c r="DU39" s="28">
        <f t="shared" si="208"/>
        <v>13.91</v>
      </c>
      <c r="DV39" s="29"/>
      <c r="DW39" s="29"/>
      <c r="DX39" s="29"/>
      <c r="DY39" s="29"/>
      <c r="DZ39" s="29"/>
      <c r="EA39" s="29"/>
      <c r="EB39" s="29"/>
      <c r="EC39" s="29"/>
      <c r="ED39" s="29">
        <f t="shared" si="209"/>
        <v>55.66</v>
      </c>
      <c r="EE39" s="28">
        <f t="shared" si="204"/>
        <v>745.8</v>
      </c>
      <c r="EF39" s="28">
        <f t="shared" si="210"/>
        <v>194.6400000000001</v>
      </c>
    </row>
    <row r="40" spans="2:136" ht="66" x14ac:dyDescent="0.15">
      <c r="B40" s="48">
        <v>41988</v>
      </c>
      <c r="C40" s="58" t="s">
        <v>115</v>
      </c>
      <c r="D40" s="58" t="s">
        <v>134</v>
      </c>
      <c r="E40" s="89" t="s">
        <v>96</v>
      </c>
      <c r="F40" s="87" t="s">
        <v>135</v>
      </c>
      <c r="G40" s="27">
        <v>1650</v>
      </c>
      <c r="H40" s="28">
        <f t="shared" si="136"/>
        <v>165</v>
      </c>
      <c r="I40" s="28">
        <f t="shared" si="137"/>
        <v>1485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28"/>
      <c r="AZ40" s="48"/>
      <c r="BA40" s="48"/>
      <c r="BB40" s="28"/>
      <c r="BC40" s="28"/>
      <c r="BD40" s="28"/>
      <c r="BE40" s="28"/>
      <c r="BF40" s="28"/>
      <c r="BG40" s="28"/>
      <c r="BH40" s="28"/>
      <c r="BI40" s="28"/>
      <c r="BJ40" s="28"/>
      <c r="BK40" s="28">
        <f>ROUND((I40/5/365*16),2)</f>
        <v>13.02</v>
      </c>
      <c r="BL40" s="28">
        <f t="shared" si="146"/>
        <v>13.02</v>
      </c>
      <c r="BM40" s="28">
        <f t="shared" si="147"/>
        <v>13.02</v>
      </c>
      <c r="BN40" s="28">
        <f t="shared" si="148"/>
        <v>25.22</v>
      </c>
      <c r="BO40" s="28">
        <f t="shared" si="149"/>
        <v>22.78</v>
      </c>
      <c r="BP40" s="28">
        <f t="shared" si="150"/>
        <v>25.22</v>
      </c>
      <c r="BQ40" s="28">
        <f t="shared" si="151"/>
        <v>24.41</v>
      </c>
      <c r="BR40" s="28">
        <f t="shared" si="152"/>
        <v>25.22</v>
      </c>
      <c r="BS40" s="28">
        <f t="shared" si="153"/>
        <v>24.41</v>
      </c>
      <c r="BT40" s="28">
        <f t="shared" si="154"/>
        <v>25.22</v>
      </c>
      <c r="BU40" s="28">
        <f t="shared" si="155"/>
        <v>25.22</v>
      </c>
      <c r="BV40" s="28">
        <f t="shared" si="156"/>
        <v>24.41</v>
      </c>
      <c r="BW40" s="28">
        <f t="shared" si="157"/>
        <v>25.22</v>
      </c>
      <c r="BX40" s="28">
        <f t="shared" si="158"/>
        <v>24.41</v>
      </c>
      <c r="BY40" s="28">
        <f t="shared" si="159"/>
        <v>25.22</v>
      </c>
      <c r="BZ40" s="28">
        <f t="shared" si="160"/>
        <v>296.96000000000004</v>
      </c>
      <c r="CA40" s="28">
        <f t="shared" si="161"/>
        <v>309.98</v>
      </c>
      <c r="CB40" s="28">
        <f t="shared" si="162"/>
        <v>25.22</v>
      </c>
      <c r="CC40" s="28">
        <f t="shared" si="163"/>
        <v>23.6</v>
      </c>
      <c r="CD40" s="28">
        <f t="shared" si="164"/>
        <v>25.22</v>
      </c>
      <c r="CE40" s="28">
        <f t="shared" si="165"/>
        <v>24.41</v>
      </c>
      <c r="CF40" s="28">
        <f t="shared" si="166"/>
        <v>25.22</v>
      </c>
      <c r="CG40" s="28">
        <f t="shared" si="167"/>
        <v>24.41</v>
      </c>
      <c r="CH40" s="28">
        <f t="shared" si="168"/>
        <v>25.22</v>
      </c>
      <c r="CI40" s="28">
        <f t="shared" si="169"/>
        <v>25.22</v>
      </c>
      <c r="CJ40" s="28">
        <f t="shared" si="170"/>
        <v>24.41</v>
      </c>
      <c r="CK40" s="28">
        <f t="shared" si="171"/>
        <v>25.22</v>
      </c>
      <c r="CL40" s="28">
        <f t="shared" si="172"/>
        <v>24.41</v>
      </c>
      <c r="CM40" s="28">
        <f t="shared" si="173"/>
        <v>25.22</v>
      </c>
      <c r="CN40" s="28">
        <f t="shared" si="174"/>
        <v>297.77999999999997</v>
      </c>
      <c r="CO40" s="29">
        <f t="shared" si="175"/>
        <v>607.76</v>
      </c>
      <c r="CP40" s="28">
        <f t="shared" si="176"/>
        <v>25.22</v>
      </c>
      <c r="CQ40" s="28">
        <f t="shared" si="177"/>
        <v>22.78</v>
      </c>
      <c r="CR40" s="28">
        <f t="shared" si="178"/>
        <v>25.22</v>
      </c>
      <c r="CS40" s="28">
        <f t="shared" si="179"/>
        <v>24.41</v>
      </c>
      <c r="CT40" s="30">
        <f t="shared" si="180"/>
        <v>25.22</v>
      </c>
      <c r="CU40" s="28">
        <f t="shared" si="181"/>
        <v>24.41</v>
      </c>
      <c r="CV40" s="28">
        <f t="shared" si="182"/>
        <v>25.22</v>
      </c>
      <c r="CW40" s="28">
        <f t="shared" si="183"/>
        <v>25.22</v>
      </c>
      <c r="CX40" s="28">
        <f t="shared" si="184"/>
        <v>24.41</v>
      </c>
      <c r="CY40" s="28">
        <f t="shared" si="185"/>
        <v>25.22</v>
      </c>
      <c r="CZ40" s="28">
        <f t="shared" si="186"/>
        <v>24.41</v>
      </c>
      <c r="DA40" s="28">
        <f t="shared" si="187"/>
        <v>25.22</v>
      </c>
      <c r="DB40" s="29">
        <f t="shared" si="188"/>
        <v>296.96000000000004</v>
      </c>
      <c r="DC40" s="29">
        <f t="shared" si="189"/>
        <v>904.72</v>
      </c>
      <c r="DD40" s="28">
        <f t="shared" si="190"/>
        <v>25.22</v>
      </c>
      <c r="DE40" s="28">
        <f t="shared" si="191"/>
        <v>22.78</v>
      </c>
      <c r="DF40" s="28">
        <f t="shared" si="192"/>
        <v>25.22</v>
      </c>
      <c r="DG40" s="28">
        <f t="shared" si="193"/>
        <v>24.41</v>
      </c>
      <c r="DH40" s="28">
        <f t="shared" si="194"/>
        <v>25.22</v>
      </c>
      <c r="DI40" s="28">
        <f t="shared" si="195"/>
        <v>24.41</v>
      </c>
      <c r="DJ40" s="28">
        <f t="shared" si="196"/>
        <v>25.22</v>
      </c>
      <c r="DK40" s="28">
        <f t="shared" si="197"/>
        <v>25.22</v>
      </c>
      <c r="DL40" s="28">
        <f t="shared" si="198"/>
        <v>24.41</v>
      </c>
      <c r="DM40" s="28">
        <f t="shared" si="199"/>
        <v>25.22</v>
      </c>
      <c r="DN40" s="28">
        <f t="shared" si="200"/>
        <v>24.41</v>
      </c>
      <c r="DO40" s="28">
        <f t="shared" si="201"/>
        <v>25.22</v>
      </c>
      <c r="DP40" s="31">
        <f t="shared" si="202"/>
        <v>296.96000000000004</v>
      </c>
      <c r="DQ40" s="29">
        <f t="shared" si="203"/>
        <v>1201.68</v>
      </c>
      <c r="DR40" s="28">
        <f t="shared" si="205"/>
        <v>25.22</v>
      </c>
      <c r="DS40" s="28">
        <f t="shared" si="206"/>
        <v>22.78</v>
      </c>
      <c r="DT40" s="28">
        <f t="shared" si="207"/>
        <v>25.22</v>
      </c>
      <c r="DU40" s="28">
        <f t="shared" si="208"/>
        <v>24.41</v>
      </c>
      <c r="DV40" s="29"/>
      <c r="DW40" s="29"/>
      <c r="DX40" s="29"/>
      <c r="DY40" s="29"/>
      <c r="DZ40" s="29"/>
      <c r="EA40" s="29"/>
      <c r="EB40" s="29"/>
      <c r="EC40" s="29"/>
      <c r="ED40" s="29">
        <f t="shared" si="209"/>
        <v>97.63</v>
      </c>
      <c r="EE40" s="28">
        <f t="shared" si="204"/>
        <v>1299.31</v>
      </c>
      <c r="EF40" s="28">
        <f t="shared" si="210"/>
        <v>350.69000000000005</v>
      </c>
    </row>
    <row r="41" spans="2:136" ht="57.75" x14ac:dyDescent="0.15">
      <c r="B41" s="48">
        <v>41988</v>
      </c>
      <c r="C41" s="58" t="s">
        <v>115</v>
      </c>
      <c r="D41" s="58" t="s">
        <v>136</v>
      </c>
      <c r="E41" s="89" t="s">
        <v>96</v>
      </c>
      <c r="F41" s="87" t="s">
        <v>137</v>
      </c>
      <c r="G41" s="27">
        <v>2897</v>
      </c>
      <c r="H41" s="28">
        <f t="shared" si="136"/>
        <v>289.7</v>
      </c>
      <c r="I41" s="28">
        <f t="shared" si="137"/>
        <v>2607.3000000000002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28"/>
      <c r="AZ41" s="48"/>
      <c r="BA41" s="48"/>
      <c r="BB41" s="28"/>
      <c r="BC41" s="28"/>
      <c r="BD41" s="28"/>
      <c r="BE41" s="28"/>
      <c r="BF41" s="28"/>
      <c r="BG41" s="28"/>
      <c r="BH41" s="28"/>
      <c r="BI41" s="28"/>
      <c r="BJ41" s="28"/>
      <c r="BK41" s="28">
        <f>ROUND((I41/5/365*16),2)</f>
        <v>22.86</v>
      </c>
      <c r="BL41" s="28">
        <f t="shared" si="146"/>
        <v>22.86</v>
      </c>
      <c r="BM41" s="28">
        <f t="shared" si="147"/>
        <v>22.86</v>
      </c>
      <c r="BN41" s="28">
        <f t="shared" si="148"/>
        <v>44.29</v>
      </c>
      <c r="BO41" s="28">
        <f t="shared" si="149"/>
        <v>40</v>
      </c>
      <c r="BP41" s="28">
        <f t="shared" si="150"/>
        <v>44.29</v>
      </c>
      <c r="BQ41" s="28">
        <f t="shared" si="151"/>
        <v>42.86</v>
      </c>
      <c r="BR41" s="28">
        <f t="shared" si="152"/>
        <v>44.29</v>
      </c>
      <c r="BS41" s="28">
        <f t="shared" si="153"/>
        <v>42.86</v>
      </c>
      <c r="BT41" s="28">
        <f t="shared" si="154"/>
        <v>44.29</v>
      </c>
      <c r="BU41" s="28">
        <f t="shared" si="155"/>
        <v>44.29</v>
      </c>
      <c r="BV41" s="28">
        <f t="shared" si="156"/>
        <v>42.86</v>
      </c>
      <c r="BW41" s="28">
        <f t="shared" si="157"/>
        <v>44.29</v>
      </c>
      <c r="BX41" s="28">
        <f t="shared" si="158"/>
        <v>42.86</v>
      </c>
      <c r="BY41" s="28">
        <f t="shared" si="159"/>
        <v>44.29</v>
      </c>
      <c r="BZ41" s="28">
        <f t="shared" si="160"/>
        <v>521.47</v>
      </c>
      <c r="CA41" s="28">
        <f t="shared" si="161"/>
        <v>544.33000000000004</v>
      </c>
      <c r="CB41" s="28">
        <f t="shared" si="162"/>
        <v>44.29</v>
      </c>
      <c r="CC41" s="28">
        <f t="shared" si="163"/>
        <v>41.43</v>
      </c>
      <c r="CD41" s="28">
        <f t="shared" si="164"/>
        <v>44.29</v>
      </c>
      <c r="CE41" s="28">
        <f t="shared" si="165"/>
        <v>42.86</v>
      </c>
      <c r="CF41" s="28">
        <f t="shared" si="166"/>
        <v>44.29</v>
      </c>
      <c r="CG41" s="28">
        <f t="shared" si="167"/>
        <v>42.86</v>
      </c>
      <c r="CH41" s="28">
        <f t="shared" si="168"/>
        <v>44.29</v>
      </c>
      <c r="CI41" s="28">
        <f t="shared" si="169"/>
        <v>44.29</v>
      </c>
      <c r="CJ41" s="28">
        <f t="shared" si="170"/>
        <v>42.86</v>
      </c>
      <c r="CK41" s="28">
        <f t="shared" si="171"/>
        <v>44.29</v>
      </c>
      <c r="CL41" s="28">
        <f t="shared" si="172"/>
        <v>42.86</v>
      </c>
      <c r="CM41" s="28">
        <f t="shared" si="173"/>
        <v>44.29</v>
      </c>
      <c r="CN41" s="28">
        <f t="shared" si="174"/>
        <v>522.90000000000009</v>
      </c>
      <c r="CO41" s="29">
        <f t="shared" si="175"/>
        <v>1067.23</v>
      </c>
      <c r="CP41" s="28">
        <f t="shared" si="176"/>
        <v>44.29</v>
      </c>
      <c r="CQ41" s="28">
        <f t="shared" si="177"/>
        <v>40</v>
      </c>
      <c r="CR41" s="28">
        <f t="shared" si="178"/>
        <v>44.29</v>
      </c>
      <c r="CS41" s="28">
        <f t="shared" si="179"/>
        <v>42.86</v>
      </c>
      <c r="CT41" s="30">
        <f t="shared" si="180"/>
        <v>44.29</v>
      </c>
      <c r="CU41" s="28">
        <f t="shared" si="181"/>
        <v>42.86</v>
      </c>
      <c r="CV41" s="28">
        <f t="shared" si="182"/>
        <v>44.29</v>
      </c>
      <c r="CW41" s="28">
        <f t="shared" si="183"/>
        <v>44.29</v>
      </c>
      <c r="CX41" s="28">
        <f t="shared" si="184"/>
        <v>42.86</v>
      </c>
      <c r="CY41" s="28">
        <f t="shared" si="185"/>
        <v>44.29</v>
      </c>
      <c r="CZ41" s="28">
        <f t="shared" si="186"/>
        <v>42.86</v>
      </c>
      <c r="DA41" s="28">
        <f t="shared" si="187"/>
        <v>44.29</v>
      </c>
      <c r="DB41" s="29">
        <f t="shared" si="188"/>
        <v>521.47</v>
      </c>
      <c r="DC41" s="29">
        <f t="shared" si="189"/>
        <v>1588.7</v>
      </c>
      <c r="DD41" s="28">
        <f t="shared" si="190"/>
        <v>44.29</v>
      </c>
      <c r="DE41" s="28">
        <f t="shared" si="191"/>
        <v>40</v>
      </c>
      <c r="DF41" s="28">
        <f t="shared" si="192"/>
        <v>44.29</v>
      </c>
      <c r="DG41" s="28">
        <f t="shared" si="193"/>
        <v>42.86</v>
      </c>
      <c r="DH41" s="28">
        <f t="shared" si="194"/>
        <v>44.29</v>
      </c>
      <c r="DI41" s="28">
        <f t="shared" si="195"/>
        <v>42.86</v>
      </c>
      <c r="DJ41" s="28">
        <f t="shared" si="196"/>
        <v>44.29</v>
      </c>
      <c r="DK41" s="28">
        <f t="shared" si="197"/>
        <v>44.29</v>
      </c>
      <c r="DL41" s="28">
        <f t="shared" si="198"/>
        <v>42.86</v>
      </c>
      <c r="DM41" s="28">
        <f t="shared" si="199"/>
        <v>44.29</v>
      </c>
      <c r="DN41" s="28">
        <f t="shared" si="200"/>
        <v>42.86</v>
      </c>
      <c r="DO41" s="28">
        <f t="shared" si="201"/>
        <v>44.29</v>
      </c>
      <c r="DP41" s="31">
        <f t="shared" si="202"/>
        <v>521.47</v>
      </c>
      <c r="DQ41" s="29">
        <f t="shared" si="203"/>
        <v>2110.17</v>
      </c>
      <c r="DR41" s="28">
        <f t="shared" si="205"/>
        <v>44.29</v>
      </c>
      <c r="DS41" s="28">
        <f t="shared" si="206"/>
        <v>40</v>
      </c>
      <c r="DT41" s="28">
        <f t="shared" si="207"/>
        <v>44.29</v>
      </c>
      <c r="DU41" s="28">
        <f t="shared" si="208"/>
        <v>42.86</v>
      </c>
      <c r="DV41" s="29"/>
      <c r="DW41" s="29"/>
      <c r="DX41" s="29"/>
      <c r="DY41" s="29"/>
      <c r="DZ41" s="29"/>
      <c r="EA41" s="29"/>
      <c r="EB41" s="29"/>
      <c r="EC41" s="29"/>
      <c r="ED41" s="29">
        <f t="shared" si="209"/>
        <v>171.44</v>
      </c>
      <c r="EE41" s="28">
        <f t="shared" si="204"/>
        <v>2281.61</v>
      </c>
      <c r="EF41" s="28">
        <f t="shared" si="210"/>
        <v>615.38999999999987</v>
      </c>
    </row>
    <row r="42" spans="2:136" ht="16.5" x14ac:dyDescent="0.15">
      <c r="B42" s="48">
        <v>41992</v>
      </c>
      <c r="C42" s="90" t="s">
        <v>138</v>
      </c>
      <c r="D42" s="90" t="s">
        <v>139</v>
      </c>
      <c r="E42" s="89" t="s">
        <v>140</v>
      </c>
      <c r="F42" s="91" t="s">
        <v>141</v>
      </c>
      <c r="G42" s="27">
        <v>3525.7</v>
      </c>
      <c r="H42" s="28">
        <f t="shared" si="136"/>
        <v>352.57</v>
      </c>
      <c r="I42" s="28">
        <f t="shared" si="137"/>
        <v>3173.13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28"/>
      <c r="AZ42" s="48"/>
      <c r="BA42" s="48"/>
      <c r="BB42" s="28"/>
      <c r="BC42" s="28"/>
      <c r="BD42" s="28"/>
      <c r="BE42" s="28"/>
      <c r="BF42" s="28"/>
      <c r="BG42" s="28"/>
      <c r="BH42" s="28"/>
      <c r="BI42" s="28"/>
      <c r="BJ42" s="28"/>
      <c r="BK42" s="28">
        <f>ROUND((I42/5/365*12),2)</f>
        <v>20.86</v>
      </c>
      <c r="BL42" s="28">
        <f t="shared" si="146"/>
        <v>20.86</v>
      </c>
      <c r="BM42" s="28">
        <f t="shared" si="147"/>
        <v>20.86</v>
      </c>
      <c r="BN42" s="28">
        <f t="shared" si="148"/>
        <v>53.9</v>
      </c>
      <c r="BO42" s="28">
        <f t="shared" si="149"/>
        <v>48.68</v>
      </c>
      <c r="BP42" s="28">
        <f t="shared" si="150"/>
        <v>53.9</v>
      </c>
      <c r="BQ42" s="28">
        <f t="shared" si="151"/>
        <v>52.16</v>
      </c>
      <c r="BR42" s="28">
        <f t="shared" si="152"/>
        <v>53.9</v>
      </c>
      <c r="BS42" s="28">
        <f t="shared" si="153"/>
        <v>52.16</v>
      </c>
      <c r="BT42" s="28">
        <f t="shared" si="154"/>
        <v>53.9</v>
      </c>
      <c r="BU42" s="28">
        <f t="shared" si="155"/>
        <v>53.9</v>
      </c>
      <c r="BV42" s="28">
        <f t="shared" si="156"/>
        <v>52.16</v>
      </c>
      <c r="BW42" s="28">
        <f t="shared" si="157"/>
        <v>53.9</v>
      </c>
      <c r="BX42" s="28">
        <f t="shared" si="158"/>
        <v>52.16</v>
      </c>
      <c r="BY42" s="28">
        <f t="shared" si="159"/>
        <v>53.9</v>
      </c>
      <c r="BZ42" s="28">
        <f t="shared" si="160"/>
        <v>634.61999999999978</v>
      </c>
      <c r="CA42" s="28">
        <f t="shared" si="161"/>
        <v>655.48</v>
      </c>
      <c r="CB42" s="28">
        <f t="shared" si="162"/>
        <v>53.9</v>
      </c>
      <c r="CC42" s="28">
        <f t="shared" si="163"/>
        <v>50.42</v>
      </c>
      <c r="CD42" s="28">
        <f t="shared" si="164"/>
        <v>53.9</v>
      </c>
      <c r="CE42" s="28">
        <f t="shared" si="165"/>
        <v>52.16</v>
      </c>
      <c r="CF42" s="28">
        <f t="shared" si="166"/>
        <v>53.9</v>
      </c>
      <c r="CG42" s="28">
        <f t="shared" si="167"/>
        <v>52.16</v>
      </c>
      <c r="CH42" s="28">
        <f t="shared" si="168"/>
        <v>53.9</v>
      </c>
      <c r="CI42" s="28">
        <f t="shared" si="169"/>
        <v>53.9</v>
      </c>
      <c r="CJ42" s="28">
        <f t="shared" si="170"/>
        <v>52.16</v>
      </c>
      <c r="CK42" s="28">
        <f t="shared" si="171"/>
        <v>53.9</v>
      </c>
      <c r="CL42" s="28">
        <f t="shared" si="172"/>
        <v>52.16</v>
      </c>
      <c r="CM42" s="28">
        <f t="shared" si="173"/>
        <v>53.9</v>
      </c>
      <c r="CN42" s="28">
        <f t="shared" si="174"/>
        <v>636.35999999999979</v>
      </c>
      <c r="CO42" s="29">
        <f t="shared" si="175"/>
        <v>1291.8399999999999</v>
      </c>
      <c r="CP42" s="28">
        <f t="shared" si="176"/>
        <v>53.9</v>
      </c>
      <c r="CQ42" s="28">
        <f t="shared" si="177"/>
        <v>48.68</v>
      </c>
      <c r="CR42" s="28">
        <f t="shared" si="178"/>
        <v>53.9</v>
      </c>
      <c r="CS42" s="28">
        <f t="shared" si="179"/>
        <v>52.16</v>
      </c>
      <c r="CT42" s="30">
        <f t="shared" si="180"/>
        <v>53.9</v>
      </c>
      <c r="CU42" s="28">
        <f t="shared" si="181"/>
        <v>52.16</v>
      </c>
      <c r="CV42" s="28">
        <f t="shared" si="182"/>
        <v>53.9</v>
      </c>
      <c r="CW42" s="28">
        <f t="shared" si="183"/>
        <v>53.9</v>
      </c>
      <c r="CX42" s="28">
        <f t="shared" si="184"/>
        <v>52.16</v>
      </c>
      <c r="CY42" s="28">
        <f t="shared" si="185"/>
        <v>53.9</v>
      </c>
      <c r="CZ42" s="28">
        <f t="shared" si="186"/>
        <v>52.16</v>
      </c>
      <c r="DA42" s="28">
        <f t="shared" si="187"/>
        <v>53.9</v>
      </c>
      <c r="DB42" s="29">
        <f t="shared" si="188"/>
        <v>634.61999999999978</v>
      </c>
      <c r="DC42" s="29">
        <f t="shared" si="189"/>
        <v>1926.46</v>
      </c>
      <c r="DD42" s="28">
        <f t="shared" si="190"/>
        <v>53.9</v>
      </c>
      <c r="DE42" s="28">
        <f t="shared" si="191"/>
        <v>48.68</v>
      </c>
      <c r="DF42" s="28">
        <f t="shared" si="192"/>
        <v>53.9</v>
      </c>
      <c r="DG42" s="28">
        <f t="shared" si="193"/>
        <v>52.16</v>
      </c>
      <c r="DH42" s="28">
        <f t="shared" si="194"/>
        <v>53.9</v>
      </c>
      <c r="DI42" s="28">
        <f t="shared" si="195"/>
        <v>52.16</v>
      </c>
      <c r="DJ42" s="28">
        <f t="shared" si="196"/>
        <v>53.9</v>
      </c>
      <c r="DK42" s="28">
        <f t="shared" si="197"/>
        <v>53.9</v>
      </c>
      <c r="DL42" s="28">
        <f t="shared" si="198"/>
        <v>52.16</v>
      </c>
      <c r="DM42" s="28">
        <f t="shared" si="199"/>
        <v>53.9</v>
      </c>
      <c r="DN42" s="28">
        <f t="shared" si="200"/>
        <v>52.16</v>
      </c>
      <c r="DO42" s="28">
        <f t="shared" si="201"/>
        <v>53.9</v>
      </c>
      <c r="DP42" s="31">
        <f t="shared" si="202"/>
        <v>634.61999999999978</v>
      </c>
      <c r="DQ42" s="29">
        <f t="shared" si="203"/>
        <v>2561.08</v>
      </c>
      <c r="DR42" s="28">
        <f t="shared" si="205"/>
        <v>53.9</v>
      </c>
      <c r="DS42" s="28">
        <f t="shared" si="206"/>
        <v>48.68</v>
      </c>
      <c r="DT42" s="28">
        <f t="shared" si="207"/>
        <v>53.9</v>
      </c>
      <c r="DU42" s="28">
        <f t="shared" si="208"/>
        <v>52.16</v>
      </c>
      <c r="DV42" s="29"/>
      <c r="DW42" s="29"/>
      <c r="DX42" s="29"/>
      <c r="DY42" s="29"/>
      <c r="DZ42" s="29"/>
      <c r="EA42" s="29"/>
      <c r="EB42" s="29"/>
      <c r="EC42" s="29"/>
      <c r="ED42" s="29">
        <f t="shared" si="209"/>
        <v>208.64</v>
      </c>
      <c r="EE42" s="28">
        <f t="shared" si="204"/>
        <v>2769.72</v>
      </c>
      <c r="EF42" s="28">
        <f t="shared" si="210"/>
        <v>755.98</v>
      </c>
    </row>
    <row r="43" spans="2:136" ht="16.5" x14ac:dyDescent="0.15">
      <c r="B43" s="48">
        <v>41992</v>
      </c>
      <c r="C43" s="90" t="s">
        <v>138</v>
      </c>
      <c r="D43" s="90" t="s">
        <v>139</v>
      </c>
      <c r="E43" s="89" t="s">
        <v>140</v>
      </c>
      <c r="F43" s="91" t="s">
        <v>142</v>
      </c>
      <c r="G43" s="27">
        <v>3525.7</v>
      </c>
      <c r="H43" s="28">
        <f t="shared" si="136"/>
        <v>352.57</v>
      </c>
      <c r="I43" s="28">
        <f t="shared" si="137"/>
        <v>3173.13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28"/>
      <c r="AZ43" s="48"/>
      <c r="BA43" s="48"/>
      <c r="BB43" s="28"/>
      <c r="BC43" s="28"/>
      <c r="BD43" s="28"/>
      <c r="BE43" s="28"/>
      <c r="BF43" s="28"/>
      <c r="BG43" s="28"/>
      <c r="BH43" s="28"/>
      <c r="BI43" s="28"/>
      <c r="BJ43" s="28"/>
      <c r="BK43" s="28">
        <f>ROUND((I43/5/365*12),2)</f>
        <v>20.86</v>
      </c>
      <c r="BL43" s="28">
        <f t="shared" si="146"/>
        <v>20.86</v>
      </c>
      <c r="BM43" s="28">
        <f t="shared" si="147"/>
        <v>20.86</v>
      </c>
      <c r="BN43" s="28">
        <f t="shared" si="148"/>
        <v>53.9</v>
      </c>
      <c r="BO43" s="28">
        <f t="shared" si="149"/>
        <v>48.68</v>
      </c>
      <c r="BP43" s="28">
        <f t="shared" si="150"/>
        <v>53.9</v>
      </c>
      <c r="BQ43" s="28">
        <f t="shared" si="151"/>
        <v>52.16</v>
      </c>
      <c r="BR43" s="28">
        <f t="shared" si="152"/>
        <v>53.9</v>
      </c>
      <c r="BS43" s="28">
        <f t="shared" si="153"/>
        <v>52.16</v>
      </c>
      <c r="BT43" s="28">
        <f t="shared" si="154"/>
        <v>53.9</v>
      </c>
      <c r="BU43" s="28">
        <f t="shared" si="155"/>
        <v>53.9</v>
      </c>
      <c r="BV43" s="28">
        <f t="shared" si="156"/>
        <v>52.16</v>
      </c>
      <c r="BW43" s="28">
        <f t="shared" si="157"/>
        <v>53.9</v>
      </c>
      <c r="BX43" s="28">
        <f t="shared" si="158"/>
        <v>52.16</v>
      </c>
      <c r="BY43" s="28">
        <f t="shared" si="159"/>
        <v>53.9</v>
      </c>
      <c r="BZ43" s="28">
        <f t="shared" si="160"/>
        <v>634.61999999999978</v>
      </c>
      <c r="CA43" s="28">
        <f t="shared" si="161"/>
        <v>655.48</v>
      </c>
      <c r="CB43" s="28">
        <f t="shared" si="162"/>
        <v>53.9</v>
      </c>
      <c r="CC43" s="28">
        <f t="shared" si="163"/>
        <v>50.42</v>
      </c>
      <c r="CD43" s="28">
        <f t="shared" si="164"/>
        <v>53.9</v>
      </c>
      <c r="CE43" s="28">
        <f t="shared" si="165"/>
        <v>52.16</v>
      </c>
      <c r="CF43" s="28">
        <f t="shared" si="166"/>
        <v>53.9</v>
      </c>
      <c r="CG43" s="28">
        <f t="shared" si="167"/>
        <v>52.16</v>
      </c>
      <c r="CH43" s="28">
        <f t="shared" si="168"/>
        <v>53.9</v>
      </c>
      <c r="CI43" s="28">
        <f t="shared" si="169"/>
        <v>53.9</v>
      </c>
      <c r="CJ43" s="28">
        <f t="shared" si="170"/>
        <v>52.16</v>
      </c>
      <c r="CK43" s="28">
        <f t="shared" si="171"/>
        <v>53.9</v>
      </c>
      <c r="CL43" s="28">
        <f t="shared" si="172"/>
        <v>52.16</v>
      </c>
      <c r="CM43" s="28">
        <f t="shared" si="173"/>
        <v>53.9</v>
      </c>
      <c r="CN43" s="28">
        <f t="shared" si="174"/>
        <v>636.35999999999979</v>
      </c>
      <c r="CO43" s="29">
        <f t="shared" si="175"/>
        <v>1291.8399999999999</v>
      </c>
      <c r="CP43" s="28">
        <f t="shared" si="176"/>
        <v>53.9</v>
      </c>
      <c r="CQ43" s="28">
        <f t="shared" si="177"/>
        <v>48.68</v>
      </c>
      <c r="CR43" s="28">
        <f t="shared" si="178"/>
        <v>53.9</v>
      </c>
      <c r="CS43" s="28">
        <f t="shared" si="179"/>
        <v>52.16</v>
      </c>
      <c r="CT43" s="30">
        <f t="shared" si="180"/>
        <v>53.9</v>
      </c>
      <c r="CU43" s="28">
        <f t="shared" si="181"/>
        <v>52.16</v>
      </c>
      <c r="CV43" s="28">
        <f t="shared" si="182"/>
        <v>53.9</v>
      </c>
      <c r="CW43" s="28">
        <f t="shared" si="183"/>
        <v>53.9</v>
      </c>
      <c r="CX43" s="28">
        <f t="shared" si="184"/>
        <v>52.16</v>
      </c>
      <c r="CY43" s="28">
        <f t="shared" si="185"/>
        <v>53.9</v>
      </c>
      <c r="CZ43" s="28">
        <f t="shared" si="186"/>
        <v>52.16</v>
      </c>
      <c r="DA43" s="28">
        <f t="shared" si="187"/>
        <v>53.9</v>
      </c>
      <c r="DB43" s="29">
        <f t="shared" si="188"/>
        <v>634.61999999999978</v>
      </c>
      <c r="DC43" s="29">
        <f t="shared" si="189"/>
        <v>1926.46</v>
      </c>
      <c r="DD43" s="28">
        <f t="shared" si="190"/>
        <v>53.9</v>
      </c>
      <c r="DE43" s="28">
        <f t="shared" si="191"/>
        <v>48.68</v>
      </c>
      <c r="DF43" s="28">
        <f t="shared" si="192"/>
        <v>53.9</v>
      </c>
      <c r="DG43" s="28">
        <f t="shared" si="193"/>
        <v>52.16</v>
      </c>
      <c r="DH43" s="28">
        <f t="shared" si="194"/>
        <v>53.9</v>
      </c>
      <c r="DI43" s="28">
        <f t="shared" si="195"/>
        <v>52.16</v>
      </c>
      <c r="DJ43" s="28">
        <f t="shared" si="196"/>
        <v>53.9</v>
      </c>
      <c r="DK43" s="28">
        <f t="shared" si="197"/>
        <v>53.9</v>
      </c>
      <c r="DL43" s="28">
        <f t="shared" si="198"/>
        <v>52.16</v>
      </c>
      <c r="DM43" s="28">
        <f t="shared" si="199"/>
        <v>53.9</v>
      </c>
      <c r="DN43" s="28">
        <f t="shared" si="200"/>
        <v>52.16</v>
      </c>
      <c r="DO43" s="28">
        <f t="shared" si="201"/>
        <v>53.9</v>
      </c>
      <c r="DP43" s="31">
        <f t="shared" si="202"/>
        <v>634.61999999999978</v>
      </c>
      <c r="DQ43" s="29">
        <f t="shared" si="203"/>
        <v>2561.08</v>
      </c>
      <c r="DR43" s="28">
        <f t="shared" si="205"/>
        <v>53.9</v>
      </c>
      <c r="DS43" s="28">
        <f t="shared" si="206"/>
        <v>48.68</v>
      </c>
      <c r="DT43" s="28">
        <f t="shared" si="207"/>
        <v>53.9</v>
      </c>
      <c r="DU43" s="28">
        <f t="shared" si="208"/>
        <v>52.16</v>
      </c>
      <c r="DV43" s="29"/>
      <c r="DW43" s="29"/>
      <c r="DX43" s="29"/>
      <c r="DY43" s="29"/>
      <c r="DZ43" s="29"/>
      <c r="EA43" s="29"/>
      <c r="EB43" s="29"/>
      <c r="EC43" s="29"/>
      <c r="ED43" s="29">
        <f t="shared" si="209"/>
        <v>208.64</v>
      </c>
      <c r="EE43" s="28">
        <f t="shared" si="204"/>
        <v>2769.72</v>
      </c>
      <c r="EF43" s="28">
        <f t="shared" si="210"/>
        <v>755.98</v>
      </c>
    </row>
    <row r="44" spans="2:136" ht="16.5" x14ac:dyDescent="0.15">
      <c r="B44" s="48">
        <v>41992</v>
      </c>
      <c r="C44" s="90" t="s">
        <v>138</v>
      </c>
      <c r="D44" s="90" t="s">
        <v>139</v>
      </c>
      <c r="E44" s="89" t="s">
        <v>140</v>
      </c>
      <c r="F44" s="91" t="s">
        <v>143</v>
      </c>
      <c r="G44" s="27">
        <v>3525.7</v>
      </c>
      <c r="H44" s="28">
        <f t="shared" si="136"/>
        <v>352.57</v>
      </c>
      <c r="I44" s="28">
        <f t="shared" si="137"/>
        <v>3173.13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28"/>
      <c r="AZ44" s="48"/>
      <c r="BA44" s="48"/>
      <c r="BB44" s="28"/>
      <c r="BC44" s="28"/>
      <c r="BD44" s="28"/>
      <c r="BE44" s="28"/>
      <c r="BF44" s="28"/>
      <c r="BG44" s="28"/>
      <c r="BH44" s="28"/>
      <c r="BI44" s="28"/>
      <c r="BJ44" s="28"/>
      <c r="BK44" s="28">
        <f>ROUND((I44/5/365*12),2)</f>
        <v>20.86</v>
      </c>
      <c r="BL44" s="28">
        <f t="shared" si="146"/>
        <v>20.86</v>
      </c>
      <c r="BM44" s="28">
        <f t="shared" si="147"/>
        <v>20.86</v>
      </c>
      <c r="BN44" s="28">
        <f t="shared" si="148"/>
        <v>53.9</v>
      </c>
      <c r="BO44" s="28">
        <f t="shared" si="149"/>
        <v>48.68</v>
      </c>
      <c r="BP44" s="28">
        <f t="shared" si="150"/>
        <v>53.9</v>
      </c>
      <c r="BQ44" s="28">
        <f t="shared" si="151"/>
        <v>52.16</v>
      </c>
      <c r="BR44" s="28">
        <f t="shared" si="152"/>
        <v>53.9</v>
      </c>
      <c r="BS44" s="28">
        <f t="shared" si="153"/>
        <v>52.16</v>
      </c>
      <c r="BT44" s="28">
        <f t="shared" si="154"/>
        <v>53.9</v>
      </c>
      <c r="BU44" s="28">
        <f t="shared" si="155"/>
        <v>53.9</v>
      </c>
      <c r="BV44" s="28">
        <f t="shared" si="156"/>
        <v>52.16</v>
      </c>
      <c r="BW44" s="28">
        <f t="shared" si="157"/>
        <v>53.9</v>
      </c>
      <c r="BX44" s="28">
        <f t="shared" si="158"/>
        <v>52.16</v>
      </c>
      <c r="BY44" s="28">
        <f t="shared" si="159"/>
        <v>53.9</v>
      </c>
      <c r="BZ44" s="28">
        <f t="shared" si="160"/>
        <v>634.61999999999978</v>
      </c>
      <c r="CA44" s="28">
        <f t="shared" si="161"/>
        <v>655.48</v>
      </c>
      <c r="CB44" s="28">
        <f t="shared" si="162"/>
        <v>53.9</v>
      </c>
      <c r="CC44" s="28">
        <f t="shared" si="163"/>
        <v>50.42</v>
      </c>
      <c r="CD44" s="28">
        <f t="shared" si="164"/>
        <v>53.9</v>
      </c>
      <c r="CE44" s="28">
        <f t="shared" si="165"/>
        <v>52.16</v>
      </c>
      <c r="CF44" s="28">
        <f t="shared" si="166"/>
        <v>53.9</v>
      </c>
      <c r="CG44" s="28">
        <f t="shared" si="167"/>
        <v>52.16</v>
      </c>
      <c r="CH44" s="28">
        <f t="shared" si="168"/>
        <v>53.9</v>
      </c>
      <c r="CI44" s="28">
        <f t="shared" si="169"/>
        <v>53.9</v>
      </c>
      <c r="CJ44" s="28">
        <f t="shared" si="170"/>
        <v>52.16</v>
      </c>
      <c r="CK44" s="28">
        <f t="shared" si="171"/>
        <v>53.9</v>
      </c>
      <c r="CL44" s="28">
        <f t="shared" si="172"/>
        <v>52.16</v>
      </c>
      <c r="CM44" s="28">
        <f t="shared" si="173"/>
        <v>53.9</v>
      </c>
      <c r="CN44" s="28">
        <f t="shared" si="174"/>
        <v>636.35999999999979</v>
      </c>
      <c r="CO44" s="29">
        <f t="shared" si="175"/>
        <v>1291.8399999999999</v>
      </c>
      <c r="CP44" s="28">
        <f t="shared" si="176"/>
        <v>53.9</v>
      </c>
      <c r="CQ44" s="28">
        <f t="shared" si="177"/>
        <v>48.68</v>
      </c>
      <c r="CR44" s="28">
        <f t="shared" si="178"/>
        <v>53.9</v>
      </c>
      <c r="CS44" s="28">
        <f t="shared" si="179"/>
        <v>52.16</v>
      </c>
      <c r="CT44" s="30">
        <f t="shared" si="180"/>
        <v>53.9</v>
      </c>
      <c r="CU44" s="28">
        <f t="shared" si="181"/>
        <v>52.16</v>
      </c>
      <c r="CV44" s="28">
        <f t="shared" si="182"/>
        <v>53.9</v>
      </c>
      <c r="CW44" s="28">
        <f t="shared" si="183"/>
        <v>53.9</v>
      </c>
      <c r="CX44" s="28">
        <f t="shared" si="184"/>
        <v>52.16</v>
      </c>
      <c r="CY44" s="28">
        <f t="shared" si="185"/>
        <v>53.9</v>
      </c>
      <c r="CZ44" s="28">
        <f t="shared" si="186"/>
        <v>52.16</v>
      </c>
      <c r="DA44" s="28">
        <f t="shared" si="187"/>
        <v>53.9</v>
      </c>
      <c r="DB44" s="29">
        <f t="shared" si="188"/>
        <v>634.61999999999978</v>
      </c>
      <c r="DC44" s="29">
        <f t="shared" si="189"/>
        <v>1926.46</v>
      </c>
      <c r="DD44" s="28">
        <f t="shared" si="190"/>
        <v>53.9</v>
      </c>
      <c r="DE44" s="28">
        <f t="shared" si="191"/>
        <v>48.68</v>
      </c>
      <c r="DF44" s="28">
        <f t="shared" si="192"/>
        <v>53.9</v>
      </c>
      <c r="DG44" s="28">
        <f t="shared" si="193"/>
        <v>52.16</v>
      </c>
      <c r="DH44" s="28">
        <f t="shared" si="194"/>
        <v>53.9</v>
      </c>
      <c r="DI44" s="28">
        <f t="shared" si="195"/>
        <v>52.16</v>
      </c>
      <c r="DJ44" s="28">
        <f t="shared" si="196"/>
        <v>53.9</v>
      </c>
      <c r="DK44" s="28">
        <f t="shared" si="197"/>
        <v>53.9</v>
      </c>
      <c r="DL44" s="28">
        <f t="shared" si="198"/>
        <v>52.16</v>
      </c>
      <c r="DM44" s="28">
        <f t="shared" si="199"/>
        <v>53.9</v>
      </c>
      <c r="DN44" s="28">
        <f t="shared" si="200"/>
        <v>52.16</v>
      </c>
      <c r="DO44" s="28">
        <f t="shared" si="201"/>
        <v>53.9</v>
      </c>
      <c r="DP44" s="31">
        <f t="shared" si="202"/>
        <v>634.61999999999978</v>
      </c>
      <c r="DQ44" s="29">
        <f t="shared" si="203"/>
        <v>2561.08</v>
      </c>
      <c r="DR44" s="28">
        <f t="shared" si="205"/>
        <v>53.9</v>
      </c>
      <c r="DS44" s="28">
        <f t="shared" si="206"/>
        <v>48.68</v>
      </c>
      <c r="DT44" s="28">
        <f t="shared" si="207"/>
        <v>53.9</v>
      </c>
      <c r="DU44" s="28">
        <f t="shared" si="208"/>
        <v>52.16</v>
      </c>
      <c r="DV44" s="29"/>
      <c r="DW44" s="29"/>
      <c r="DX44" s="29"/>
      <c r="DY44" s="29"/>
      <c r="DZ44" s="29"/>
      <c r="EA44" s="29"/>
      <c r="EB44" s="29"/>
      <c r="EC44" s="29"/>
      <c r="ED44" s="29">
        <f t="shared" si="209"/>
        <v>208.64</v>
      </c>
      <c r="EE44" s="28">
        <f t="shared" si="204"/>
        <v>2769.72</v>
      </c>
      <c r="EF44" s="28">
        <f t="shared" si="210"/>
        <v>755.98</v>
      </c>
    </row>
    <row r="45" spans="2:136" ht="33" x14ac:dyDescent="0.15">
      <c r="B45" s="48">
        <v>42279</v>
      </c>
      <c r="C45" s="58" t="s">
        <v>115</v>
      </c>
      <c r="D45" s="85" t="s">
        <v>144</v>
      </c>
      <c r="E45" s="89" t="s">
        <v>96</v>
      </c>
      <c r="F45" s="87" t="s">
        <v>145</v>
      </c>
      <c r="G45" s="27">
        <v>1350</v>
      </c>
      <c r="H45" s="28">
        <f t="shared" si="136"/>
        <v>135</v>
      </c>
      <c r="I45" s="28">
        <f t="shared" si="137"/>
        <v>1215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28"/>
      <c r="AZ45" s="48"/>
      <c r="BA45" s="4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>
        <f>ROUND((I45/5/365*29),2)</f>
        <v>19.309999999999999</v>
      </c>
      <c r="BX45" s="28">
        <f t="shared" si="158"/>
        <v>19.97</v>
      </c>
      <c r="BY45" s="28">
        <f t="shared" si="159"/>
        <v>20.64</v>
      </c>
      <c r="BZ45" s="28">
        <f t="shared" si="160"/>
        <v>59.92</v>
      </c>
      <c r="CA45" s="28">
        <f t="shared" si="161"/>
        <v>59.92</v>
      </c>
      <c r="CB45" s="28">
        <f t="shared" si="162"/>
        <v>20.64</v>
      </c>
      <c r="CC45" s="28">
        <f t="shared" si="163"/>
        <v>19.309999999999999</v>
      </c>
      <c r="CD45" s="28">
        <f t="shared" si="164"/>
        <v>20.64</v>
      </c>
      <c r="CE45" s="28">
        <f t="shared" si="165"/>
        <v>19.97</v>
      </c>
      <c r="CF45" s="28">
        <f t="shared" si="166"/>
        <v>20.64</v>
      </c>
      <c r="CG45" s="28">
        <f t="shared" si="167"/>
        <v>19.97</v>
      </c>
      <c r="CH45" s="28">
        <f t="shared" si="168"/>
        <v>20.64</v>
      </c>
      <c r="CI45" s="28">
        <f t="shared" si="169"/>
        <v>20.64</v>
      </c>
      <c r="CJ45" s="28">
        <f t="shared" si="170"/>
        <v>19.97</v>
      </c>
      <c r="CK45" s="28">
        <f t="shared" si="171"/>
        <v>20.64</v>
      </c>
      <c r="CL45" s="28">
        <f t="shared" si="172"/>
        <v>19.97</v>
      </c>
      <c r="CM45" s="28">
        <f t="shared" si="173"/>
        <v>20.64</v>
      </c>
      <c r="CN45" s="28">
        <f t="shared" si="174"/>
        <v>243.67000000000002</v>
      </c>
      <c r="CO45" s="29">
        <f t="shared" si="175"/>
        <v>303.58999999999997</v>
      </c>
      <c r="CP45" s="28">
        <f t="shared" si="176"/>
        <v>20.64</v>
      </c>
      <c r="CQ45" s="28">
        <f t="shared" si="177"/>
        <v>18.64</v>
      </c>
      <c r="CR45" s="28">
        <f t="shared" si="178"/>
        <v>20.64</v>
      </c>
      <c r="CS45" s="28">
        <f t="shared" si="179"/>
        <v>19.97</v>
      </c>
      <c r="CT45" s="30">
        <f t="shared" si="180"/>
        <v>20.64</v>
      </c>
      <c r="CU45" s="28">
        <f t="shared" si="181"/>
        <v>19.97</v>
      </c>
      <c r="CV45" s="28">
        <f t="shared" si="182"/>
        <v>20.64</v>
      </c>
      <c r="CW45" s="28">
        <f t="shared" si="183"/>
        <v>20.64</v>
      </c>
      <c r="CX45" s="28">
        <f t="shared" si="184"/>
        <v>19.97</v>
      </c>
      <c r="CY45" s="28">
        <f t="shared" si="185"/>
        <v>20.64</v>
      </c>
      <c r="CZ45" s="28">
        <f t="shared" si="186"/>
        <v>19.97</v>
      </c>
      <c r="DA45" s="28">
        <f t="shared" si="187"/>
        <v>20.64</v>
      </c>
      <c r="DB45" s="29">
        <f t="shared" si="188"/>
        <v>243</v>
      </c>
      <c r="DC45" s="29">
        <f t="shared" si="189"/>
        <v>546.59</v>
      </c>
      <c r="DD45" s="28">
        <f t="shared" si="190"/>
        <v>20.64</v>
      </c>
      <c r="DE45" s="28">
        <f t="shared" si="191"/>
        <v>18.64</v>
      </c>
      <c r="DF45" s="28">
        <f t="shared" si="192"/>
        <v>20.64</v>
      </c>
      <c r="DG45" s="28">
        <f t="shared" si="193"/>
        <v>19.97</v>
      </c>
      <c r="DH45" s="28">
        <f t="shared" si="194"/>
        <v>20.64</v>
      </c>
      <c r="DI45" s="28">
        <f t="shared" si="195"/>
        <v>19.97</v>
      </c>
      <c r="DJ45" s="28">
        <f t="shared" si="196"/>
        <v>20.64</v>
      </c>
      <c r="DK45" s="28">
        <f t="shared" si="197"/>
        <v>20.64</v>
      </c>
      <c r="DL45" s="28">
        <f t="shared" si="198"/>
        <v>19.97</v>
      </c>
      <c r="DM45" s="28">
        <f t="shared" si="199"/>
        <v>20.64</v>
      </c>
      <c r="DN45" s="28">
        <f t="shared" si="200"/>
        <v>19.97</v>
      </c>
      <c r="DO45" s="28">
        <f t="shared" si="201"/>
        <v>20.64</v>
      </c>
      <c r="DP45" s="31">
        <f t="shared" si="202"/>
        <v>243</v>
      </c>
      <c r="DQ45" s="29">
        <f t="shared" si="203"/>
        <v>789.59</v>
      </c>
      <c r="DR45" s="28">
        <f t="shared" si="205"/>
        <v>20.64</v>
      </c>
      <c r="DS45" s="28">
        <f t="shared" si="206"/>
        <v>18.64</v>
      </c>
      <c r="DT45" s="28">
        <f t="shared" si="207"/>
        <v>20.64</v>
      </c>
      <c r="DU45" s="28">
        <f t="shared" si="208"/>
        <v>19.97</v>
      </c>
      <c r="DV45" s="29"/>
      <c r="DW45" s="29"/>
      <c r="DX45" s="29"/>
      <c r="DY45" s="29"/>
      <c r="DZ45" s="29"/>
      <c r="EA45" s="29"/>
      <c r="EB45" s="29"/>
      <c r="EC45" s="29"/>
      <c r="ED45" s="29">
        <f t="shared" si="209"/>
        <v>79.89</v>
      </c>
      <c r="EE45" s="28">
        <f t="shared" si="204"/>
        <v>869.48</v>
      </c>
      <c r="EF45" s="28">
        <f t="shared" si="210"/>
        <v>480.52</v>
      </c>
    </row>
    <row r="46" spans="2:136" ht="140.25" x14ac:dyDescent="0.15">
      <c r="B46" s="48">
        <v>42326</v>
      </c>
      <c r="C46" s="85" t="s">
        <v>146</v>
      </c>
      <c r="D46" s="85" t="s">
        <v>147</v>
      </c>
      <c r="E46" s="87" t="s">
        <v>148</v>
      </c>
      <c r="F46" s="87" t="s">
        <v>149</v>
      </c>
      <c r="G46" s="27">
        <v>3500</v>
      </c>
      <c r="H46" s="28">
        <f t="shared" si="136"/>
        <v>350</v>
      </c>
      <c r="I46" s="28">
        <f t="shared" si="137"/>
        <v>3150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28"/>
      <c r="AZ46" s="48"/>
      <c r="BA46" s="4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>
        <f>ROUND((I46/5/365*12),2)</f>
        <v>20.71</v>
      </c>
      <c r="BY46" s="28">
        <f t="shared" si="159"/>
        <v>53.51</v>
      </c>
      <c r="BZ46" s="28">
        <f t="shared" si="160"/>
        <v>74.22</v>
      </c>
      <c r="CA46" s="28">
        <f t="shared" si="161"/>
        <v>74.22</v>
      </c>
      <c r="CB46" s="28">
        <f t="shared" si="162"/>
        <v>53.51</v>
      </c>
      <c r="CC46" s="28">
        <f t="shared" si="163"/>
        <v>50.05</v>
      </c>
      <c r="CD46" s="28">
        <f t="shared" si="164"/>
        <v>53.51</v>
      </c>
      <c r="CE46" s="28">
        <f t="shared" si="165"/>
        <v>51.78</v>
      </c>
      <c r="CF46" s="28">
        <f t="shared" si="166"/>
        <v>53.51</v>
      </c>
      <c r="CG46" s="28">
        <f t="shared" si="167"/>
        <v>51.78</v>
      </c>
      <c r="CH46" s="28">
        <f t="shared" si="168"/>
        <v>53.51</v>
      </c>
      <c r="CI46" s="28">
        <f t="shared" si="169"/>
        <v>53.51</v>
      </c>
      <c r="CJ46" s="28">
        <f t="shared" si="170"/>
        <v>51.78</v>
      </c>
      <c r="CK46" s="28">
        <f t="shared" si="171"/>
        <v>53.51</v>
      </c>
      <c r="CL46" s="28">
        <f t="shared" si="172"/>
        <v>51.78</v>
      </c>
      <c r="CM46" s="28">
        <f t="shared" si="173"/>
        <v>53.51</v>
      </c>
      <c r="CN46" s="28">
        <f t="shared" si="174"/>
        <v>631.7399999999999</v>
      </c>
      <c r="CO46" s="29">
        <f t="shared" si="175"/>
        <v>705.96</v>
      </c>
      <c r="CP46" s="28">
        <f t="shared" si="176"/>
        <v>53.51</v>
      </c>
      <c r="CQ46" s="28">
        <f t="shared" si="177"/>
        <v>48.33</v>
      </c>
      <c r="CR46" s="28">
        <f t="shared" si="178"/>
        <v>53.51</v>
      </c>
      <c r="CS46" s="28">
        <f t="shared" si="179"/>
        <v>51.78</v>
      </c>
      <c r="CT46" s="30">
        <f t="shared" si="180"/>
        <v>53.51</v>
      </c>
      <c r="CU46" s="28">
        <f t="shared" si="181"/>
        <v>51.78</v>
      </c>
      <c r="CV46" s="28">
        <f t="shared" si="182"/>
        <v>53.51</v>
      </c>
      <c r="CW46" s="28">
        <f t="shared" si="183"/>
        <v>53.51</v>
      </c>
      <c r="CX46" s="28">
        <f t="shared" si="184"/>
        <v>51.78</v>
      </c>
      <c r="CY46" s="28">
        <f t="shared" si="185"/>
        <v>53.51</v>
      </c>
      <c r="CZ46" s="28">
        <f t="shared" si="186"/>
        <v>51.78</v>
      </c>
      <c r="DA46" s="28">
        <f t="shared" si="187"/>
        <v>53.51</v>
      </c>
      <c r="DB46" s="29">
        <f t="shared" si="188"/>
        <v>630.01999999999987</v>
      </c>
      <c r="DC46" s="29">
        <f t="shared" si="189"/>
        <v>1335.98</v>
      </c>
      <c r="DD46" s="28">
        <f t="shared" si="190"/>
        <v>53.51</v>
      </c>
      <c r="DE46" s="28">
        <f t="shared" si="191"/>
        <v>48.33</v>
      </c>
      <c r="DF46" s="28">
        <f t="shared" si="192"/>
        <v>53.51</v>
      </c>
      <c r="DG46" s="28">
        <f t="shared" si="193"/>
        <v>51.78</v>
      </c>
      <c r="DH46" s="28">
        <f t="shared" si="194"/>
        <v>53.51</v>
      </c>
      <c r="DI46" s="28">
        <f t="shared" si="195"/>
        <v>51.78</v>
      </c>
      <c r="DJ46" s="28">
        <f t="shared" si="196"/>
        <v>53.51</v>
      </c>
      <c r="DK46" s="28">
        <f t="shared" si="197"/>
        <v>53.51</v>
      </c>
      <c r="DL46" s="28">
        <f t="shared" si="198"/>
        <v>51.78</v>
      </c>
      <c r="DM46" s="28">
        <f t="shared" si="199"/>
        <v>53.51</v>
      </c>
      <c r="DN46" s="28">
        <f t="shared" si="200"/>
        <v>51.78</v>
      </c>
      <c r="DO46" s="28">
        <f t="shared" si="201"/>
        <v>53.51</v>
      </c>
      <c r="DP46" s="31">
        <f t="shared" si="202"/>
        <v>630.01999999999987</v>
      </c>
      <c r="DQ46" s="29">
        <f t="shared" si="203"/>
        <v>1966</v>
      </c>
      <c r="DR46" s="28">
        <f t="shared" si="205"/>
        <v>53.51</v>
      </c>
      <c r="DS46" s="28">
        <f t="shared" si="206"/>
        <v>48.33</v>
      </c>
      <c r="DT46" s="28">
        <f t="shared" si="207"/>
        <v>53.51</v>
      </c>
      <c r="DU46" s="28">
        <f t="shared" si="208"/>
        <v>51.78</v>
      </c>
      <c r="DV46" s="29"/>
      <c r="DW46" s="29"/>
      <c r="DX46" s="29"/>
      <c r="DY46" s="29"/>
      <c r="DZ46" s="29"/>
      <c r="EA46" s="29"/>
      <c r="EB46" s="29"/>
      <c r="EC46" s="29"/>
      <c r="ED46" s="29">
        <f t="shared" si="209"/>
        <v>207.13</v>
      </c>
      <c r="EE46" s="28">
        <f t="shared" si="204"/>
        <v>2173.13</v>
      </c>
      <c r="EF46" s="28">
        <f t="shared" si="210"/>
        <v>1326.87</v>
      </c>
    </row>
    <row r="47" spans="2:136" ht="16.5" x14ac:dyDescent="0.15">
      <c r="B47" s="48">
        <v>42318</v>
      </c>
      <c r="C47" s="85" t="s">
        <v>150</v>
      </c>
      <c r="D47" s="85" t="s">
        <v>151</v>
      </c>
      <c r="E47" s="87" t="s">
        <v>148</v>
      </c>
      <c r="F47" s="87" t="s">
        <v>152</v>
      </c>
      <c r="G47" s="27">
        <v>779.7</v>
      </c>
      <c r="H47" s="28">
        <f t="shared" si="136"/>
        <v>77.970000000000013</v>
      </c>
      <c r="I47" s="28">
        <f t="shared" si="137"/>
        <v>701.73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28"/>
      <c r="AZ47" s="48"/>
      <c r="BA47" s="4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>
        <f>ROUND((I47/5/365*20),2)</f>
        <v>7.69</v>
      </c>
      <c r="BY47" s="28">
        <f t="shared" si="159"/>
        <v>11.92</v>
      </c>
      <c r="BZ47" s="28">
        <f t="shared" si="160"/>
        <v>19.61</v>
      </c>
      <c r="CA47" s="28">
        <f t="shared" si="161"/>
        <v>19.61</v>
      </c>
      <c r="CB47" s="28">
        <f t="shared" si="162"/>
        <v>11.92</v>
      </c>
      <c r="CC47" s="28">
        <f t="shared" si="163"/>
        <v>11.15</v>
      </c>
      <c r="CD47" s="28">
        <f t="shared" si="164"/>
        <v>11.92</v>
      </c>
      <c r="CE47" s="28">
        <f t="shared" si="165"/>
        <v>11.54</v>
      </c>
      <c r="CF47" s="28">
        <f t="shared" si="166"/>
        <v>11.92</v>
      </c>
      <c r="CG47" s="28">
        <f t="shared" si="167"/>
        <v>11.54</v>
      </c>
      <c r="CH47" s="28">
        <f t="shared" si="168"/>
        <v>11.92</v>
      </c>
      <c r="CI47" s="28">
        <f t="shared" si="169"/>
        <v>11.92</v>
      </c>
      <c r="CJ47" s="28">
        <f t="shared" si="170"/>
        <v>11.54</v>
      </c>
      <c r="CK47" s="28">
        <f t="shared" si="171"/>
        <v>11.92</v>
      </c>
      <c r="CL47" s="28">
        <f t="shared" si="172"/>
        <v>11.54</v>
      </c>
      <c r="CM47" s="28">
        <f t="shared" si="173"/>
        <v>11.92</v>
      </c>
      <c r="CN47" s="28">
        <f t="shared" si="174"/>
        <v>140.75</v>
      </c>
      <c r="CO47" s="29">
        <f t="shared" si="175"/>
        <v>160.36000000000001</v>
      </c>
      <c r="CP47" s="28">
        <f t="shared" si="176"/>
        <v>11.92</v>
      </c>
      <c r="CQ47" s="28">
        <f t="shared" si="177"/>
        <v>10.77</v>
      </c>
      <c r="CR47" s="28">
        <f t="shared" si="178"/>
        <v>11.92</v>
      </c>
      <c r="CS47" s="28">
        <f t="shared" si="179"/>
        <v>11.54</v>
      </c>
      <c r="CT47" s="30">
        <f t="shared" si="180"/>
        <v>11.92</v>
      </c>
      <c r="CU47" s="28">
        <f t="shared" si="181"/>
        <v>11.54</v>
      </c>
      <c r="CV47" s="28">
        <f t="shared" si="182"/>
        <v>11.92</v>
      </c>
      <c r="CW47" s="28">
        <f t="shared" si="183"/>
        <v>11.92</v>
      </c>
      <c r="CX47" s="28">
        <f t="shared" si="184"/>
        <v>11.54</v>
      </c>
      <c r="CY47" s="28">
        <f t="shared" si="185"/>
        <v>11.92</v>
      </c>
      <c r="CZ47" s="28">
        <f t="shared" si="186"/>
        <v>11.54</v>
      </c>
      <c r="DA47" s="28">
        <f t="shared" si="187"/>
        <v>11.92</v>
      </c>
      <c r="DB47" s="29">
        <f t="shared" si="188"/>
        <v>140.37</v>
      </c>
      <c r="DC47" s="29">
        <f t="shared" si="189"/>
        <v>300.73</v>
      </c>
      <c r="DD47" s="28">
        <f t="shared" si="190"/>
        <v>11.92</v>
      </c>
      <c r="DE47" s="28">
        <f t="shared" si="191"/>
        <v>10.77</v>
      </c>
      <c r="DF47" s="28">
        <f t="shared" si="192"/>
        <v>11.92</v>
      </c>
      <c r="DG47" s="28">
        <f t="shared" si="193"/>
        <v>11.54</v>
      </c>
      <c r="DH47" s="28">
        <f t="shared" si="194"/>
        <v>11.92</v>
      </c>
      <c r="DI47" s="28">
        <f t="shared" si="195"/>
        <v>11.54</v>
      </c>
      <c r="DJ47" s="28">
        <f t="shared" si="196"/>
        <v>11.92</v>
      </c>
      <c r="DK47" s="28">
        <f t="shared" si="197"/>
        <v>11.92</v>
      </c>
      <c r="DL47" s="28">
        <f t="shared" si="198"/>
        <v>11.54</v>
      </c>
      <c r="DM47" s="28">
        <f t="shared" si="199"/>
        <v>11.92</v>
      </c>
      <c r="DN47" s="28">
        <f t="shared" si="200"/>
        <v>11.54</v>
      </c>
      <c r="DO47" s="28">
        <f t="shared" si="201"/>
        <v>11.92</v>
      </c>
      <c r="DP47" s="31">
        <f t="shared" si="202"/>
        <v>140.37</v>
      </c>
      <c r="DQ47" s="29">
        <f t="shared" si="203"/>
        <v>441.1</v>
      </c>
      <c r="DR47" s="28">
        <f t="shared" si="205"/>
        <v>11.92</v>
      </c>
      <c r="DS47" s="28">
        <f t="shared" si="206"/>
        <v>10.77</v>
      </c>
      <c r="DT47" s="28">
        <f t="shared" si="207"/>
        <v>11.92</v>
      </c>
      <c r="DU47" s="28">
        <f t="shared" si="208"/>
        <v>11.54</v>
      </c>
      <c r="DV47" s="29"/>
      <c r="DW47" s="29"/>
      <c r="DX47" s="29"/>
      <c r="DY47" s="29"/>
      <c r="DZ47" s="29"/>
      <c r="EA47" s="29"/>
      <c r="EB47" s="29"/>
      <c r="EC47" s="29"/>
      <c r="ED47" s="29">
        <f t="shared" si="209"/>
        <v>46.15</v>
      </c>
      <c r="EE47" s="28">
        <f t="shared" si="204"/>
        <v>487.25</v>
      </c>
      <c r="EF47" s="28">
        <f t="shared" si="210"/>
        <v>292.45000000000005</v>
      </c>
    </row>
    <row r="48" spans="2:136" ht="49.5" x14ac:dyDescent="0.15">
      <c r="B48" s="48">
        <v>42517</v>
      </c>
      <c r="C48" s="58" t="s">
        <v>138</v>
      </c>
      <c r="D48" s="90" t="s">
        <v>153</v>
      </c>
      <c r="E48" s="89" t="s">
        <v>140</v>
      </c>
      <c r="F48" s="91" t="s">
        <v>154</v>
      </c>
      <c r="G48" s="62">
        <v>3349.42</v>
      </c>
      <c r="H48" s="28">
        <f t="shared" si="136"/>
        <v>334.94200000000001</v>
      </c>
      <c r="I48" s="28">
        <f t="shared" si="137"/>
        <v>3014.4780000000001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28"/>
      <c r="AZ48" s="48"/>
      <c r="BA48" s="4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>
        <f t="shared" ref="CF48:CF54" si="211">ROUND((I48/5/365*4),2)</f>
        <v>6.61</v>
      </c>
      <c r="CG48" s="28">
        <f t="shared" si="167"/>
        <v>49.55</v>
      </c>
      <c r="CH48" s="28">
        <f t="shared" si="168"/>
        <v>51.2</v>
      </c>
      <c r="CI48" s="28">
        <f t="shared" si="169"/>
        <v>51.2</v>
      </c>
      <c r="CJ48" s="28">
        <f t="shared" si="170"/>
        <v>49.55</v>
      </c>
      <c r="CK48" s="28">
        <f t="shared" si="171"/>
        <v>51.2</v>
      </c>
      <c r="CL48" s="28">
        <f t="shared" si="172"/>
        <v>49.55</v>
      </c>
      <c r="CM48" s="28">
        <f t="shared" si="173"/>
        <v>51.2</v>
      </c>
      <c r="CN48" s="28">
        <f t="shared" si="174"/>
        <v>360.06</v>
      </c>
      <c r="CO48" s="29">
        <f t="shared" si="175"/>
        <v>360.06</v>
      </c>
      <c r="CP48" s="28">
        <f t="shared" si="176"/>
        <v>51.2</v>
      </c>
      <c r="CQ48" s="28">
        <f t="shared" si="177"/>
        <v>46.25</v>
      </c>
      <c r="CR48" s="28">
        <f t="shared" si="178"/>
        <v>51.2</v>
      </c>
      <c r="CS48" s="28">
        <f t="shared" si="179"/>
        <v>49.55</v>
      </c>
      <c r="CT48" s="30">
        <f t="shared" si="180"/>
        <v>51.2</v>
      </c>
      <c r="CU48" s="28">
        <f t="shared" si="181"/>
        <v>49.55</v>
      </c>
      <c r="CV48" s="28">
        <f t="shared" si="182"/>
        <v>51.2</v>
      </c>
      <c r="CW48" s="28">
        <f t="shared" si="183"/>
        <v>51.2</v>
      </c>
      <c r="CX48" s="28">
        <f t="shared" si="184"/>
        <v>49.55</v>
      </c>
      <c r="CY48" s="28">
        <f t="shared" si="185"/>
        <v>51.2</v>
      </c>
      <c r="CZ48" s="28">
        <f t="shared" si="186"/>
        <v>49.55</v>
      </c>
      <c r="DA48" s="28">
        <f t="shared" si="187"/>
        <v>51.2</v>
      </c>
      <c r="DB48" s="29">
        <f t="shared" si="188"/>
        <v>602.85</v>
      </c>
      <c r="DC48" s="29">
        <f t="shared" si="189"/>
        <v>962.91</v>
      </c>
      <c r="DD48" s="28">
        <f t="shared" si="190"/>
        <v>51.2</v>
      </c>
      <c r="DE48" s="28">
        <f t="shared" si="191"/>
        <v>46.25</v>
      </c>
      <c r="DF48" s="28">
        <f t="shared" si="192"/>
        <v>51.2</v>
      </c>
      <c r="DG48" s="28">
        <f t="shared" si="193"/>
        <v>49.55</v>
      </c>
      <c r="DH48" s="28">
        <f t="shared" si="194"/>
        <v>51.2</v>
      </c>
      <c r="DI48" s="28">
        <f t="shared" si="195"/>
        <v>49.55</v>
      </c>
      <c r="DJ48" s="28">
        <f t="shared" si="196"/>
        <v>51.2</v>
      </c>
      <c r="DK48" s="28">
        <f t="shared" si="197"/>
        <v>51.2</v>
      </c>
      <c r="DL48" s="28">
        <f t="shared" si="198"/>
        <v>49.55</v>
      </c>
      <c r="DM48" s="28">
        <f t="shared" si="199"/>
        <v>51.2</v>
      </c>
      <c r="DN48" s="28">
        <f t="shared" si="200"/>
        <v>49.55</v>
      </c>
      <c r="DO48" s="28">
        <f t="shared" si="201"/>
        <v>51.2</v>
      </c>
      <c r="DP48" s="31">
        <f t="shared" si="202"/>
        <v>602.85</v>
      </c>
      <c r="DQ48" s="29">
        <f t="shared" si="203"/>
        <v>1565.76</v>
      </c>
      <c r="DR48" s="28">
        <f t="shared" si="205"/>
        <v>51.2</v>
      </c>
      <c r="DS48" s="28">
        <f t="shared" si="206"/>
        <v>46.25</v>
      </c>
      <c r="DT48" s="28">
        <f t="shared" si="207"/>
        <v>51.2</v>
      </c>
      <c r="DU48" s="28">
        <f t="shared" si="208"/>
        <v>49.55</v>
      </c>
      <c r="DV48" s="29"/>
      <c r="DW48" s="29"/>
      <c r="DX48" s="29"/>
      <c r="DY48" s="29"/>
      <c r="DZ48" s="29"/>
      <c r="EA48" s="29"/>
      <c r="EB48" s="29"/>
      <c r="EC48" s="29"/>
      <c r="ED48" s="29">
        <f t="shared" si="209"/>
        <v>198.2</v>
      </c>
      <c r="EE48" s="28">
        <f t="shared" si="204"/>
        <v>1763.96</v>
      </c>
      <c r="EF48" s="28">
        <f t="shared" si="210"/>
        <v>1585.46</v>
      </c>
    </row>
    <row r="49" spans="2:137" ht="49.5" x14ac:dyDescent="0.15">
      <c r="B49" s="48">
        <v>42517</v>
      </c>
      <c r="C49" s="58" t="s">
        <v>138</v>
      </c>
      <c r="D49" s="90" t="s">
        <v>153</v>
      </c>
      <c r="E49" s="89" t="s">
        <v>140</v>
      </c>
      <c r="F49" s="91" t="s">
        <v>155</v>
      </c>
      <c r="G49" s="62">
        <v>3349.42</v>
      </c>
      <c r="H49" s="28">
        <f t="shared" si="136"/>
        <v>334.94200000000001</v>
      </c>
      <c r="I49" s="28">
        <f t="shared" si="137"/>
        <v>3014.4780000000001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28"/>
      <c r="AZ49" s="48"/>
      <c r="BA49" s="4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>
        <f t="shared" si="211"/>
        <v>6.61</v>
      </c>
      <c r="CG49" s="28">
        <f t="shared" si="167"/>
        <v>49.55</v>
      </c>
      <c r="CH49" s="28">
        <f t="shared" si="168"/>
        <v>51.2</v>
      </c>
      <c r="CI49" s="28">
        <f t="shared" si="169"/>
        <v>51.2</v>
      </c>
      <c r="CJ49" s="28">
        <f t="shared" si="170"/>
        <v>49.55</v>
      </c>
      <c r="CK49" s="28">
        <f t="shared" si="171"/>
        <v>51.2</v>
      </c>
      <c r="CL49" s="28">
        <f t="shared" si="172"/>
        <v>49.55</v>
      </c>
      <c r="CM49" s="28">
        <f t="shared" si="173"/>
        <v>51.2</v>
      </c>
      <c r="CN49" s="28">
        <f t="shared" si="174"/>
        <v>360.06</v>
      </c>
      <c r="CO49" s="29">
        <f t="shared" si="175"/>
        <v>360.06</v>
      </c>
      <c r="CP49" s="28">
        <f t="shared" si="176"/>
        <v>51.2</v>
      </c>
      <c r="CQ49" s="28">
        <f t="shared" si="177"/>
        <v>46.25</v>
      </c>
      <c r="CR49" s="28">
        <f t="shared" si="178"/>
        <v>51.2</v>
      </c>
      <c r="CS49" s="28">
        <f t="shared" si="179"/>
        <v>49.55</v>
      </c>
      <c r="CT49" s="30">
        <f t="shared" si="180"/>
        <v>51.2</v>
      </c>
      <c r="CU49" s="28">
        <f t="shared" si="181"/>
        <v>49.55</v>
      </c>
      <c r="CV49" s="28">
        <f t="shared" si="182"/>
        <v>51.2</v>
      </c>
      <c r="CW49" s="28">
        <f t="shared" si="183"/>
        <v>51.2</v>
      </c>
      <c r="CX49" s="28">
        <f t="shared" si="184"/>
        <v>49.55</v>
      </c>
      <c r="CY49" s="28">
        <f t="shared" si="185"/>
        <v>51.2</v>
      </c>
      <c r="CZ49" s="28">
        <f t="shared" si="186"/>
        <v>49.55</v>
      </c>
      <c r="DA49" s="28">
        <f t="shared" si="187"/>
        <v>51.2</v>
      </c>
      <c r="DB49" s="29">
        <f t="shared" si="188"/>
        <v>602.85</v>
      </c>
      <c r="DC49" s="29">
        <f t="shared" si="189"/>
        <v>962.91</v>
      </c>
      <c r="DD49" s="28">
        <f t="shared" si="190"/>
        <v>51.2</v>
      </c>
      <c r="DE49" s="28">
        <f t="shared" si="191"/>
        <v>46.25</v>
      </c>
      <c r="DF49" s="28">
        <f t="shared" si="192"/>
        <v>51.2</v>
      </c>
      <c r="DG49" s="28">
        <f t="shared" si="193"/>
        <v>49.55</v>
      </c>
      <c r="DH49" s="28">
        <f t="shared" si="194"/>
        <v>51.2</v>
      </c>
      <c r="DI49" s="28">
        <f t="shared" si="195"/>
        <v>49.55</v>
      </c>
      <c r="DJ49" s="28">
        <f t="shared" si="196"/>
        <v>51.2</v>
      </c>
      <c r="DK49" s="28">
        <f t="shared" si="197"/>
        <v>51.2</v>
      </c>
      <c r="DL49" s="28">
        <f t="shared" si="198"/>
        <v>49.55</v>
      </c>
      <c r="DM49" s="28">
        <f t="shared" si="199"/>
        <v>51.2</v>
      </c>
      <c r="DN49" s="28">
        <f t="shared" si="200"/>
        <v>49.55</v>
      </c>
      <c r="DO49" s="28">
        <f t="shared" si="201"/>
        <v>51.2</v>
      </c>
      <c r="DP49" s="31">
        <f t="shared" si="202"/>
        <v>602.85</v>
      </c>
      <c r="DQ49" s="29">
        <f t="shared" si="203"/>
        <v>1565.76</v>
      </c>
      <c r="DR49" s="28">
        <f t="shared" si="205"/>
        <v>51.2</v>
      </c>
      <c r="DS49" s="28">
        <f t="shared" si="206"/>
        <v>46.25</v>
      </c>
      <c r="DT49" s="28">
        <f t="shared" si="207"/>
        <v>51.2</v>
      </c>
      <c r="DU49" s="28">
        <f t="shared" si="208"/>
        <v>49.55</v>
      </c>
      <c r="DV49" s="29"/>
      <c r="DW49" s="29"/>
      <c r="DX49" s="29"/>
      <c r="DY49" s="29"/>
      <c r="DZ49" s="29"/>
      <c r="EA49" s="29"/>
      <c r="EB49" s="29"/>
      <c r="EC49" s="29"/>
      <c r="ED49" s="29">
        <f t="shared" si="209"/>
        <v>198.2</v>
      </c>
      <c r="EE49" s="28">
        <f t="shared" si="204"/>
        <v>1763.96</v>
      </c>
      <c r="EF49" s="28">
        <f t="shared" si="210"/>
        <v>1585.46</v>
      </c>
    </row>
    <row r="50" spans="2:137" ht="49.5" x14ac:dyDescent="0.15">
      <c r="B50" s="48">
        <v>42517</v>
      </c>
      <c r="C50" s="58" t="s">
        <v>138</v>
      </c>
      <c r="D50" s="90" t="s">
        <v>156</v>
      </c>
      <c r="E50" s="89" t="s">
        <v>157</v>
      </c>
      <c r="F50" s="91" t="s">
        <v>158</v>
      </c>
      <c r="G50" s="62">
        <v>3698.1</v>
      </c>
      <c r="H50" s="28">
        <f t="shared" si="136"/>
        <v>369.81</v>
      </c>
      <c r="I50" s="28">
        <f t="shared" si="137"/>
        <v>3328.29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28"/>
      <c r="AZ50" s="48"/>
      <c r="BA50" s="4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>
        <f t="shared" si="211"/>
        <v>7.29</v>
      </c>
      <c r="CG50" s="28">
        <f t="shared" si="167"/>
        <v>54.71</v>
      </c>
      <c r="CH50" s="28">
        <f t="shared" si="168"/>
        <v>56.54</v>
      </c>
      <c r="CI50" s="28">
        <f t="shared" si="169"/>
        <v>56.54</v>
      </c>
      <c r="CJ50" s="28">
        <f t="shared" si="170"/>
        <v>54.71</v>
      </c>
      <c r="CK50" s="28">
        <f t="shared" si="171"/>
        <v>56.54</v>
      </c>
      <c r="CL50" s="28">
        <f t="shared" si="172"/>
        <v>54.71</v>
      </c>
      <c r="CM50" s="28">
        <f t="shared" si="173"/>
        <v>56.54</v>
      </c>
      <c r="CN50" s="28">
        <f t="shared" si="174"/>
        <v>397.58</v>
      </c>
      <c r="CO50" s="29">
        <f t="shared" si="175"/>
        <v>397.58</v>
      </c>
      <c r="CP50" s="28">
        <f t="shared" si="176"/>
        <v>56.54</v>
      </c>
      <c r="CQ50" s="28">
        <f t="shared" si="177"/>
        <v>51.06</v>
      </c>
      <c r="CR50" s="28">
        <f t="shared" si="178"/>
        <v>56.54</v>
      </c>
      <c r="CS50" s="28">
        <f t="shared" si="179"/>
        <v>54.71</v>
      </c>
      <c r="CT50" s="30">
        <f t="shared" si="180"/>
        <v>56.54</v>
      </c>
      <c r="CU50" s="28">
        <f t="shared" si="181"/>
        <v>54.71</v>
      </c>
      <c r="CV50" s="28">
        <f t="shared" si="182"/>
        <v>56.54</v>
      </c>
      <c r="CW50" s="28">
        <f t="shared" si="183"/>
        <v>56.54</v>
      </c>
      <c r="CX50" s="28">
        <f t="shared" si="184"/>
        <v>54.71</v>
      </c>
      <c r="CY50" s="28">
        <f t="shared" si="185"/>
        <v>56.54</v>
      </c>
      <c r="CZ50" s="28">
        <f t="shared" si="186"/>
        <v>54.71</v>
      </c>
      <c r="DA50" s="28">
        <f t="shared" si="187"/>
        <v>56.54</v>
      </c>
      <c r="DB50" s="29">
        <f t="shared" si="188"/>
        <v>665.68</v>
      </c>
      <c r="DC50" s="29">
        <f t="shared" si="189"/>
        <v>1063.26</v>
      </c>
      <c r="DD50" s="28">
        <f t="shared" si="190"/>
        <v>56.54</v>
      </c>
      <c r="DE50" s="28">
        <f t="shared" si="191"/>
        <v>51.06</v>
      </c>
      <c r="DF50" s="28">
        <f t="shared" si="192"/>
        <v>56.54</v>
      </c>
      <c r="DG50" s="28">
        <f t="shared" si="193"/>
        <v>54.71</v>
      </c>
      <c r="DH50" s="28">
        <f t="shared" si="194"/>
        <v>56.54</v>
      </c>
      <c r="DI50" s="28">
        <f t="shared" si="195"/>
        <v>54.71</v>
      </c>
      <c r="DJ50" s="28">
        <f t="shared" si="196"/>
        <v>56.54</v>
      </c>
      <c r="DK50" s="28">
        <f t="shared" si="197"/>
        <v>56.54</v>
      </c>
      <c r="DL50" s="28">
        <f t="shared" si="198"/>
        <v>54.71</v>
      </c>
      <c r="DM50" s="28">
        <f t="shared" si="199"/>
        <v>56.54</v>
      </c>
      <c r="DN50" s="28">
        <f t="shared" si="200"/>
        <v>54.71</v>
      </c>
      <c r="DO50" s="28">
        <f t="shared" si="201"/>
        <v>56.54</v>
      </c>
      <c r="DP50" s="31">
        <f t="shared" si="202"/>
        <v>665.68</v>
      </c>
      <c r="DQ50" s="29">
        <f t="shared" si="203"/>
        <v>1728.94</v>
      </c>
      <c r="DR50" s="28">
        <f t="shared" si="205"/>
        <v>56.54</v>
      </c>
      <c r="DS50" s="28">
        <f t="shared" si="206"/>
        <v>51.06</v>
      </c>
      <c r="DT50" s="28">
        <f t="shared" si="207"/>
        <v>56.54</v>
      </c>
      <c r="DU50" s="28">
        <f t="shared" si="208"/>
        <v>54.71</v>
      </c>
      <c r="DV50" s="29"/>
      <c r="DW50" s="29"/>
      <c r="DX50" s="29"/>
      <c r="DY50" s="29"/>
      <c r="DZ50" s="29"/>
      <c r="EA50" s="29"/>
      <c r="EB50" s="29"/>
      <c r="EC50" s="29"/>
      <c r="ED50" s="29">
        <f t="shared" si="209"/>
        <v>218.85</v>
      </c>
      <c r="EE50" s="28">
        <f t="shared" si="204"/>
        <v>1947.79</v>
      </c>
      <c r="EF50" s="28">
        <f t="shared" si="210"/>
        <v>1750.31</v>
      </c>
    </row>
    <row r="51" spans="2:137" ht="49.5" x14ac:dyDescent="0.15">
      <c r="B51" s="48">
        <v>42517</v>
      </c>
      <c r="C51" s="58" t="s">
        <v>138</v>
      </c>
      <c r="D51" s="90" t="s">
        <v>156</v>
      </c>
      <c r="E51" s="89" t="s">
        <v>157</v>
      </c>
      <c r="F51" s="91" t="s">
        <v>159</v>
      </c>
      <c r="G51" s="62">
        <v>3698.1</v>
      </c>
      <c r="H51" s="28">
        <f t="shared" si="136"/>
        <v>369.81</v>
      </c>
      <c r="I51" s="28">
        <f t="shared" si="137"/>
        <v>3328.29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28"/>
      <c r="AZ51" s="48"/>
      <c r="BA51" s="4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>
        <f t="shared" si="211"/>
        <v>7.29</v>
      </c>
      <c r="CG51" s="28">
        <f t="shared" si="167"/>
        <v>54.71</v>
      </c>
      <c r="CH51" s="28">
        <f t="shared" si="168"/>
        <v>56.54</v>
      </c>
      <c r="CI51" s="28">
        <f t="shared" si="169"/>
        <v>56.54</v>
      </c>
      <c r="CJ51" s="28">
        <f t="shared" si="170"/>
        <v>54.71</v>
      </c>
      <c r="CK51" s="28">
        <f t="shared" si="171"/>
        <v>56.54</v>
      </c>
      <c r="CL51" s="28">
        <f t="shared" si="172"/>
        <v>54.71</v>
      </c>
      <c r="CM51" s="28">
        <f t="shared" si="173"/>
        <v>56.54</v>
      </c>
      <c r="CN51" s="28">
        <f t="shared" si="174"/>
        <v>397.58</v>
      </c>
      <c r="CO51" s="29">
        <f t="shared" si="175"/>
        <v>397.58</v>
      </c>
      <c r="CP51" s="28">
        <f t="shared" si="176"/>
        <v>56.54</v>
      </c>
      <c r="CQ51" s="28">
        <f t="shared" si="177"/>
        <v>51.06</v>
      </c>
      <c r="CR51" s="28">
        <f t="shared" si="178"/>
        <v>56.54</v>
      </c>
      <c r="CS51" s="28">
        <f t="shared" si="179"/>
        <v>54.71</v>
      </c>
      <c r="CT51" s="30">
        <f t="shared" si="180"/>
        <v>56.54</v>
      </c>
      <c r="CU51" s="28">
        <f t="shared" si="181"/>
        <v>54.71</v>
      </c>
      <c r="CV51" s="28">
        <f t="shared" si="182"/>
        <v>56.54</v>
      </c>
      <c r="CW51" s="28">
        <f t="shared" si="183"/>
        <v>56.54</v>
      </c>
      <c r="CX51" s="28">
        <f t="shared" si="184"/>
        <v>54.71</v>
      </c>
      <c r="CY51" s="28">
        <f t="shared" si="185"/>
        <v>56.54</v>
      </c>
      <c r="CZ51" s="28">
        <f t="shared" si="186"/>
        <v>54.71</v>
      </c>
      <c r="DA51" s="28">
        <f t="shared" si="187"/>
        <v>56.54</v>
      </c>
      <c r="DB51" s="29">
        <f t="shared" si="188"/>
        <v>665.68</v>
      </c>
      <c r="DC51" s="29">
        <f t="shared" si="189"/>
        <v>1063.26</v>
      </c>
      <c r="DD51" s="28">
        <f t="shared" si="190"/>
        <v>56.54</v>
      </c>
      <c r="DE51" s="28">
        <f t="shared" si="191"/>
        <v>51.06</v>
      </c>
      <c r="DF51" s="28">
        <f t="shared" si="192"/>
        <v>56.54</v>
      </c>
      <c r="DG51" s="28">
        <f t="shared" si="193"/>
        <v>54.71</v>
      </c>
      <c r="DH51" s="28">
        <f t="shared" si="194"/>
        <v>56.54</v>
      </c>
      <c r="DI51" s="28">
        <f t="shared" si="195"/>
        <v>54.71</v>
      </c>
      <c r="DJ51" s="28">
        <f t="shared" si="196"/>
        <v>56.54</v>
      </c>
      <c r="DK51" s="28">
        <f t="shared" si="197"/>
        <v>56.54</v>
      </c>
      <c r="DL51" s="28">
        <f t="shared" si="198"/>
        <v>54.71</v>
      </c>
      <c r="DM51" s="28">
        <f t="shared" si="199"/>
        <v>56.54</v>
      </c>
      <c r="DN51" s="28">
        <f t="shared" si="200"/>
        <v>54.71</v>
      </c>
      <c r="DO51" s="28">
        <f t="shared" si="201"/>
        <v>56.54</v>
      </c>
      <c r="DP51" s="31">
        <f t="shared" si="202"/>
        <v>665.68</v>
      </c>
      <c r="DQ51" s="29">
        <f t="shared" si="203"/>
        <v>1728.94</v>
      </c>
      <c r="DR51" s="28">
        <f t="shared" si="205"/>
        <v>56.54</v>
      </c>
      <c r="DS51" s="28">
        <f t="shared" si="206"/>
        <v>51.06</v>
      </c>
      <c r="DT51" s="28">
        <f t="shared" si="207"/>
        <v>56.54</v>
      </c>
      <c r="DU51" s="28">
        <f t="shared" si="208"/>
        <v>54.71</v>
      </c>
      <c r="DV51" s="29"/>
      <c r="DW51" s="29"/>
      <c r="DX51" s="29"/>
      <c r="DY51" s="29"/>
      <c r="DZ51" s="29"/>
      <c r="EA51" s="29"/>
      <c r="EB51" s="29"/>
      <c r="EC51" s="29"/>
      <c r="ED51" s="29">
        <f t="shared" si="209"/>
        <v>218.85</v>
      </c>
      <c r="EE51" s="28">
        <f t="shared" si="204"/>
        <v>1947.79</v>
      </c>
      <c r="EF51" s="28">
        <f t="shared" si="210"/>
        <v>1750.31</v>
      </c>
    </row>
    <row r="52" spans="2:137" ht="49.5" x14ac:dyDescent="0.15">
      <c r="B52" s="48">
        <v>42517</v>
      </c>
      <c r="C52" s="58" t="s">
        <v>138</v>
      </c>
      <c r="D52" s="90" t="s">
        <v>156</v>
      </c>
      <c r="E52" s="89" t="s">
        <v>157</v>
      </c>
      <c r="F52" s="91" t="s">
        <v>160</v>
      </c>
      <c r="G52" s="62">
        <v>3698.1</v>
      </c>
      <c r="H52" s="28">
        <f t="shared" si="136"/>
        <v>369.81</v>
      </c>
      <c r="I52" s="28">
        <f t="shared" si="137"/>
        <v>3328.29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28"/>
      <c r="AZ52" s="48"/>
      <c r="BA52" s="4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>
        <f t="shared" si="211"/>
        <v>7.29</v>
      </c>
      <c r="CG52" s="28">
        <f t="shared" si="167"/>
        <v>54.71</v>
      </c>
      <c r="CH52" s="28">
        <f t="shared" si="168"/>
        <v>56.54</v>
      </c>
      <c r="CI52" s="28">
        <f t="shared" si="169"/>
        <v>56.54</v>
      </c>
      <c r="CJ52" s="28">
        <f t="shared" si="170"/>
        <v>54.71</v>
      </c>
      <c r="CK52" s="28">
        <f t="shared" si="171"/>
        <v>56.54</v>
      </c>
      <c r="CL52" s="28">
        <f t="shared" si="172"/>
        <v>54.71</v>
      </c>
      <c r="CM52" s="28">
        <f t="shared" si="173"/>
        <v>56.54</v>
      </c>
      <c r="CN52" s="28">
        <f t="shared" si="174"/>
        <v>397.58</v>
      </c>
      <c r="CO52" s="29">
        <f t="shared" si="175"/>
        <v>397.58</v>
      </c>
      <c r="CP52" s="28">
        <f t="shared" si="176"/>
        <v>56.54</v>
      </c>
      <c r="CQ52" s="28">
        <f t="shared" si="177"/>
        <v>51.06</v>
      </c>
      <c r="CR52" s="28">
        <f t="shared" si="178"/>
        <v>56.54</v>
      </c>
      <c r="CS52" s="28">
        <f t="shared" si="179"/>
        <v>54.71</v>
      </c>
      <c r="CT52" s="30">
        <f t="shared" si="180"/>
        <v>56.54</v>
      </c>
      <c r="CU52" s="28">
        <f t="shared" si="181"/>
        <v>54.71</v>
      </c>
      <c r="CV52" s="28">
        <f t="shared" si="182"/>
        <v>56.54</v>
      </c>
      <c r="CW52" s="28">
        <f t="shared" si="183"/>
        <v>56.54</v>
      </c>
      <c r="CX52" s="28">
        <f t="shared" si="184"/>
        <v>54.71</v>
      </c>
      <c r="CY52" s="28">
        <f t="shared" si="185"/>
        <v>56.54</v>
      </c>
      <c r="CZ52" s="28">
        <f t="shared" si="186"/>
        <v>54.71</v>
      </c>
      <c r="DA52" s="28">
        <f t="shared" si="187"/>
        <v>56.54</v>
      </c>
      <c r="DB52" s="29">
        <f t="shared" si="188"/>
        <v>665.68</v>
      </c>
      <c r="DC52" s="29">
        <f t="shared" si="189"/>
        <v>1063.26</v>
      </c>
      <c r="DD52" s="28">
        <f t="shared" si="190"/>
        <v>56.54</v>
      </c>
      <c r="DE52" s="28">
        <f t="shared" si="191"/>
        <v>51.06</v>
      </c>
      <c r="DF52" s="28">
        <f t="shared" si="192"/>
        <v>56.54</v>
      </c>
      <c r="DG52" s="28">
        <f t="shared" si="193"/>
        <v>54.71</v>
      </c>
      <c r="DH52" s="28">
        <f t="shared" si="194"/>
        <v>56.54</v>
      </c>
      <c r="DI52" s="28">
        <f t="shared" si="195"/>
        <v>54.71</v>
      </c>
      <c r="DJ52" s="28">
        <f t="shared" si="196"/>
        <v>56.54</v>
      </c>
      <c r="DK52" s="28">
        <f t="shared" si="197"/>
        <v>56.54</v>
      </c>
      <c r="DL52" s="28">
        <f t="shared" si="198"/>
        <v>54.71</v>
      </c>
      <c r="DM52" s="28">
        <f t="shared" si="199"/>
        <v>56.54</v>
      </c>
      <c r="DN52" s="28">
        <f t="shared" si="200"/>
        <v>54.71</v>
      </c>
      <c r="DO52" s="28">
        <f t="shared" si="201"/>
        <v>56.54</v>
      </c>
      <c r="DP52" s="31">
        <f t="shared" si="202"/>
        <v>665.68</v>
      </c>
      <c r="DQ52" s="29">
        <f t="shared" si="203"/>
        <v>1728.94</v>
      </c>
      <c r="DR52" s="28">
        <f t="shared" si="205"/>
        <v>56.54</v>
      </c>
      <c r="DS52" s="28">
        <f t="shared" si="206"/>
        <v>51.06</v>
      </c>
      <c r="DT52" s="28">
        <f t="shared" si="207"/>
        <v>56.54</v>
      </c>
      <c r="DU52" s="28">
        <f t="shared" si="208"/>
        <v>54.71</v>
      </c>
      <c r="DV52" s="29"/>
      <c r="DW52" s="29"/>
      <c r="DX52" s="29"/>
      <c r="DY52" s="29"/>
      <c r="DZ52" s="29"/>
      <c r="EA52" s="29"/>
      <c r="EB52" s="29"/>
      <c r="EC52" s="29"/>
      <c r="ED52" s="29">
        <f t="shared" si="209"/>
        <v>218.85</v>
      </c>
      <c r="EE52" s="28">
        <f t="shared" si="204"/>
        <v>1947.79</v>
      </c>
      <c r="EF52" s="28">
        <f t="shared" si="210"/>
        <v>1750.31</v>
      </c>
    </row>
    <row r="53" spans="2:137" ht="49.5" x14ac:dyDescent="0.15">
      <c r="B53" s="48">
        <v>42517</v>
      </c>
      <c r="C53" s="58" t="s">
        <v>138</v>
      </c>
      <c r="D53" s="90" t="s">
        <v>156</v>
      </c>
      <c r="E53" s="89" t="s">
        <v>157</v>
      </c>
      <c r="F53" s="91" t="s">
        <v>161</v>
      </c>
      <c r="G53" s="62">
        <v>3698.1</v>
      </c>
      <c r="H53" s="28">
        <f t="shared" si="136"/>
        <v>369.81</v>
      </c>
      <c r="I53" s="28">
        <f t="shared" si="137"/>
        <v>3328.29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28"/>
      <c r="AZ53" s="48"/>
      <c r="BA53" s="4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>
        <f t="shared" si="211"/>
        <v>7.29</v>
      </c>
      <c r="CG53" s="28">
        <f t="shared" si="167"/>
        <v>54.71</v>
      </c>
      <c r="CH53" s="28">
        <f t="shared" si="168"/>
        <v>56.54</v>
      </c>
      <c r="CI53" s="28">
        <f t="shared" si="169"/>
        <v>56.54</v>
      </c>
      <c r="CJ53" s="28">
        <f t="shared" si="170"/>
        <v>54.71</v>
      </c>
      <c r="CK53" s="28">
        <f t="shared" si="171"/>
        <v>56.54</v>
      </c>
      <c r="CL53" s="28">
        <f t="shared" si="172"/>
        <v>54.71</v>
      </c>
      <c r="CM53" s="28">
        <f t="shared" si="173"/>
        <v>56.54</v>
      </c>
      <c r="CN53" s="28">
        <f t="shared" si="174"/>
        <v>397.58</v>
      </c>
      <c r="CO53" s="29">
        <f t="shared" si="175"/>
        <v>397.58</v>
      </c>
      <c r="CP53" s="28">
        <f t="shared" si="176"/>
        <v>56.54</v>
      </c>
      <c r="CQ53" s="28">
        <f t="shared" si="177"/>
        <v>51.06</v>
      </c>
      <c r="CR53" s="28">
        <f t="shared" si="178"/>
        <v>56.54</v>
      </c>
      <c r="CS53" s="28">
        <f t="shared" si="179"/>
        <v>54.71</v>
      </c>
      <c r="CT53" s="30">
        <f t="shared" si="180"/>
        <v>56.54</v>
      </c>
      <c r="CU53" s="28">
        <f t="shared" si="181"/>
        <v>54.71</v>
      </c>
      <c r="CV53" s="28">
        <f t="shared" si="182"/>
        <v>56.54</v>
      </c>
      <c r="CW53" s="28">
        <f t="shared" si="183"/>
        <v>56.54</v>
      </c>
      <c r="CX53" s="28">
        <f t="shared" si="184"/>
        <v>54.71</v>
      </c>
      <c r="CY53" s="28">
        <f t="shared" si="185"/>
        <v>56.54</v>
      </c>
      <c r="CZ53" s="28">
        <f t="shared" si="186"/>
        <v>54.71</v>
      </c>
      <c r="DA53" s="28">
        <f t="shared" si="187"/>
        <v>56.54</v>
      </c>
      <c r="DB53" s="29">
        <f t="shared" si="188"/>
        <v>665.68</v>
      </c>
      <c r="DC53" s="29">
        <f t="shared" si="189"/>
        <v>1063.26</v>
      </c>
      <c r="DD53" s="28">
        <f t="shared" si="190"/>
        <v>56.54</v>
      </c>
      <c r="DE53" s="28">
        <f t="shared" si="191"/>
        <v>51.06</v>
      </c>
      <c r="DF53" s="28">
        <f t="shared" si="192"/>
        <v>56.54</v>
      </c>
      <c r="DG53" s="28">
        <f t="shared" si="193"/>
        <v>54.71</v>
      </c>
      <c r="DH53" s="28">
        <f t="shared" si="194"/>
        <v>56.54</v>
      </c>
      <c r="DI53" s="28">
        <f t="shared" si="195"/>
        <v>54.71</v>
      </c>
      <c r="DJ53" s="28">
        <f t="shared" si="196"/>
        <v>56.54</v>
      </c>
      <c r="DK53" s="28">
        <f t="shared" si="197"/>
        <v>56.54</v>
      </c>
      <c r="DL53" s="28">
        <f t="shared" si="198"/>
        <v>54.71</v>
      </c>
      <c r="DM53" s="28">
        <f t="shared" si="199"/>
        <v>56.54</v>
      </c>
      <c r="DN53" s="28">
        <f t="shared" si="200"/>
        <v>54.71</v>
      </c>
      <c r="DO53" s="28">
        <f t="shared" si="201"/>
        <v>56.54</v>
      </c>
      <c r="DP53" s="31">
        <f t="shared" si="202"/>
        <v>665.68</v>
      </c>
      <c r="DQ53" s="29">
        <f t="shared" si="203"/>
        <v>1728.94</v>
      </c>
      <c r="DR53" s="28">
        <f t="shared" si="205"/>
        <v>56.54</v>
      </c>
      <c r="DS53" s="28">
        <f t="shared" si="206"/>
        <v>51.06</v>
      </c>
      <c r="DT53" s="28">
        <f t="shared" si="207"/>
        <v>56.54</v>
      </c>
      <c r="DU53" s="28">
        <f t="shared" si="208"/>
        <v>54.71</v>
      </c>
      <c r="DV53" s="29"/>
      <c r="DW53" s="29"/>
      <c r="DX53" s="29"/>
      <c r="DY53" s="29"/>
      <c r="DZ53" s="29"/>
      <c r="EA53" s="29"/>
      <c r="EB53" s="29"/>
      <c r="EC53" s="29"/>
      <c r="ED53" s="29">
        <f t="shared" si="209"/>
        <v>218.85</v>
      </c>
      <c r="EE53" s="28">
        <f t="shared" si="204"/>
        <v>1947.79</v>
      </c>
      <c r="EF53" s="28">
        <f t="shared" si="210"/>
        <v>1750.31</v>
      </c>
    </row>
    <row r="54" spans="2:137" ht="49.5" x14ac:dyDescent="0.15">
      <c r="B54" s="48">
        <v>42517</v>
      </c>
      <c r="C54" s="58" t="s">
        <v>138</v>
      </c>
      <c r="D54" s="90" t="s">
        <v>156</v>
      </c>
      <c r="E54" s="89" t="s">
        <v>157</v>
      </c>
      <c r="F54" s="91" t="s">
        <v>162</v>
      </c>
      <c r="G54" s="62">
        <v>3698.1</v>
      </c>
      <c r="H54" s="28">
        <f t="shared" si="136"/>
        <v>369.81</v>
      </c>
      <c r="I54" s="28">
        <f t="shared" si="137"/>
        <v>3328.29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28"/>
      <c r="AZ54" s="48"/>
      <c r="BA54" s="4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>
        <f t="shared" si="211"/>
        <v>7.29</v>
      </c>
      <c r="CG54" s="28">
        <f t="shared" si="167"/>
        <v>54.71</v>
      </c>
      <c r="CH54" s="28">
        <f t="shared" si="168"/>
        <v>56.54</v>
      </c>
      <c r="CI54" s="28">
        <f t="shared" si="169"/>
        <v>56.54</v>
      </c>
      <c r="CJ54" s="28">
        <f t="shared" si="170"/>
        <v>54.71</v>
      </c>
      <c r="CK54" s="28">
        <f t="shared" si="171"/>
        <v>56.54</v>
      </c>
      <c r="CL54" s="28">
        <f t="shared" si="172"/>
        <v>54.71</v>
      </c>
      <c r="CM54" s="28">
        <f t="shared" si="173"/>
        <v>56.54</v>
      </c>
      <c r="CN54" s="28">
        <f t="shared" si="174"/>
        <v>397.58</v>
      </c>
      <c r="CO54" s="29">
        <f t="shared" si="175"/>
        <v>397.58</v>
      </c>
      <c r="CP54" s="28">
        <f t="shared" si="176"/>
        <v>56.54</v>
      </c>
      <c r="CQ54" s="28">
        <f t="shared" si="177"/>
        <v>51.06</v>
      </c>
      <c r="CR54" s="28">
        <f t="shared" si="178"/>
        <v>56.54</v>
      </c>
      <c r="CS54" s="28">
        <f t="shared" si="179"/>
        <v>54.71</v>
      </c>
      <c r="CT54" s="30">
        <f t="shared" si="180"/>
        <v>56.54</v>
      </c>
      <c r="CU54" s="28">
        <f t="shared" si="181"/>
        <v>54.71</v>
      </c>
      <c r="CV54" s="28">
        <f t="shared" si="182"/>
        <v>56.54</v>
      </c>
      <c r="CW54" s="28">
        <f t="shared" si="183"/>
        <v>56.54</v>
      </c>
      <c r="CX54" s="28">
        <f t="shared" si="184"/>
        <v>54.71</v>
      </c>
      <c r="CY54" s="28">
        <f t="shared" si="185"/>
        <v>56.54</v>
      </c>
      <c r="CZ54" s="28">
        <f t="shared" si="186"/>
        <v>54.71</v>
      </c>
      <c r="DA54" s="28">
        <f t="shared" si="187"/>
        <v>56.54</v>
      </c>
      <c r="DB54" s="29">
        <f t="shared" si="188"/>
        <v>665.68</v>
      </c>
      <c r="DC54" s="29">
        <f t="shared" si="189"/>
        <v>1063.26</v>
      </c>
      <c r="DD54" s="28">
        <f t="shared" si="190"/>
        <v>56.54</v>
      </c>
      <c r="DE54" s="28">
        <f t="shared" si="191"/>
        <v>51.06</v>
      </c>
      <c r="DF54" s="28">
        <f t="shared" si="192"/>
        <v>56.54</v>
      </c>
      <c r="DG54" s="28">
        <f t="shared" si="193"/>
        <v>54.71</v>
      </c>
      <c r="DH54" s="28">
        <f t="shared" si="194"/>
        <v>56.54</v>
      </c>
      <c r="DI54" s="28">
        <f t="shared" si="195"/>
        <v>54.71</v>
      </c>
      <c r="DJ54" s="28">
        <f t="shared" si="196"/>
        <v>56.54</v>
      </c>
      <c r="DK54" s="28">
        <f t="shared" si="197"/>
        <v>56.54</v>
      </c>
      <c r="DL54" s="28">
        <f t="shared" si="198"/>
        <v>54.71</v>
      </c>
      <c r="DM54" s="28">
        <f t="shared" si="199"/>
        <v>56.54</v>
      </c>
      <c r="DN54" s="28">
        <f t="shared" si="200"/>
        <v>54.71</v>
      </c>
      <c r="DO54" s="28">
        <f t="shared" si="201"/>
        <v>56.54</v>
      </c>
      <c r="DP54" s="31">
        <f t="shared" si="202"/>
        <v>665.68</v>
      </c>
      <c r="DQ54" s="29">
        <f t="shared" si="203"/>
        <v>1728.94</v>
      </c>
      <c r="DR54" s="28">
        <f t="shared" si="205"/>
        <v>56.54</v>
      </c>
      <c r="DS54" s="28">
        <f t="shared" si="206"/>
        <v>51.06</v>
      </c>
      <c r="DT54" s="28">
        <f t="shared" si="207"/>
        <v>56.54</v>
      </c>
      <c r="DU54" s="28">
        <f t="shared" si="208"/>
        <v>54.71</v>
      </c>
      <c r="DV54" s="29"/>
      <c r="DW54" s="29"/>
      <c r="DX54" s="29"/>
      <c r="DY54" s="29"/>
      <c r="DZ54" s="29"/>
      <c r="EA54" s="29"/>
      <c r="EB54" s="29"/>
      <c r="EC54" s="29"/>
      <c r="ED54" s="29">
        <f t="shared" si="209"/>
        <v>218.85</v>
      </c>
      <c r="EE54" s="28">
        <f t="shared" si="204"/>
        <v>1947.79</v>
      </c>
      <c r="EF54" s="28">
        <f t="shared" si="210"/>
        <v>1750.31</v>
      </c>
    </row>
    <row r="55" spans="2:137" ht="33" x14ac:dyDescent="0.2">
      <c r="B55" s="48">
        <v>42576</v>
      </c>
      <c r="C55" s="58" t="s">
        <v>163</v>
      </c>
      <c r="D55" s="90" t="s">
        <v>164</v>
      </c>
      <c r="E55" s="89" t="s">
        <v>165</v>
      </c>
      <c r="F55" s="87" t="s">
        <v>166</v>
      </c>
      <c r="G55" s="62">
        <v>845</v>
      </c>
      <c r="H55" s="28">
        <f t="shared" si="136"/>
        <v>84.5</v>
      </c>
      <c r="I55" s="28">
        <f t="shared" si="137"/>
        <v>760.5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28">
        <v>0</v>
      </c>
      <c r="CI55" s="28">
        <f>ROUND((I55/5/365*37),2)</f>
        <v>15.42</v>
      </c>
      <c r="CJ55" s="28">
        <f t="shared" si="170"/>
        <v>12.5</v>
      </c>
      <c r="CK55" s="28">
        <f t="shared" si="171"/>
        <v>12.92</v>
      </c>
      <c r="CL55" s="28">
        <f t="shared" si="172"/>
        <v>12.5</v>
      </c>
      <c r="CM55" s="28">
        <f t="shared" si="173"/>
        <v>12.92</v>
      </c>
      <c r="CN55" s="28">
        <f t="shared" si="174"/>
        <v>66.260000000000005</v>
      </c>
      <c r="CO55" s="29">
        <f t="shared" si="175"/>
        <v>66.260000000000005</v>
      </c>
      <c r="CP55" s="28">
        <f t="shared" si="176"/>
        <v>12.92</v>
      </c>
      <c r="CQ55" s="28">
        <f t="shared" si="177"/>
        <v>11.67</v>
      </c>
      <c r="CR55" s="28">
        <f t="shared" si="178"/>
        <v>12.92</v>
      </c>
      <c r="CS55" s="28">
        <f t="shared" si="179"/>
        <v>12.5</v>
      </c>
      <c r="CT55" s="30">
        <f t="shared" si="180"/>
        <v>12.92</v>
      </c>
      <c r="CU55" s="28">
        <f t="shared" si="181"/>
        <v>12.5</v>
      </c>
      <c r="CV55" s="28">
        <f t="shared" si="182"/>
        <v>12.92</v>
      </c>
      <c r="CW55" s="28">
        <f t="shared" si="183"/>
        <v>12.92</v>
      </c>
      <c r="CX55" s="28">
        <f t="shared" si="184"/>
        <v>12.5</v>
      </c>
      <c r="CY55" s="28">
        <f t="shared" si="185"/>
        <v>12.92</v>
      </c>
      <c r="CZ55" s="28">
        <f t="shared" si="186"/>
        <v>12.5</v>
      </c>
      <c r="DA55" s="28">
        <f t="shared" si="187"/>
        <v>12.92</v>
      </c>
      <c r="DB55" s="29">
        <f t="shared" si="188"/>
        <v>152.10999999999999</v>
      </c>
      <c r="DC55" s="29">
        <f t="shared" si="189"/>
        <v>218.37</v>
      </c>
      <c r="DD55" s="28">
        <f t="shared" si="190"/>
        <v>12.92</v>
      </c>
      <c r="DE55" s="28">
        <f t="shared" si="191"/>
        <v>11.67</v>
      </c>
      <c r="DF55" s="28">
        <f t="shared" si="192"/>
        <v>12.92</v>
      </c>
      <c r="DG55" s="28">
        <f t="shared" si="193"/>
        <v>12.5</v>
      </c>
      <c r="DH55" s="28">
        <f t="shared" si="194"/>
        <v>12.92</v>
      </c>
      <c r="DI55" s="28">
        <f t="shared" si="195"/>
        <v>12.5</v>
      </c>
      <c r="DJ55" s="28">
        <f t="shared" si="196"/>
        <v>12.92</v>
      </c>
      <c r="DK55" s="28">
        <f t="shared" si="197"/>
        <v>12.92</v>
      </c>
      <c r="DL55" s="28">
        <f t="shared" si="198"/>
        <v>12.5</v>
      </c>
      <c r="DM55" s="28">
        <f t="shared" si="199"/>
        <v>12.92</v>
      </c>
      <c r="DN55" s="28">
        <f t="shared" si="200"/>
        <v>12.5</v>
      </c>
      <c r="DO55" s="28">
        <f t="shared" si="201"/>
        <v>12.92</v>
      </c>
      <c r="DP55" s="31">
        <f t="shared" si="202"/>
        <v>152.10999999999999</v>
      </c>
      <c r="DQ55" s="29">
        <f t="shared" si="203"/>
        <v>370.48</v>
      </c>
      <c r="DR55" s="28">
        <f t="shared" si="205"/>
        <v>12.92</v>
      </c>
      <c r="DS55" s="28">
        <f t="shared" si="206"/>
        <v>11.67</v>
      </c>
      <c r="DT55" s="28">
        <f t="shared" si="207"/>
        <v>12.92</v>
      </c>
      <c r="DU55" s="28">
        <f t="shared" si="208"/>
        <v>12.5</v>
      </c>
      <c r="DV55" s="29"/>
      <c r="DW55" s="29"/>
      <c r="DX55" s="29"/>
      <c r="DY55" s="29"/>
      <c r="DZ55" s="29"/>
      <c r="EA55" s="29"/>
      <c r="EB55" s="29"/>
      <c r="EC55" s="29"/>
      <c r="ED55" s="29">
        <f t="shared" si="209"/>
        <v>50.01</v>
      </c>
      <c r="EE55" s="28">
        <f t="shared" si="204"/>
        <v>420.49</v>
      </c>
      <c r="EF55" s="28">
        <f t="shared" si="210"/>
        <v>424.51</v>
      </c>
      <c r="EG55" s="92"/>
    </row>
    <row r="56" spans="2:137" ht="33" x14ac:dyDescent="0.2">
      <c r="B56" s="48">
        <v>42576</v>
      </c>
      <c r="C56" s="58" t="s">
        <v>163</v>
      </c>
      <c r="D56" s="90" t="s">
        <v>167</v>
      </c>
      <c r="E56" s="89" t="s">
        <v>168</v>
      </c>
      <c r="F56" s="87" t="s">
        <v>169</v>
      </c>
      <c r="G56" s="62">
        <v>750</v>
      </c>
      <c r="H56" s="28">
        <f t="shared" si="136"/>
        <v>75</v>
      </c>
      <c r="I56" s="28">
        <f t="shared" si="137"/>
        <v>675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28">
        <v>0</v>
      </c>
      <c r="CI56" s="28">
        <f>ROUND((I56/5/365*37),2)</f>
        <v>13.68</v>
      </c>
      <c r="CJ56" s="28">
        <f t="shared" si="170"/>
        <v>11.1</v>
      </c>
      <c r="CK56" s="28">
        <f t="shared" si="171"/>
        <v>11.47</v>
      </c>
      <c r="CL56" s="28">
        <f t="shared" si="172"/>
        <v>11.1</v>
      </c>
      <c r="CM56" s="28">
        <f t="shared" si="173"/>
        <v>11.47</v>
      </c>
      <c r="CN56" s="28">
        <f t="shared" si="174"/>
        <v>58.82</v>
      </c>
      <c r="CO56" s="29">
        <f t="shared" si="175"/>
        <v>58.82</v>
      </c>
      <c r="CP56" s="28">
        <f t="shared" si="176"/>
        <v>11.47</v>
      </c>
      <c r="CQ56" s="28">
        <f t="shared" si="177"/>
        <v>10.36</v>
      </c>
      <c r="CR56" s="28">
        <f t="shared" si="178"/>
        <v>11.47</v>
      </c>
      <c r="CS56" s="28">
        <f t="shared" si="179"/>
        <v>11.1</v>
      </c>
      <c r="CT56" s="30">
        <f t="shared" si="180"/>
        <v>11.47</v>
      </c>
      <c r="CU56" s="28">
        <f t="shared" si="181"/>
        <v>11.1</v>
      </c>
      <c r="CV56" s="28">
        <f t="shared" si="182"/>
        <v>11.47</v>
      </c>
      <c r="CW56" s="28">
        <f t="shared" si="183"/>
        <v>11.47</v>
      </c>
      <c r="CX56" s="28">
        <f t="shared" si="184"/>
        <v>11.1</v>
      </c>
      <c r="CY56" s="28">
        <f t="shared" si="185"/>
        <v>11.47</v>
      </c>
      <c r="CZ56" s="28">
        <f t="shared" si="186"/>
        <v>11.1</v>
      </c>
      <c r="DA56" s="28">
        <f t="shared" si="187"/>
        <v>11.47</v>
      </c>
      <c r="DB56" s="29">
        <f t="shared" si="188"/>
        <v>135.04999999999998</v>
      </c>
      <c r="DC56" s="29">
        <f t="shared" si="189"/>
        <v>193.87</v>
      </c>
      <c r="DD56" s="28">
        <f t="shared" si="190"/>
        <v>11.47</v>
      </c>
      <c r="DE56" s="28">
        <f t="shared" si="191"/>
        <v>10.36</v>
      </c>
      <c r="DF56" s="28">
        <f t="shared" si="192"/>
        <v>11.47</v>
      </c>
      <c r="DG56" s="28">
        <f t="shared" si="193"/>
        <v>11.1</v>
      </c>
      <c r="DH56" s="28">
        <f t="shared" si="194"/>
        <v>11.47</v>
      </c>
      <c r="DI56" s="28">
        <f t="shared" si="195"/>
        <v>11.1</v>
      </c>
      <c r="DJ56" s="28">
        <f t="shared" si="196"/>
        <v>11.47</v>
      </c>
      <c r="DK56" s="28">
        <f t="shared" si="197"/>
        <v>11.47</v>
      </c>
      <c r="DL56" s="28">
        <f t="shared" si="198"/>
        <v>11.1</v>
      </c>
      <c r="DM56" s="28">
        <f t="shared" si="199"/>
        <v>11.47</v>
      </c>
      <c r="DN56" s="28">
        <f t="shared" si="200"/>
        <v>11.1</v>
      </c>
      <c r="DO56" s="28">
        <f t="shared" si="201"/>
        <v>11.47</v>
      </c>
      <c r="DP56" s="31">
        <f t="shared" si="202"/>
        <v>135.04999999999998</v>
      </c>
      <c r="DQ56" s="29">
        <f t="shared" si="203"/>
        <v>328.92</v>
      </c>
      <c r="DR56" s="28">
        <f t="shared" si="205"/>
        <v>11.47</v>
      </c>
      <c r="DS56" s="28">
        <f t="shared" si="206"/>
        <v>10.36</v>
      </c>
      <c r="DT56" s="28">
        <f t="shared" si="207"/>
        <v>11.47</v>
      </c>
      <c r="DU56" s="28">
        <f t="shared" si="208"/>
        <v>11.1</v>
      </c>
      <c r="DV56" s="29"/>
      <c r="DW56" s="29"/>
      <c r="DX56" s="29"/>
      <c r="DY56" s="29"/>
      <c r="DZ56" s="29"/>
      <c r="EA56" s="29"/>
      <c r="EB56" s="29"/>
      <c r="EC56" s="29"/>
      <c r="ED56" s="29">
        <f t="shared" si="209"/>
        <v>44.4</v>
      </c>
      <c r="EE56" s="28">
        <f t="shared" si="204"/>
        <v>373.32</v>
      </c>
      <c r="EF56" s="28">
        <f t="shared" si="210"/>
        <v>376.68</v>
      </c>
      <c r="EG56" s="92"/>
    </row>
    <row r="57" spans="2:137" ht="24.75" x14ac:dyDescent="0.15">
      <c r="B57" s="59">
        <v>42600</v>
      </c>
      <c r="C57" s="63" t="s">
        <v>170</v>
      </c>
      <c r="D57" s="63" t="s">
        <v>171</v>
      </c>
      <c r="E57" s="93" t="s">
        <v>148</v>
      </c>
      <c r="F57" s="61" t="s">
        <v>172</v>
      </c>
      <c r="G57" s="94">
        <v>3110</v>
      </c>
      <c r="H57" s="28">
        <f t="shared" si="136"/>
        <v>311</v>
      </c>
      <c r="I57" s="28">
        <f>(G57*0.9)</f>
        <v>2799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28"/>
      <c r="AZ57" s="48"/>
      <c r="BA57" s="4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>
        <f>ROUND((I57/5/365*13),2)</f>
        <v>19.940000000000001</v>
      </c>
      <c r="CJ57" s="28">
        <f t="shared" si="170"/>
        <v>46.01</v>
      </c>
      <c r="CK57" s="28">
        <f t="shared" si="171"/>
        <v>47.54</v>
      </c>
      <c r="CL57" s="28">
        <f t="shared" si="172"/>
        <v>46.01</v>
      </c>
      <c r="CM57" s="28">
        <f t="shared" si="173"/>
        <v>47.54</v>
      </c>
      <c r="CN57" s="28">
        <f t="shared" si="174"/>
        <v>207.04</v>
      </c>
      <c r="CO57" s="29">
        <f t="shared" si="175"/>
        <v>207.04</v>
      </c>
      <c r="CP57" s="28">
        <f t="shared" si="176"/>
        <v>47.54</v>
      </c>
      <c r="CQ57" s="28">
        <f t="shared" si="177"/>
        <v>42.94</v>
      </c>
      <c r="CR57" s="28">
        <f t="shared" si="178"/>
        <v>47.54</v>
      </c>
      <c r="CS57" s="28">
        <f t="shared" si="179"/>
        <v>46.01</v>
      </c>
      <c r="CT57" s="30">
        <f t="shared" si="180"/>
        <v>47.54</v>
      </c>
      <c r="CU57" s="28">
        <f t="shared" si="181"/>
        <v>46.01</v>
      </c>
      <c r="CV57" s="28">
        <f t="shared" si="182"/>
        <v>47.54</v>
      </c>
      <c r="CW57" s="28">
        <f t="shared" si="183"/>
        <v>47.54</v>
      </c>
      <c r="CX57" s="28">
        <f t="shared" si="184"/>
        <v>46.01</v>
      </c>
      <c r="CY57" s="28">
        <f t="shared" si="185"/>
        <v>47.54</v>
      </c>
      <c r="CZ57" s="28">
        <f t="shared" si="186"/>
        <v>46.01</v>
      </c>
      <c r="DA57" s="28">
        <f t="shared" si="187"/>
        <v>47.54</v>
      </c>
      <c r="DB57" s="29">
        <f t="shared" si="188"/>
        <v>559.76</v>
      </c>
      <c r="DC57" s="29">
        <f t="shared" si="189"/>
        <v>766.8</v>
      </c>
      <c r="DD57" s="28">
        <f t="shared" si="190"/>
        <v>47.54</v>
      </c>
      <c r="DE57" s="28">
        <f t="shared" si="191"/>
        <v>42.94</v>
      </c>
      <c r="DF57" s="28">
        <f t="shared" si="192"/>
        <v>47.54</v>
      </c>
      <c r="DG57" s="28">
        <f t="shared" si="193"/>
        <v>46.01</v>
      </c>
      <c r="DH57" s="28">
        <f t="shared" si="194"/>
        <v>47.54</v>
      </c>
      <c r="DI57" s="28">
        <f t="shared" si="195"/>
        <v>46.01</v>
      </c>
      <c r="DJ57" s="28">
        <f t="shared" si="196"/>
        <v>47.54</v>
      </c>
      <c r="DK57" s="28">
        <f t="shared" si="197"/>
        <v>47.54</v>
      </c>
      <c r="DL57" s="28">
        <f t="shared" si="198"/>
        <v>46.01</v>
      </c>
      <c r="DM57" s="28">
        <f t="shared" si="199"/>
        <v>47.54</v>
      </c>
      <c r="DN57" s="28">
        <f t="shared" si="200"/>
        <v>46.01</v>
      </c>
      <c r="DO57" s="28">
        <f t="shared" si="201"/>
        <v>47.54</v>
      </c>
      <c r="DP57" s="31">
        <f t="shared" si="202"/>
        <v>559.76</v>
      </c>
      <c r="DQ57" s="29">
        <f t="shared" si="203"/>
        <v>1326.56</v>
      </c>
      <c r="DR57" s="28">
        <f t="shared" si="205"/>
        <v>47.54</v>
      </c>
      <c r="DS57" s="28">
        <f t="shared" si="206"/>
        <v>42.94</v>
      </c>
      <c r="DT57" s="28">
        <f t="shared" si="207"/>
        <v>47.54</v>
      </c>
      <c r="DU57" s="28">
        <f t="shared" si="208"/>
        <v>46.01</v>
      </c>
      <c r="DV57" s="29"/>
      <c r="DW57" s="29"/>
      <c r="DX57" s="29"/>
      <c r="DY57" s="29"/>
      <c r="DZ57" s="29"/>
      <c r="EA57" s="29"/>
      <c r="EB57" s="29"/>
      <c r="EC57" s="29"/>
      <c r="ED57" s="29">
        <f t="shared" si="209"/>
        <v>184.02999999999997</v>
      </c>
      <c r="EE57" s="28">
        <f t="shared" si="204"/>
        <v>1510.59</v>
      </c>
      <c r="EF57" s="28">
        <f t="shared" si="210"/>
        <v>1599.41</v>
      </c>
      <c r="EG57" s="92"/>
    </row>
    <row r="58" spans="2:137" ht="24.75" x14ac:dyDescent="0.15">
      <c r="B58" s="59">
        <v>42600</v>
      </c>
      <c r="C58" s="60" t="s">
        <v>173</v>
      </c>
      <c r="D58" s="60" t="s">
        <v>174</v>
      </c>
      <c r="E58" s="61" t="s">
        <v>148</v>
      </c>
      <c r="F58" s="61" t="s">
        <v>175</v>
      </c>
      <c r="G58" s="62">
        <v>640</v>
      </c>
      <c r="H58" s="28">
        <f t="shared" si="136"/>
        <v>64</v>
      </c>
      <c r="I58" s="28">
        <f t="shared" si="137"/>
        <v>576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28"/>
      <c r="AZ58" s="48"/>
      <c r="BA58" s="4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>
        <f>ROUND((I58/5/365*13),2)</f>
        <v>4.0999999999999996</v>
      </c>
      <c r="CJ58" s="28">
        <f t="shared" si="170"/>
        <v>9.4700000000000006</v>
      </c>
      <c r="CK58" s="28">
        <f t="shared" si="171"/>
        <v>9.7799999999999994</v>
      </c>
      <c r="CL58" s="28">
        <f t="shared" si="172"/>
        <v>9.4700000000000006</v>
      </c>
      <c r="CM58" s="28">
        <f t="shared" si="173"/>
        <v>9.7799999999999994</v>
      </c>
      <c r="CN58" s="28">
        <f t="shared" si="174"/>
        <v>42.6</v>
      </c>
      <c r="CO58" s="29">
        <f t="shared" si="175"/>
        <v>42.6</v>
      </c>
      <c r="CP58" s="28">
        <f t="shared" si="176"/>
        <v>9.7799999999999994</v>
      </c>
      <c r="CQ58" s="28">
        <f t="shared" si="177"/>
        <v>8.84</v>
      </c>
      <c r="CR58" s="28">
        <f t="shared" si="178"/>
        <v>9.7799999999999994</v>
      </c>
      <c r="CS58" s="28">
        <f t="shared" si="179"/>
        <v>9.4700000000000006</v>
      </c>
      <c r="CT58" s="30">
        <f t="shared" si="180"/>
        <v>9.7799999999999994</v>
      </c>
      <c r="CU58" s="28">
        <f t="shared" si="181"/>
        <v>9.4700000000000006</v>
      </c>
      <c r="CV58" s="28">
        <f t="shared" si="182"/>
        <v>9.7799999999999994</v>
      </c>
      <c r="CW58" s="28">
        <f t="shared" si="183"/>
        <v>9.7799999999999994</v>
      </c>
      <c r="CX58" s="28">
        <f t="shared" si="184"/>
        <v>9.4700000000000006</v>
      </c>
      <c r="CY58" s="28">
        <f t="shared" si="185"/>
        <v>9.7799999999999994</v>
      </c>
      <c r="CZ58" s="28">
        <f t="shared" si="186"/>
        <v>9.4700000000000006</v>
      </c>
      <c r="DA58" s="28">
        <f t="shared" si="187"/>
        <v>9.7799999999999994</v>
      </c>
      <c r="DB58" s="29">
        <f t="shared" si="188"/>
        <v>115.17999999999999</v>
      </c>
      <c r="DC58" s="29">
        <f t="shared" si="189"/>
        <v>157.78</v>
      </c>
      <c r="DD58" s="28">
        <f t="shared" si="190"/>
        <v>9.7799999999999994</v>
      </c>
      <c r="DE58" s="28">
        <f t="shared" si="191"/>
        <v>8.84</v>
      </c>
      <c r="DF58" s="28">
        <f t="shared" si="192"/>
        <v>9.7799999999999994</v>
      </c>
      <c r="DG58" s="28">
        <f t="shared" si="193"/>
        <v>9.4700000000000006</v>
      </c>
      <c r="DH58" s="28">
        <f t="shared" si="194"/>
        <v>9.7799999999999994</v>
      </c>
      <c r="DI58" s="28">
        <f t="shared" si="195"/>
        <v>9.4700000000000006</v>
      </c>
      <c r="DJ58" s="28">
        <f t="shared" si="196"/>
        <v>9.7799999999999994</v>
      </c>
      <c r="DK58" s="28">
        <f t="shared" si="197"/>
        <v>9.7799999999999994</v>
      </c>
      <c r="DL58" s="28">
        <f t="shared" si="198"/>
        <v>9.4700000000000006</v>
      </c>
      <c r="DM58" s="28">
        <f t="shared" si="199"/>
        <v>9.7799999999999994</v>
      </c>
      <c r="DN58" s="28">
        <f t="shared" si="200"/>
        <v>9.4700000000000006</v>
      </c>
      <c r="DO58" s="28">
        <f t="shared" si="201"/>
        <v>9.7799999999999994</v>
      </c>
      <c r="DP58" s="31">
        <f t="shared" si="202"/>
        <v>115.17999999999999</v>
      </c>
      <c r="DQ58" s="29">
        <f t="shared" si="203"/>
        <v>272.95999999999998</v>
      </c>
      <c r="DR58" s="28">
        <f t="shared" si="205"/>
        <v>9.7799999999999994</v>
      </c>
      <c r="DS58" s="28">
        <f t="shared" si="206"/>
        <v>8.84</v>
      </c>
      <c r="DT58" s="28">
        <f t="shared" si="207"/>
        <v>9.7799999999999994</v>
      </c>
      <c r="DU58" s="28">
        <f t="shared" si="208"/>
        <v>9.4700000000000006</v>
      </c>
      <c r="DV58" s="29"/>
      <c r="DW58" s="29"/>
      <c r="DX58" s="29"/>
      <c r="DY58" s="29"/>
      <c r="DZ58" s="29"/>
      <c r="EA58" s="29"/>
      <c r="EB58" s="29"/>
      <c r="EC58" s="29"/>
      <c r="ED58" s="29">
        <f t="shared" si="209"/>
        <v>37.869999999999997</v>
      </c>
      <c r="EE58" s="28">
        <f t="shared" si="204"/>
        <v>310.83</v>
      </c>
      <c r="EF58" s="28">
        <f t="shared" si="210"/>
        <v>329.17</v>
      </c>
      <c r="EG58" s="92"/>
    </row>
    <row r="59" spans="2:137" ht="49.5" x14ac:dyDescent="0.15">
      <c r="B59" s="59">
        <v>42713</v>
      </c>
      <c r="C59" s="60" t="s">
        <v>115</v>
      </c>
      <c r="D59" s="90" t="s">
        <v>176</v>
      </c>
      <c r="E59" s="95" t="s">
        <v>177</v>
      </c>
      <c r="F59" s="61" t="s">
        <v>178</v>
      </c>
      <c r="G59" s="94">
        <v>1150</v>
      </c>
      <c r="H59" s="28">
        <f t="shared" si="136"/>
        <v>115</v>
      </c>
      <c r="I59" s="28">
        <f t="shared" si="137"/>
        <v>1035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28"/>
      <c r="AZ59" s="48"/>
      <c r="BA59" s="4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>
        <f>ROUND((I59/5/365*22),2)</f>
        <v>12.48</v>
      </c>
      <c r="CN59" s="28">
        <f t="shared" si="174"/>
        <v>12.48</v>
      </c>
      <c r="CO59" s="29">
        <f t="shared" si="175"/>
        <v>12.48</v>
      </c>
      <c r="CP59" s="28">
        <f t="shared" si="176"/>
        <v>17.579999999999998</v>
      </c>
      <c r="CQ59" s="28">
        <f t="shared" si="177"/>
        <v>15.88</v>
      </c>
      <c r="CR59" s="28">
        <f t="shared" si="178"/>
        <v>17.579999999999998</v>
      </c>
      <c r="CS59" s="28">
        <f t="shared" si="179"/>
        <v>17.010000000000002</v>
      </c>
      <c r="CT59" s="30">
        <f t="shared" si="180"/>
        <v>17.579999999999998</v>
      </c>
      <c r="CU59" s="28">
        <f t="shared" si="181"/>
        <v>17.010000000000002</v>
      </c>
      <c r="CV59" s="28">
        <f t="shared" si="182"/>
        <v>17.579999999999998</v>
      </c>
      <c r="CW59" s="28">
        <f t="shared" si="183"/>
        <v>17.579999999999998</v>
      </c>
      <c r="CX59" s="28">
        <f t="shared" si="184"/>
        <v>17.010000000000002</v>
      </c>
      <c r="CY59" s="28">
        <f t="shared" si="185"/>
        <v>17.579999999999998</v>
      </c>
      <c r="CZ59" s="28">
        <f t="shared" si="186"/>
        <v>17.010000000000002</v>
      </c>
      <c r="DA59" s="28">
        <f t="shared" si="187"/>
        <v>17.579999999999998</v>
      </c>
      <c r="DB59" s="29">
        <f t="shared" si="188"/>
        <v>206.97999999999996</v>
      </c>
      <c r="DC59" s="29">
        <f t="shared" si="189"/>
        <v>219.46</v>
      </c>
      <c r="DD59" s="28">
        <f t="shared" si="190"/>
        <v>17.579999999999998</v>
      </c>
      <c r="DE59" s="28">
        <f t="shared" si="191"/>
        <v>15.88</v>
      </c>
      <c r="DF59" s="28">
        <f t="shared" si="192"/>
        <v>17.579999999999998</v>
      </c>
      <c r="DG59" s="28">
        <f t="shared" si="193"/>
        <v>17.010000000000002</v>
      </c>
      <c r="DH59" s="28">
        <f t="shared" si="194"/>
        <v>17.579999999999998</v>
      </c>
      <c r="DI59" s="28">
        <f t="shared" si="195"/>
        <v>17.010000000000002</v>
      </c>
      <c r="DJ59" s="28">
        <f t="shared" si="196"/>
        <v>17.579999999999998</v>
      </c>
      <c r="DK59" s="28">
        <f t="shared" si="197"/>
        <v>17.579999999999998</v>
      </c>
      <c r="DL59" s="28">
        <f t="shared" si="198"/>
        <v>17.010000000000002</v>
      </c>
      <c r="DM59" s="28">
        <f t="shared" si="199"/>
        <v>17.579999999999998</v>
      </c>
      <c r="DN59" s="28">
        <f t="shared" si="200"/>
        <v>17.010000000000002</v>
      </c>
      <c r="DO59" s="28">
        <f t="shared" si="201"/>
        <v>17.579999999999998</v>
      </c>
      <c r="DP59" s="31">
        <f t="shared" si="202"/>
        <v>206.97999999999996</v>
      </c>
      <c r="DQ59" s="29">
        <f t="shared" si="203"/>
        <v>426.44</v>
      </c>
      <c r="DR59" s="28">
        <f t="shared" si="205"/>
        <v>17.579999999999998</v>
      </c>
      <c r="DS59" s="28">
        <f t="shared" si="206"/>
        <v>15.88</v>
      </c>
      <c r="DT59" s="28">
        <f t="shared" si="207"/>
        <v>17.579999999999998</v>
      </c>
      <c r="DU59" s="28">
        <f t="shared" si="208"/>
        <v>17.010000000000002</v>
      </c>
      <c r="DV59" s="29"/>
      <c r="DW59" s="29"/>
      <c r="DX59" s="29"/>
      <c r="DY59" s="29"/>
      <c r="DZ59" s="29"/>
      <c r="EA59" s="29"/>
      <c r="EB59" s="29"/>
      <c r="EC59" s="29"/>
      <c r="ED59" s="29">
        <f t="shared" si="209"/>
        <v>68.05</v>
      </c>
      <c r="EE59" s="28">
        <f t="shared" si="204"/>
        <v>494.49</v>
      </c>
      <c r="EF59" s="28">
        <f t="shared" si="210"/>
        <v>655.51</v>
      </c>
      <c r="EG59" s="92"/>
    </row>
    <row r="60" spans="2:137" ht="49.5" x14ac:dyDescent="0.15">
      <c r="B60" s="59">
        <v>42716</v>
      </c>
      <c r="C60" s="60" t="s">
        <v>115</v>
      </c>
      <c r="D60" s="90" t="s">
        <v>179</v>
      </c>
      <c r="E60" s="95" t="s">
        <v>100</v>
      </c>
      <c r="F60" s="61" t="s">
        <v>180</v>
      </c>
      <c r="G60" s="94">
        <v>805</v>
      </c>
      <c r="H60" s="28">
        <f t="shared" si="136"/>
        <v>80.5</v>
      </c>
      <c r="I60" s="28">
        <f t="shared" si="137"/>
        <v>724.5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28"/>
      <c r="AZ60" s="48"/>
      <c r="BA60" s="4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>
        <f>ROUND((I60/5/365*19),2)</f>
        <v>7.54</v>
      </c>
      <c r="CN60" s="28">
        <f t="shared" si="174"/>
        <v>7.54</v>
      </c>
      <c r="CO60" s="29">
        <f t="shared" si="175"/>
        <v>7.54</v>
      </c>
      <c r="CP60" s="28">
        <f t="shared" si="176"/>
        <v>12.31</v>
      </c>
      <c r="CQ60" s="28">
        <f t="shared" si="177"/>
        <v>11.12</v>
      </c>
      <c r="CR60" s="28">
        <f t="shared" si="178"/>
        <v>12.31</v>
      </c>
      <c r="CS60" s="28">
        <f t="shared" si="179"/>
        <v>11.91</v>
      </c>
      <c r="CT60" s="30">
        <f t="shared" si="180"/>
        <v>12.31</v>
      </c>
      <c r="CU60" s="28">
        <f t="shared" si="181"/>
        <v>11.91</v>
      </c>
      <c r="CV60" s="28">
        <f t="shared" si="182"/>
        <v>12.31</v>
      </c>
      <c r="CW60" s="28">
        <f t="shared" si="183"/>
        <v>12.31</v>
      </c>
      <c r="CX60" s="28">
        <f t="shared" si="184"/>
        <v>11.91</v>
      </c>
      <c r="CY60" s="28">
        <f t="shared" si="185"/>
        <v>12.31</v>
      </c>
      <c r="CZ60" s="28">
        <f t="shared" si="186"/>
        <v>11.91</v>
      </c>
      <c r="DA60" s="28">
        <f t="shared" si="187"/>
        <v>12.31</v>
      </c>
      <c r="DB60" s="29">
        <f t="shared" si="188"/>
        <v>144.93</v>
      </c>
      <c r="DC60" s="29">
        <f t="shared" si="189"/>
        <v>152.47</v>
      </c>
      <c r="DD60" s="28">
        <f t="shared" si="190"/>
        <v>12.31</v>
      </c>
      <c r="DE60" s="28">
        <f t="shared" si="191"/>
        <v>11.12</v>
      </c>
      <c r="DF60" s="28">
        <f t="shared" si="192"/>
        <v>12.31</v>
      </c>
      <c r="DG60" s="28">
        <f t="shared" si="193"/>
        <v>11.91</v>
      </c>
      <c r="DH60" s="28">
        <f t="shared" si="194"/>
        <v>12.31</v>
      </c>
      <c r="DI60" s="28">
        <f t="shared" si="195"/>
        <v>11.91</v>
      </c>
      <c r="DJ60" s="28">
        <f t="shared" si="196"/>
        <v>12.31</v>
      </c>
      <c r="DK60" s="28">
        <f t="shared" si="197"/>
        <v>12.31</v>
      </c>
      <c r="DL60" s="28">
        <f t="shared" si="198"/>
        <v>11.91</v>
      </c>
      <c r="DM60" s="28">
        <f t="shared" si="199"/>
        <v>12.31</v>
      </c>
      <c r="DN60" s="28">
        <f t="shared" si="200"/>
        <v>11.91</v>
      </c>
      <c r="DO60" s="28">
        <f t="shared" si="201"/>
        <v>12.31</v>
      </c>
      <c r="DP60" s="31">
        <f t="shared" si="202"/>
        <v>144.93</v>
      </c>
      <c r="DQ60" s="29">
        <f t="shared" si="203"/>
        <v>297.39999999999998</v>
      </c>
      <c r="DR60" s="28">
        <f t="shared" si="205"/>
        <v>12.31</v>
      </c>
      <c r="DS60" s="28">
        <f t="shared" si="206"/>
        <v>11.12</v>
      </c>
      <c r="DT60" s="28">
        <f t="shared" si="207"/>
        <v>12.31</v>
      </c>
      <c r="DU60" s="28">
        <f t="shared" si="208"/>
        <v>11.91</v>
      </c>
      <c r="DV60" s="29"/>
      <c r="DW60" s="29"/>
      <c r="DX60" s="29"/>
      <c r="DY60" s="29"/>
      <c r="DZ60" s="29"/>
      <c r="EA60" s="29"/>
      <c r="EB60" s="29"/>
      <c r="EC60" s="29"/>
      <c r="ED60" s="29">
        <f t="shared" si="209"/>
        <v>47.650000000000006</v>
      </c>
      <c r="EE60" s="28">
        <f t="shared" si="204"/>
        <v>345.05</v>
      </c>
      <c r="EF60" s="28">
        <f t="shared" si="210"/>
        <v>459.95</v>
      </c>
      <c r="EG60" s="92"/>
    </row>
    <row r="61" spans="2:137" ht="49.5" x14ac:dyDescent="0.15">
      <c r="B61" s="59">
        <v>42716</v>
      </c>
      <c r="C61" s="60" t="s">
        <v>115</v>
      </c>
      <c r="D61" s="90" t="s">
        <v>181</v>
      </c>
      <c r="E61" s="95" t="s">
        <v>182</v>
      </c>
      <c r="F61" s="61" t="s">
        <v>183</v>
      </c>
      <c r="G61" s="94">
        <v>805</v>
      </c>
      <c r="H61" s="28">
        <f t="shared" si="136"/>
        <v>80.5</v>
      </c>
      <c r="I61" s="28">
        <f t="shared" si="137"/>
        <v>724.5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28"/>
      <c r="AZ61" s="48"/>
      <c r="BA61" s="4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>
        <f>ROUND((I61/5/365*19),2)</f>
        <v>7.54</v>
      </c>
      <c r="CN61" s="28">
        <f t="shared" si="174"/>
        <v>7.54</v>
      </c>
      <c r="CO61" s="29">
        <f t="shared" si="175"/>
        <v>7.54</v>
      </c>
      <c r="CP61" s="28">
        <f t="shared" si="176"/>
        <v>12.31</v>
      </c>
      <c r="CQ61" s="28">
        <f t="shared" si="177"/>
        <v>11.12</v>
      </c>
      <c r="CR61" s="28">
        <f t="shared" si="178"/>
        <v>12.31</v>
      </c>
      <c r="CS61" s="28">
        <f t="shared" si="179"/>
        <v>11.91</v>
      </c>
      <c r="CT61" s="30">
        <f t="shared" si="180"/>
        <v>12.31</v>
      </c>
      <c r="CU61" s="28">
        <f t="shared" si="181"/>
        <v>11.91</v>
      </c>
      <c r="CV61" s="28">
        <f t="shared" si="182"/>
        <v>12.31</v>
      </c>
      <c r="CW61" s="28">
        <f t="shared" si="183"/>
        <v>12.31</v>
      </c>
      <c r="CX61" s="28">
        <f t="shared" si="184"/>
        <v>11.91</v>
      </c>
      <c r="CY61" s="28">
        <f t="shared" si="185"/>
        <v>12.31</v>
      </c>
      <c r="CZ61" s="28">
        <f t="shared" si="186"/>
        <v>11.91</v>
      </c>
      <c r="DA61" s="28">
        <f t="shared" si="187"/>
        <v>12.31</v>
      </c>
      <c r="DB61" s="29">
        <f t="shared" si="188"/>
        <v>144.93</v>
      </c>
      <c r="DC61" s="29">
        <f t="shared" si="189"/>
        <v>152.47</v>
      </c>
      <c r="DD61" s="28">
        <f t="shared" si="190"/>
        <v>12.31</v>
      </c>
      <c r="DE61" s="28">
        <f t="shared" si="191"/>
        <v>11.12</v>
      </c>
      <c r="DF61" s="28">
        <f t="shared" si="192"/>
        <v>12.31</v>
      </c>
      <c r="DG61" s="28">
        <f t="shared" si="193"/>
        <v>11.91</v>
      </c>
      <c r="DH61" s="28">
        <f t="shared" si="194"/>
        <v>12.31</v>
      </c>
      <c r="DI61" s="28">
        <f t="shared" si="195"/>
        <v>11.91</v>
      </c>
      <c r="DJ61" s="28">
        <f t="shared" si="196"/>
        <v>12.31</v>
      </c>
      <c r="DK61" s="28">
        <f t="shared" si="197"/>
        <v>12.31</v>
      </c>
      <c r="DL61" s="28">
        <f t="shared" si="198"/>
        <v>11.91</v>
      </c>
      <c r="DM61" s="28">
        <f t="shared" si="199"/>
        <v>12.31</v>
      </c>
      <c r="DN61" s="28">
        <f t="shared" si="200"/>
        <v>11.91</v>
      </c>
      <c r="DO61" s="28">
        <f t="shared" si="201"/>
        <v>12.31</v>
      </c>
      <c r="DP61" s="31">
        <f t="shared" si="202"/>
        <v>144.93</v>
      </c>
      <c r="DQ61" s="29">
        <f t="shared" si="203"/>
        <v>297.39999999999998</v>
      </c>
      <c r="DR61" s="28">
        <f t="shared" si="205"/>
        <v>12.31</v>
      </c>
      <c r="DS61" s="28">
        <f t="shared" si="206"/>
        <v>11.12</v>
      </c>
      <c r="DT61" s="28">
        <f t="shared" si="207"/>
        <v>12.31</v>
      </c>
      <c r="DU61" s="28">
        <f t="shared" si="208"/>
        <v>11.91</v>
      </c>
      <c r="DV61" s="29"/>
      <c r="DW61" s="29"/>
      <c r="DX61" s="29"/>
      <c r="DY61" s="29"/>
      <c r="DZ61" s="29"/>
      <c r="EA61" s="29"/>
      <c r="EB61" s="29"/>
      <c r="EC61" s="29"/>
      <c r="ED61" s="29">
        <f t="shared" si="209"/>
        <v>47.650000000000006</v>
      </c>
      <c r="EE61" s="28">
        <f t="shared" si="204"/>
        <v>345.05</v>
      </c>
      <c r="EF61" s="28">
        <f t="shared" si="210"/>
        <v>459.95</v>
      </c>
      <c r="EG61" s="92"/>
    </row>
    <row r="62" spans="2:137" ht="49.5" x14ac:dyDescent="0.15">
      <c r="B62" s="59">
        <v>42716</v>
      </c>
      <c r="C62" s="60" t="s">
        <v>115</v>
      </c>
      <c r="D62" s="90" t="s">
        <v>184</v>
      </c>
      <c r="E62" s="95" t="s">
        <v>185</v>
      </c>
      <c r="F62" s="61" t="s">
        <v>186</v>
      </c>
      <c r="G62" s="94">
        <v>805</v>
      </c>
      <c r="H62" s="28">
        <f t="shared" si="136"/>
        <v>80.5</v>
      </c>
      <c r="I62" s="28">
        <f t="shared" si="137"/>
        <v>724.5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28"/>
      <c r="AZ62" s="48"/>
      <c r="BA62" s="4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>
        <f>ROUND((I62/5/365*19),2)</f>
        <v>7.54</v>
      </c>
      <c r="CN62" s="28">
        <f t="shared" si="174"/>
        <v>7.54</v>
      </c>
      <c r="CO62" s="29">
        <f t="shared" si="175"/>
        <v>7.54</v>
      </c>
      <c r="CP62" s="28">
        <f t="shared" si="176"/>
        <v>12.31</v>
      </c>
      <c r="CQ62" s="28">
        <f t="shared" si="177"/>
        <v>11.12</v>
      </c>
      <c r="CR62" s="28">
        <f t="shared" si="178"/>
        <v>12.31</v>
      </c>
      <c r="CS62" s="28">
        <f t="shared" si="179"/>
        <v>11.91</v>
      </c>
      <c r="CT62" s="30">
        <f t="shared" si="180"/>
        <v>12.31</v>
      </c>
      <c r="CU62" s="28">
        <f t="shared" si="181"/>
        <v>11.91</v>
      </c>
      <c r="CV62" s="28">
        <f t="shared" si="182"/>
        <v>12.31</v>
      </c>
      <c r="CW62" s="28">
        <f t="shared" si="183"/>
        <v>12.31</v>
      </c>
      <c r="CX62" s="28">
        <f t="shared" si="184"/>
        <v>11.91</v>
      </c>
      <c r="CY62" s="28">
        <f t="shared" si="185"/>
        <v>12.31</v>
      </c>
      <c r="CZ62" s="28">
        <f t="shared" si="186"/>
        <v>11.91</v>
      </c>
      <c r="DA62" s="28">
        <f t="shared" si="187"/>
        <v>12.31</v>
      </c>
      <c r="DB62" s="29">
        <f t="shared" si="188"/>
        <v>144.93</v>
      </c>
      <c r="DC62" s="29">
        <f t="shared" si="189"/>
        <v>152.47</v>
      </c>
      <c r="DD62" s="28">
        <f t="shared" si="190"/>
        <v>12.31</v>
      </c>
      <c r="DE62" s="28">
        <f t="shared" si="191"/>
        <v>11.12</v>
      </c>
      <c r="DF62" s="28">
        <f t="shared" si="192"/>
        <v>12.31</v>
      </c>
      <c r="DG62" s="28">
        <f t="shared" si="193"/>
        <v>11.91</v>
      </c>
      <c r="DH62" s="28">
        <f t="shared" si="194"/>
        <v>12.31</v>
      </c>
      <c r="DI62" s="28">
        <f t="shared" si="195"/>
        <v>11.91</v>
      </c>
      <c r="DJ62" s="28">
        <f t="shared" si="196"/>
        <v>12.31</v>
      </c>
      <c r="DK62" s="28">
        <f t="shared" si="197"/>
        <v>12.31</v>
      </c>
      <c r="DL62" s="28">
        <f t="shared" si="198"/>
        <v>11.91</v>
      </c>
      <c r="DM62" s="28">
        <f t="shared" si="199"/>
        <v>12.31</v>
      </c>
      <c r="DN62" s="28">
        <f t="shared" si="200"/>
        <v>11.91</v>
      </c>
      <c r="DO62" s="28">
        <f t="shared" si="201"/>
        <v>12.31</v>
      </c>
      <c r="DP62" s="31">
        <f t="shared" si="202"/>
        <v>144.93</v>
      </c>
      <c r="DQ62" s="29">
        <f t="shared" si="203"/>
        <v>297.39999999999998</v>
      </c>
      <c r="DR62" s="28">
        <f t="shared" si="205"/>
        <v>12.31</v>
      </c>
      <c r="DS62" s="28">
        <f t="shared" si="206"/>
        <v>11.12</v>
      </c>
      <c r="DT62" s="28">
        <f t="shared" si="207"/>
        <v>12.31</v>
      </c>
      <c r="DU62" s="28">
        <f t="shared" si="208"/>
        <v>11.91</v>
      </c>
      <c r="DV62" s="29"/>
      <c r="DW62" s="29"/>
      <c r="DX62" s="29"/>
      <c r="DY62" s="29"/>
      <c r="DZ62" s="29"/>
      <c r="EA62" s="29"/>
      <c r="EB62" s="29"/>
      <c r="EC62" s="29"/>
      <c r="ED62" s="29">
        <f t="shared" si="209"/>
        <v>47.650000000000006</v>
      </c>
      <c r="EE62" s="28">
        <f t="shared" si="204"/>
        <v>345.05</v>
      </c>
      <c r="EF62" s="28">
        <f t="shared" si="210"/>
        <v>459.95</v>
      </c>
      <c r="EG62" s="92"/>
    </row>
    <row r="63" spans="2:137" ht="49.5" x14ac:dyDescent="0.15">
      <c r="B63" s="59">
        <v>42716</v>
      </c>
      <c r="C63" s="60" t="s">
        <v>115</v>
      </c>
      <c r="D63" s="90" t="s">
        <v>187</v>
      </c>
      <c r="E63" s="95" t="s">
        <v>188</v>
      </c>
      <c r="F63" s="61" t="s">
        <v>189</v>
      </c>
      <c r="G63" s="94">
        <v>805</v>
      </c>
      <c r="H63" s="28">
        <f t="shared" si="136"/>
        <v>80.5</v>
      </c>
      <c r="I63" s="28">
        <f t="shared" si="137"/>
        <v>724.5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28"/>
      <c r="AZ63" s="48"/>
      <c r="BA63" s="4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>
        <f>ROUND((I63/5/365*19),2)</f>
        <v>7.54</v>
      </c>
      <c r="CN63" s="28">
        <f t="shared" si="174"/>
        <v>7.54</v>
      </c>
      <c r="CO63" s="29">
        <f t="shared" si="175"/>
        <v>7.54</v>
      </c>
      <c r="CP63" s="28">
        <f t="shared" si="176"/>
        <v>12.31</v>
      </c>
      <c r="CQ63" s="28">
        <f t="shared" si="177"/>
        <v>11.12</v>
      </c>
      <c r="CR63" s="28">
        <f t="shared" si="178"/>
        <v>12.31</v>
      </c>
      <c r="CS63" s="28">
        <f t="shared" si="179"/>
        <v>11.91</v>
      </c>
      <c r="CT63" s="30">
        <f t="shared" si="180"/>
        <v>12.31</v>
      </c>
      <c r="CU63" s="28">
        <f t="shared" si="181"/>
        <v>11.91</v>
      </c>
      <c r="CV63" s="28">
        <f t="shared" si="182"/>
        <v>12.31</v>
      </c>
      <c r="CW63" s="28">
        <f t="shared" si="183"/>
        <v>12.31</v>
      </c>
      <c r="CX63" s="28">
        <f t="shared" si="184"/>
        <v>11.91</v>
      </c>
      <c r="CY63" s="28">
        <f t="shared" si="185"/>
        <v>12.31</v>
      </c>
      <c r="CZ63" s="28">
        <f t="shared" si="186"/>
        <v>11.91</v>
      </c>
      <c r="DA63" s="28">
        <f t="shared" si="187"/>
        <v>12.31</v>
      </c>
      <c r="DB63" s="29">
        <f t="shared" si="188"/>
        <v>144.93</v>
      </c>
      <c r="DC63" s="29">
        <f t="shared" si="189"/>
        <v>152.47</v>
      </c>
      <c r="DD63" s="28">
        <f t="shared" si="190"/>
        <v>12.31</v>
      </c>
      <c r="DE63" s="28">
        <f t="shared" si="191"/>
        <v>11.12</v>
      </c>
      <c r="DF63" s="28">
        <f t="shared" si="192"/>
        <v>12.31</v>
      </c>
      <c r="DG63" s="28">
        <f t="shared" si="193"/>
        <v>11.91</v>
      </c>
      <c r="DH63" s="28">
        <f t="shared" si="194"/>
        <v>12.31</v>
      </c>
      <c r="DI63" s="28">
        <f t="shared" si="195"/>
        <v>11.91</v>
      </c>
      <c r="DJ63" s="28">
        <f t="shared" si="196"/>
        <v>12.31</v>
      </c>
      <c r="DK63" s="28">
        <f t="shared" si="197"/>
        <v>12.31</v>
      </c>
      <c r="DL63" s="28">
        <f t="shared" si="198"/>
        <v>11.91</v>
      </c>
      <c r="DM63" s="28">
        <f t="shared" si="199"/>
        <v>12.31</v>
      </c>
      <c r="DN63" s="28">
        <f t="shared" si="200"/>
        <v>11.91</v>
      </c>
      <c r="DO63" s="28">
        <f t="shared" si="201"/>
        <v>12.31</v>
      </c>
      <c r="DP63" s="31">
        <f t="shared" si="202"/>
        <v>144.93</v>
      </c>
      <c r="DQ63" s="29">
        <f t="shared" si="203"/>
        <v>297.39999999999998</v>
      </c>
      <c r="DR63" s="28">
        <f t="shared" si="205"/>
        <v>12.31</v>
      </c>
      <c r="DS63" s="28">
        <f t="shared" si="206"/>
        <v>11.12</v>
      </c>
      <c r="DT63" s="28">
        <f t="shared" si="207"/>
        <v>12.31</v>
      </c>
      <c r="DU63" s="28">
        <f t="shared" si="208"/>
        <v>11.91</v>
      </c>
      <c r="DV63" s="29"/>
      <c r="DW63" s="29"/>
      <c r="DX63" s="29"/>
      <c r="DY63" s="29"/>
      <c r="DZ63" s="29"/>
      <c r="EA63" s="29"/>
      <c r="EB63" s="29"/>
      <c r="EC63" s="29"/>
      <c r="ED63" s="29">
        <f t="shared" si="209"/>
        <v>47.650000000000006</v>
      </c>
      <c r="EE63" s="28">
        <f t="shared" si="204"/>
        <v>345.05</v>
      </c>
      <c r="EF63" s="28">
        <f t="shared" si="210"/>
        <v>459.95</v>
      </c>
      <c r="EG63" s="92"/>
    </row>
    <row r="64" spans="2:137" ht="33" x14ac:dyDescent="0.15">
      <c r="B64" s="59">
        <v>42724</v>
      </c>
      <c r="C64" s="60" t="s">
        <v>190</v>
      </c>
      <c r="D64" s="60" t="s">
        <v>191</v>
      </c>
      <c r="E64" s="61" t="s">
        <v>192</v>
      </c>
      <c r="F64" s="96" t="s">
        <v>193</v>
      </c>
      <c r="G64" s="94">
        <v>683.85</v>
      </c>
      <c r="H64" s="28">
        <f t="shared" si="136"/>
        <v>68.385000000000005</v>
      </c>
      <c r="I64" s="28">
        <f t="shared" si="137"/>
        <v>615.46500000000003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28"/>
      <c r="AZ64" s="48"/>
      <c r="BA64" s="4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>
        <f>ROUND((I64/5/365*11),2)</f>
        <v>3.71</v>
      </c>
      <c r="CN64" s="28">
        <f t="shared" si="174"/>
        <v>3.71</v>
      </c>
      <c r="CO64" s="29">
        <f t="shared" si="175"/>
        <v>3.71</v>
      </c>
      <c r="CP64" s="28">
        <f t="shared" si="176"/>
        <v>10.45</v>
      </c>
      <c r="CQ64" s="28">
        <f t="shared" si="177"/>
        <v>9.44</v>
      </c>
      <c r="CR64" s="28">
        <f t="shared" si="178"/>
        <v>10.45</v>
      </c>
      <c r="CS64" s="28">
        <f t="shared" si="179"/>
        <v>10.119999999999999</v>
      </c>
      <c r="CT64" s="30">
        <f t="shared" si="180"/>
        <v>10.45</v>
      </c>
      <c r="CU64" s="28">
        <f t="shared" si="181"/>
        <v>10.119999999999999</v>
      </c>
      <c r="CV64" s="28">
        <f t="shared" si="182"/>
        <v>10.45</v>
      </c>
      <c r="CW64" s="28">
        <f t="shared" si="183"/>
        <v>10.45</v>
      </c>
      <c r="CX64" s="28">
        <f t="shared" si="184"/>
        <v>10.119999999999999</v>
      </c>
      <c r="CY64" s="28">
        <f t="shared" si="185"/>
        <v>10.45</v>
      </c>
      <c r="CZ64" s="28">
        <f t="shared" si="186"/>
        <v>10.119999999999999</v>
      </c>
      <c r="DA64" s="28">
        <f t="shared" si="187"/>
        <v>10.45</v>
      </c>
      <c r="DB64" s="29">
        <f t="shared" si="188"/>
        <v>123.07000000000001</v>
      </c>
      <c r="DC64" s="29">
        <f t="shared" si="189"/>
        <v>126.78</v>
      </c>
      <c r="DD64" s="28">
        <f t="shared" si="190"/>
        <v>10.45</v>
      </c>
      <c r="DE64" s="28">
        <f t="shared" si="191"/>
        <v>9.44</v>
      </c>
      <c r="DF64" s="28">
        <f t="shared" si="192"/>
        <v>10.45</v>
      </c>
      <c r="DG64" s="28">
        <f t="shared" si="193"/>
        <v>10.119999999999999</v>
      </c>
      <c r="DH64" s="28">
        <f t="shared" si="194"/>
        <v>10.45</v>
      </c>
      <c r="DI64" s="28">
        <f t="shared" si="195"/>
        <v>10.119999999999999</v>
      </c>
      <c r="DJ64" s="28">
        <f t="shared" si="196"/>
        <v>10.45</v>
      </c>
      <c r="DK64" s="28">
        <f t="shared" si="197"/>
        <v>10.45</v>
      </c>
      <c r="DL64" s="28">
        <f t="shared" si="198"/>
        <v>10.119999999999999</v>
      </c>
      <c r="DM64" s="28">
        <f t="shared" si="199"/>
        <v>10.45</v>
      </c>
      <c r="DN64" s="28">
        <f t="shared" si="200"/>
        <v>10.119999999999999</v>
      </c>
      <c r="DO64" s="28">
        <f t="shared" si="201"/>
        <v>10.45</v>
      </c>
      <c r="DP64" s="31">
        <f t="shared" si="202"/>
        <v>123.07000000000001</v>
      </c>
      <c r="DQ64" s="29">
        <f t="shared" si="203"/>
        <v>249.85</v>
      </c>
      <c r="DR64" s="28">
        <f t="shared" si="205"/>
        <v>10.45</v>
      </c>
      <c r="DS64" s="28">
        <f t="shared" si="206"/>
        <v>9.44</v>
      </c>
      <c r="DT64" s="28">
        <f t="shared" si="207"/>
        <v>10.45</v>
      </c>
      <c r="DU64" s="28">
        <f t="shared" si="208"/>
        <v>10.119999999999999</v>
      </c>
      <c r="DV64" s="29"/>
      <c r="DW64" s="29"/>
      <c r="DX64" s="29"/>
      <c r="DY64" s="29"/>
      <c r="DZ64" s="29"/>
      <c r="EA64" s="29"/>
      <c r="EB64" s="29"/>
      <c r="EC64" s="29"/>
      <c r="ED64" s="29">
        <f t="shared" si="209"/>
        <v>40.46</v>
      </c>
      <c r="EE64" s="28">
        <f t="shared" si="204"/>
        <v>290.31</v>
      </c>
      <c r="EF64" s="28">
        <f t="shared" si="210"/>
        <v>393.54</v>
      </c>
      <c r="EG64" s="92"/>
    </row>
    <row r="65" spans="2:143" ht="33" x14ac:dyDescent="0.15">
      <c r="B65" s="59">
        <v>42724</v>
      </c>
      <c r="C65" s="60" t="s">
        <v>190</v>
      </c>
      <c r="D65" s="60" t="s">
        <v>191</v>
      </c>
      <c r="E65" s="61" t="s">
        <v>192</v>
      </c>
      <c r="F65" s="96" t="s">
        <v>194</v>
      </c>
      <c r="G65" s="94">
        <v>683.85</v>
      </c>
      <c r="H65" s="28">
        <f t="shared" si="136"/>
        <v>68.385000000000005</v>
      </c>
      <c r="I65" s="28">
        <f t="shared" si="137"/>
        <v>615.46500000000003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28"/>
      <c r="AZ65" s="48"/>
      <c r="BA65" s="4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>
        <f>ROUND((I65/5/365*11),2)</f>
        <v>3.71</v>
      </c>
      <c r="CN65" s="28">
        <f t="shared" si="174"/>
        <v>3.71</v>
      </c>
      <c r="CO65" s="29">
        <f t="shared" si="175"/>
        <v>3.71</v>
      </c>
      <c r="CP65" s="28">
        <f t="shared" si="176"/>
        <v>10.45</v>
      </c>
      <c r="CQ65" s="28">
        <f t="shared" si="177"/>
        <v>9.44</v>
      </c>
      <c r="CR65" s="28">
        <f t="shared" si="178"/>
        <v>10.45</v>
      </c>
      <c r="CS65" s="28">
        <f t="shared" si="179"/>
        <v>10.119999999999999</v>
      </c>
      <c r="CT65" s="30">
        <f t="shared" si="180"/>
        <v>10.45</v>
      </c>
      <c r="CU65" s="28">
        <f t="shared" si="181"/>
        <v>10.119999999999999</v>
      </c>
      <c r="CV65" s="28">
        <f t="shared" si="182"/>
        <v>10.45</v>
      </c>
      <c r="CW65" s="28">
        <f t="shared" si="183"/>
        <v>10.45</v>
      </c>
      <c r="CX65" s="28">
        <f t="shared" si="184"/>
        <v>10.119999999999999</v>
      </c>
      <c r="CY65" s="28">
        <f t="shared" si="185"/>
        <v>10.45</v>
      </c>
      <c r="CZ65" s="28">
        <f t="shared" si="186"/>
        <v>10.119999999999999</v>
      </c>
      <c r="DA65" s="28">
        <f t="shared" si="187"/>
        <v>10.45</v>
      </c>
      <c r="DB65" s="29">
        <f t="shared" si="188"/>
        <v>123.07000000000001</v>
      </c>
      <c r="DC65" s="29">
        <f t="shared" si="189"/>
        <v>126.78</v>
      </c>
      <c r="DD65" s="28">
        <f t="shared" si="190"/>
        <v>10.45</v>
      </c>
      <c r="DE65" s="28">
        <f t="shared" si="191"/>
        <v>9.44</v>
      </c>
      <c r="DF65" s="28">
        <f t="shared" si="192"/>
        <v>10.45</v>
      </c>
      <c r="DG65" s="28">
        <f t="shared" si="193"/>
        <v>10.119999999999999</v>
      </c>
      <c r="DH65" s="28">
        <f t="shared" si="194"/>
        <v>10.45</v>
      </c>
      <c r="DI65" s="28">
        <f t="shared" si="195"/>
        <v>10.119999999999999</v>
      </c>
      <c r="DJ65" s="28">
        <f t="shared" si="196"/>
        <v>10.45</v>
      </c>
      <c r="DK65" s="28">
        <f t="shared" si="197"/>
        <v>10.45</v>
      </c>
      <c r="DL65" s="28">
        <f t="shared" si="198"/>
        <v>10.119999999999999</v>
      </c>
      <c r="DM65" s="28">
        <f t="shared" si="199"/>
        <v>10.45</v>
      </c>
      <c r="DN65" s="28">
        <f t="shared" si="200"/>
        <v>10.119999999999999</v>
      </c>
      <c r="DO65" s="28">
        <f t="shared" si="201"/>
        <v>10.45</v>
      </c>
      <c r="DP65" s="31">
        <f t="shared" si="202"/>
        <v>123.07000000000001</v>
      </c>
      <c r="DQ65" s="29">
        <f t="shared" si="203"/>
        <v>249.85</v>
      </c>
      <c r="DR65" s="28">
        <f t="shared" si="205"/>
        <v>10.45</v>
      </c>
      <c r="DS65" s="28">
        <f t="shared" si="206"/>
        <v>9.44</v>
      </c>
      <c r="DT65" s="28">
        <f t="shared" si="207"/>
        <v>10.45</v>
      </c>
      <c r="DU65" s="28">
        <f t="shared" si="208"/>
        <v>10.119999999999999</v>
      </c>
      <c r="DV65" s="29"/>
      <c r="DW65" s="29"/>
      <c r="DX65" s="29"/>
      <c r="DY65" s="29"/>
      <c r="DZ65" s="29"/>
      <c r="EA65" s="29"/>
      <c r="EB65" s="29"/>
      <c r="EC65" s="29"/>
      <c r="ED65" s="29">
        <f t="shared" si="209"/>
        <v>40.46</v>
      </c>
      <c r="EE65" s="28">
        <f t="shared" si="204"/>
        <v>290.31</v>
      </c>
      <c r="EF65" s="28">
        <f t="shared" si="210"/>
        <v>393.54</v>
      </c>
      <c r="EG65" s="92"/>
    </row>
    <row r="66" spans="2:143" ht="24.75" x14ac:dyDescent="0.15">
      <c r="B66" s="59">
        <v>42727</v>
      </c>
      <c r="C66" s="63" t="s">
        <v>195</v>
      </c>
      <c r="D66" s="63" t="s">
        <v>196</v>
      </c>
      <c r="E66" s="61" t="s">
        <v>148</v>
      </c>
      <c r="F66" s="61" t="s">
        <v>197</v>
      </c>
      <c r="G66" s="94">
        <v>865</v>
      </c>
      <c r="H66" s="28">
        <f t="shared" si="136"/>
        <v>86.5</v>
      </c>
      <c r="I66" s="28">
        <f t="shared" si="137"/>
        <v>778.5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28"/>
      <c r="AZ66" s="48"/>
      <c r="BA66" s="4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>
        <f>ROUND((I66/5/365*8),2)</f>
        <v>3.41</v>
      </c>
      <c r="CN66" s="28">
        <f t="shared" si="174"/>
        <v>3.41</v>
      </c>
      <c r="CO66" s="29">
        <f t="shared" si="175"/>
        <v>3.41</v>
      </c>
      <c r="CP66" s="28">
        <f t="shared" si="176"/>
        <v>13.22</v>
      </c>
      <c r="CQ66" s="28">
        <f t="shared" si="177"/>
        <v>11.94</v>
      </c>
      <c r="CR66" s="28">
        <f t="shared" si="178"/>
        <v>13.22</v>
      </c>
      <c r="CS66" s="28">
        <f t="shared" si="179"/>
        <v>12.8</v>
      </c>
      <c r="CT66" s="30">
        <f t="shared" si="180"/>
        <v>13.22</v>
      </c>
      <c r="CU66" s="28">
        <f t="shared" si="181"/>
        <v>12.8</v>
      </c>
      <c r="CV66" s="28">
        <f t="shared" si="182"/>
        <v>13.22</v>
      </c>
      <c r="CW66" s="28">
        <f t="shared" si="183"/>
        <v>13.22</v>
      </c>
      <c r="CX66" s="28">
        <f t="shared" si="184"/>
        <v>12.8</v>
      </c>
      <c r="CY66" s="28">
        <f t="shared" si="185"/>
        <v>13.22</v>
      </c>
      <c r="CZ66" s="28">
        <f t="shared" si="186"/>
        <v>12.8</v>
      </c>
      <c r="DA66" s="28">
        <f t="shared" si="187"/>
        <v>13.22</v>
      </c>
      <c r="DB66" s="29">
        <f t="shared" si="188"/>
        <v>155.68</v>
      </c>
      <c r="DC66" s="29">
        <f t="shared" si="189"/>
        <v>159.09</v>
      </c>
      <c r="DD66" s="28">
        <f t="shared" si="190"/>
        <v>13.22</v>
      </c>
      <c r="DE66" s="28">
        <f t="shared" si="191"/>
        <v>11.94</v>
      </c>
      <c r="DF66" s="28">
        <f t="shared" si="192"/>
        <v>13.22</v>
      </c>
      <c r="DG66" s="28">
        <f t="shared" si="193"/>
        <v>12.8</v>
      </c>
      <c r="DH66" s="28">
        <f t="shared" si="194"/>
        <v>13.22</v>
      </c>
      <c r="DI66" s="28">
        <f t="shared" si="195"/>
        <v>12.8</v>
      </c>
      <c r="DJ66" s="28">
        <f t="shared" si="196"/>
        <v>13.22</v>
      </c>
      <c r="DK66" s="28">
        <f t="shared" si="197"/>
        <v>13.22</v>
      </c>
      <c r="DL66" s="28">
        <f t="shared" si="198"/>
        <v>12.8</v>
      </c>
      <c r="DM66" s="28">
        <f t="shared" si="199"/>
        <v>13.22</v>
      </c>
      <c r="DN66" s="28">
        <f t="shared" si="200"/>
        <v>12.8</v>
      </c>
      <c r="DO66" s="28">
        <f t="shared" si="201"/>
        <v>13.22</v>
      </c>
      <c r="DP66" s="31">
        <f t="shared" si="202"/>
        <v>155.68</v>
      </c>
      <c r="DQ66" s="29">
        <f t="shared" si="203"/>
        <v>314.77</v>
      </c>
      <c r="DR66" s="28">
        <f t="shared" si="205"/>
        <v>13.22</v>
      </c>
      <c r="DS66" s="28">
        <f t="shared" si="206"/>
        <v>11.94</v>
      </c>
      <c r="DT66" s="28">
        <f t="shared" si="207"/>
        <v>13.22</v>
      </c>
      <c r="DU66" s="28">
        <f t="shared" si="208"/>
        <v>12.8</v>
      </c>
      <c r="DV66" s="29"/>
      <c r="DW66" s="29"/>
      <c r="DX66" s="29"/>
      <c r="DY66" s="29"/>
      <c r="DZ66" s="29"/>
      <c r="EA66" s="29"/>
      <c r="EB66" s="29"/>
      <c r="EC66" s="29"/>
      <c r="ED66" s="29">
        <f t="shared" si="209"/>
        <v>51.180000000000007</v>
      </c>
      <c r="EE66" s="28">
        <f t="shared" si="204"/>
        <v>365.95</v>
      </c>
      <c r="EF66" s="28">
        <f t="shared" si="210"/>
        <v>499.05</v>
      </c>
      <c r="EG66" s="92"/>
    </row>
    <row r="67" spans="2:143" ht="24.75" x14ac:dyDescent="0.15">
      <c r="B67" s="59">
        <v>42860</v>
      </c>
      <c r="C67" s="60" t="s">
        <v>115</v>
      </c>
      <c r="D67" s="60" t="s">
        <v>198</v>
      </c>
      <c r="E67" s="95" t="s">
        <v>199</v>
      </c>
      <c r="F67" s="61" t="s">
        <v>200</v>
      </c>
      <c r="G67" s="94">
        <v>805</v>
      </c>
      <c r="H67" s="28">
        <f t="shared" si="136"/>
        <v>80.5</v>
      </c>
      <c r="I67" s="28">
        <f t="shared" si="137"/>
        <v>724.5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28"/>
      <c r="AZ67" s="48"/>
      <c r="BA67" s="4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9"/>
      <c r="CP67" s="28"/>
      <c r="CQ67" s="28"/>
      <c r="CR67" s="28"/>
      <c r="CS67" s="28"/>
      <c r="CT67" s="30">
        <f>ROUND((I67/5/365*26),2)</f>
        <v>10.32</v>
      </c>
      <c r="CU67" s="28">
        <f t="shared" si="181"/>
        <v>11.91</v>
      </c>
      <c r="CV67" s="28">
        <f t="shared" si="182"/>
        <v>12.31</v>
      </c>
      <c r="CW67" s="28">
        <f t="shared" si="183"/>
        <v>12.31</v>
      </c>
      <c r="CX67" s="28">
        <f t="shared" si="184"/>
        <v>11.91</v>
      </c>
      <c r="CY67" s="28">
        <f t="shared" si="185"/>
        <v>12.31</v>
      </c>
      <c r="CZ67" s="28">
        <f t="shared" si="186"/>
        <v>11.91</v>
      </c>
      <c r="DA67" s="28">
        <f t="shared" si="187"/>
        <v>12.31</v>
      </c>
      <c r="DB67" s="29">
        <f t="shared" si="188"/>
        <v>95.29</v>
      </c>
      <c r="DC67" s="29">
        <f t="shared" si="189"/>
        <v>95.29</v>
      </c>
      <c r="DD67" s="28">
        <f t="shared" si="190"/>
        <v>12.31</v>
      </c>
      <c r="DE67" s="28">
        <f t="shared" si="191"/>
        <v>11.12</v>
      </c>
      <c r="DF67" s="28">
        <f t="shared" si="192"/>
        <v>12.31</v>
      </c>
      <c r="DG67" s="28">
        <f t="shared" si="193"/>
        <v>11.91</v>
      </c>
      <c r="DH67" s="28">
        <f t="shared" si="194"/>
        <v>12.31</v>
      </c>
      <c r="DI67" s="28">
        <f t="shared" si="195"/>
        <v>11.91</v>
      </c>
      <c r="DJ67" s="28">
        <f t="shared" si="196"/>
        <v>12.31</v>
      </c>
      <c r="DK67" s="28">
        <f t="shared" si="197"/>
        <v>12.31</v>
      </c>
      <c r="DL67" s="28">
        <f t="shared" si="198"/>
        <v>11.91</v>
      </c>
      <c r="DM67" s="28">
        <f t="shared" si="199"/>
        <v>12.31</v>
      </c>
      <c r="DN67" s="28">
        <f t="shared" si="200"/>
        <v>11.91</v>
      </c>
      <c r="DO67" s="28">
        <f t="shared" si="201"/>
        <v>12.31</v>
      </c>
      <c r="DP67" s="31">
        <f t="shared" si="202"/>
        <v>144.93</v>
      </c>
      <c r="DQ67" s="29">
        <f t="shared" si="203"/>
        <v>240.22</v>
      </c>
      <c r="DR67" s="28">
        <f t="shared" si="205"/>
        <v>12.31</v>
      </c>
      <c r="DS67" s="28">
        <f t="shared" si="206"/>
        <v>11.12</v>
      </c>
      <c r="DT67" s="28">
        <f t="shared" si="207"/>
        <v>12.31</v>
      </c>
      <c r="DU67" s="28">
        <f t="shared" si="208"/>
        <v>11.91</v>
      </c>
      <c r="DV67" s="29"/>
      <c r="DW67" s="29"/>
      <c r="DX67" s="29"/>
      <c r="DY67" s="29"/>
      <c r="DZ67" s="29"/>
      <c r="EA67" s="29"/>
      <c r="EB67" s="29"/>
      <c r="EC67" s="29"/>
      <c r="ED67" s="29">
        <f t="shared" si="209"/>
        <v>47.650000000000006</v>
      </c>
      <c r="EE67" s="28">
        <f t="shared" si="204"/>
        <v>287.87</v>
      </c>
      <c r="EF67" s="28">
        <f t="shared" si="210"/>
        <v>517.13</v>
      </c>
      <c r="EM67" s="64"/>
    </row>
    <row r="68" spans="2:143" ht="41.25" x14ac:dyDescent="0.15">
      <c r="B68" s="59">
        <v>42972</v>
      </c>
      <c r="C68" s="60" t="s">
        <v>201</v>
      </c>
      <c r="D68" s="60" t="s">
        <v>202</v>
      </c>
      <c r="E68" s="95" t="s">
        <v>203</v>
      </c>
      <c r="F68" s="61" t="s">
        <v>204</v>
      </c>
      <c r="G68" s="94">
        <v>950</v>
      </c>
      <c r="H68" s="28">
        <f t="shared" si="136"/>
        <v>95</v>
      </c>
      <c r="I68" s="28">
        <f t="shared" si="137"/>
        <v>855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28"/>
      <c r="AZ68" s="48"/>
      <c r="BA68" s="4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9"/>
      <c r="CP68" s="28"/>
      <c r="CQ68" s="28"/>
      <c r="CR68" s="28"/>
      <c r="CS68" s="28"/>
      <c r="CT68" s="30"/>
      <c r="CU68" s="28"/>
      <c r="CV68" s="28"/>
      <c r="CW68" s="28">
        <f>ROUND((I68/5/365*6),2)</f>
        <v>2.81</v>
      </c>
      <c r="CX68" s="28">
        <f t="shared" si="184"/>
        <v>14.05</v>
      </c>
      <c r="CY68" s="28">
        <f t="shared" si="185"/>
        <v>14.52</v>
      </c>
      <c r="CZ68" s="28">
        <f t="shared" si="186"/>
        <v>14.05</v>
      </c>
      <c r="DA68" s="28">
        <f t="shared" si="187"/>
        <v>14.52</v>
      </c>
      <c r="DB68" s="29">
        <f t="shared" si="188"/>
        <v>59.95</v>
      </c>
      <c r="DC68" s="29">
        <f t="shared" si="189"/>
        <v>59.95</v>
      </c>
      <c r="DD68" s="28">
        <f t="shared" si="190"/>
        <v>14.52</v>
      </c>
      <c r="DE68" s="28">
        <f t="shared" si="191"/>
        <v>13.12</v>
      </c>
      <c r="DF68" s="28">
        <f t="shared" si="192"/>
        <v>14.52</v>
      </c>
      <c r="DG68" s="28">
        <f t="shared" si="193"/>
        <v>14.05</v>
      </c>
      <c r="DH68" s="28">
        <f t="shared" si="194"/>
        <v>14.52</v>
      </c>
      <c r="DI68" s="28">
        <f t="shared" si="195"/>
        <v>14.05</v>
      </c>
      <c r="DJ68" s="28">
        <f t="shared" si="196"/>
        <v>14.52</v>
      </c>
      <c r="DK68" s="28">
        <f t="shared" si="197"/>
        <v>14.52</v>
      </c>
      <c r="DL68" s="28">
        <f t="shared" si="198"/>
        <v>14.05</v>
      </c>
      <c r="DM68" s="28">
        <f t="shared" si="199"/>
        <v>14.52</v>
      </c>
      <c r="DN68" s="28">
        <f t="shared" si="200"/>
        <v>14.05</v>
      </c>
      <c r="DO68" s="28">
        <f t="shared" si="201"/>
        <v>14.52</v>
      </c>
      <c r="DP68" s="31">
        <f t="shared" si="202"/>
        <v>170.96</v>
      </c>
      <c r="DQ68" s="29">
        <f t="shared" si="203"/>
        <v>230.91</v>
      </c>
      <c r="DR68" s="28">
        <f t="shared" si="205"/>
        <v>14.52</v>
      </c>
      <c r="DS68" s="28">
        <f t="shared" si="206"/>
        <v>13.12</v>
      </c>
      <c r="DT68" s="28">
        <f t="shared" si="207"/>
        <v>14.52</v>
      </c>
      <c r="DU68" s="28">
        <f t="shared" si="208"/>
        <v>14.05</v>
      </c>
      <c r="DV68" s="29"/>
      <c r="DW68" s="29"/>
      <c r="DX68" s="29"/>
      <c r="DY68" s="29"/>
      <c r="DZ68" s="29"/>
      <c r="EA68" s="29"/>
      <c r="EB68" s="29"/>
      <c r="EC68" s="29"/>
      <c r="ED68" s="29">
        <f t="shared" si="209"/>
        <v>56.209999999999994</v>
      </c>
      <c r="EE68" s="28">
        <f t="shared" si="204"/>
        <v>287.12</v>
      </c>
      <c r="EF68" s="28">
        <f t="shared" si="210"/>
        <v>662.88</v>
      </c>
      <c r="EG68" s="97"/>
      <c r="EM68" s="64"/>
    </row>
    <row r="69" spans="2:143" ht="115.5" x14ac:dyDescent="0.15">
      <c r="B69" s="59">
        <v>42972</v>
      </c>
      <c r="C69" s="60" t="s">
        <v>205</v>
      </c>
      <c r="D69" s="60" t="s">
        <v>206</v>
      </c>
      <c r="E69" s="98" t="s">
        <v>107</v>
      </c>
      <c r="F69" s="99" t="s">
        <v>207</v>
      </c>
      <c r="G69" s="94">
        <v>900</v>
      </c>
      <c r="H69" s="28">
        <f t="shared" si="136"/>
        <v>90</v>
      </c>
      <c r="I69" s="28">
        <f t="shared" si="137"/>
        <v>810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28"/>
      <c r="AZ69" s="48"/>
      <c r="BA69" s="4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9"/>
      <c r="CP69" s="28"/>
      <c r="CQ69" s="28"/>
      <c r="CR69" s="28"/>
      <c r="CS69" s="28"/>
      <c r="CT69" s="30"/>
      <c r="CU69" s="28"/>
      <c r="CV69" s="28"/>
      <c r="CW69" s="28">
        <f>ROUND((I69/5/365*6),2)</f>
        <v>2.66</v>
      </c>
      <c r="CX69" s="28">
        <f t="shared" si="184"/>
        <v>13.32</v>
      </c>
      <c r="CY69" s="28">
        <f t="shared" si="185"/>
        <v>13.76</v>
      </c>
      <c r="CZ69" s="28">
        <f t="shared" si="186"/>
        <v>13.32</v>
      </c>
      <c r="DA69" s="28">
        <f t="shared" si="187"/>
        <v>13.76</v>
      </c>
      <c r="DB69" s="29">
        <f t="shared" si="188"/>
        <v>56.82</v>
      </c>
      <c r="DC69" s="29">
        <f t="shared" si="189"/>
        <v>56.82</v>
      </c>
      <c r="DD69" s="28">
        <f t="shared" si="190"/>
        <v>13.76</v>
      </c>
      <c r="DE69" s="28">
        <f t="shared" si="191"/>
        <v>12.43</v>
      </c>
      <c r="DF69" s="28">
        <f t="shared" si="192"/>
        <v>13.76</v>
      </c>
      <c r="DG69" s="28">
        <f t="shared" si="193"/>
        <v>13.32</v>
      </c>
      <c r="DH69" s="28">
        <f t="shared" si="194"/>
        <v>13.76</v>
      </c>
      <c r="DI69" s="28">
        <f t="shared" si="195"/>
        <v>13.32</v>
      </c>
      <c r="DJ69" s="28">
        <f t="shared" si="196"/>
        <v>13.76</v>
      </c>
      <c r="DK69" s="28">
        <f t="shared" si="197"/>
        <v>13.76</v>
      </c>
      <c r="DL69" s="28">
        <f t="shared" si="198"/>
        <v>13.32</v>
      </c>
      <c r="DM69" s="28">
        <f t="shared" si="199"/>
        <v>13.76</v>
      </c>
      <c r="DN69" s="28">
        <f t="shared" si="200"/>
        <v>13.32</v>
      </c>
      <c r="DO69" s="28">
        <f t="shared" si="201"/>
        <v>13.76</v>
      </c>
      <c r="DP69" s="31">
        <f t="shared" si="202"/>
        <v>162.02999999999997</v>
      </c>
      <c r="DQ69" s="29">
        <f t="shared" si="203"/>
        <v>218.85</v>
      </c>
      <c r="DR69" s="28">
        <f t="shared" si="205"/>
        <v>13.76</v>
      </c>
      <c r="DS69" s="28">
        <f t="shared" si="206"/>
        <v>12.43</v>
      </c>
      <c r="DT69" s="28">
        <f t="shared" si="207"/>
        <v>13.76</v>
      </c>
      <c r="DU69" s="28">
        <f t="shared" si="208"/>
        <v>13.32</v>
      </c>
      <c r="DV69" s="29"/>
      <c r="DW69" s="29"/>
      <c r="DX69" s="29"/>
      <c r="DY69" s="29"/>
      <c r="DZ69" s="29"/>
      <c r="EA69" s="29"/>
      <c r="EB69" s="29"/>
      <c r="EC69" s="29"/>
      <c r="ED69" s="29">
        <f t="shared" si="209"/>
        <v>53.269999999999996</v>
      </c>
      <c r="EE69" s="28">
        <f t="shared" si="204"/>
        <v>272.12</v>
      </c>
      <c r="EF69" s="28">
        <f t="shared" si="210"/>
        <v>627.88</v>
      </c>
      <c r="EM69" s="64"/>
    </row>
    <row r="70" spans="2:143" ht="49.5" x14ac:dyDescent="0.15">
      <c r="B70" s="59">
        <v>43017</v>
      </c>
      <c r="C70" s="60" t="s">
        <v>115</v>
      </c>
      <c r="D70" s="60" t="s">
        <v>208</v>
      </c>
      <c r="E70" s="95" t="s">
        <v>126</v>
      </c>
      <c r="F70" s="61" t="s">
        <v>209</v>
      </c>
      <c r="G70" s="94">
        <v>750</v>
      </c>
      <c r="H70" s="28">
        <f t="shared" si="136"/>
        <v>75</v>
      </c>
      <c r="I70" s="28">
        <f t="shared" si="137"/>
        <v>675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28"/>
      <c r="AZ70" s="48"/>
      <c r="BA70" s="4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9"/>
      <c r="CP70" s="28"/>
      <c r="CQ70" s="28"/>
      <c r="CR70" s="28"/>
      <c r="CS70" s="28"/>
      <c r="CT70" s="30"/>
      <c r="CU70" s="28"/>
      <c r="CV70" s="28"/>
      <c r="CW70" s="28"/>
      <c r="CX70" s="28"/>
      <c r="CY70" s="28">
        <f>ROUND((I70/5/365*22),2)</f>
        <v>8.14</v>
      </c>
      <c r="CZ70" s="28">
        <f t="shared" si="186"/>
        <v>11.1</v>
      </c>
      <c r="DA70" s="28">
        <f t="shared" si="187"/>
        <v>11.47</v>
      </c>
      <c r="DB70" s="29">
        <f t="shared" si="188"/>
        <v>30.71</v>
      </c>
      <c r="DC70" s="29">
        <f t="shared" si="189"/>
        <v>30.71</v>
      </c>
      <c r="DD70" s="28">
        <f t="shared" si="190"/>
        <v>11.47</v>
      </c>
      <c r="DE70" s="28">
        <f t="shared" si="191"/>
        <v>10.36</v>
      </c>
      <c r="DF70" s="28">
        <f t="shared" si="192"/>
        <v>11.47</v>
      </c>
      <c r="DG70" s="28">
        <f t="shared" si="193"/>
        <v>11.1</v>
      </c>
      <c r="DH70" s="28">
        <f t="shared" si="194"/>
        <v>11.47</v>
      </c>
      <c r="DI70" s="28">
        <f t="shared" si="195"/>
        <v>11.1</v>
      </c>
      <c r="DJ70" s="28">
        <f t="shared" si="196"/>
        <v>11.47</v>
      </c>
      <c r="DK70" s="28">
        <f t="shared" si="197"/>
        <v>11.47</v>
      </c>
      <c r="DL70" s="28">
        <f t="shared" si="198"/>
        <v>11.1</v>
      </c>
      <c r="DM70" s="28">
        <f t="shared" si="199"/>
        <v>11.47</v>
      </c>
      <c r="DN70" s="28">
        <f t="shared" si="200"/>
        <v>11.1</v>
      </c>
      <c r="DO70" s="28">
        <f t="shared" si="201"/>
        <v>11.47</v>
      </c>
      <c r="DP70" s="31">
        <f t="shared" si="202"/>
        <v>135.04999999999998</v>
      </c>
      <c r="DQ70" s="29">
        <f t="shared" si="203"/>
        <v>165.76</v>
      </c>
      <c r="DR70" s="28">
        <f t="shared" si="205"/>
        <v>11.47</v>
      </c>
      <c r="DS70" s="28">
        <f t="shared" si="206"/>
        <v>10.36</v>
      </c>
      <c r="DT70" s="28">
        <f t="shared" si="207"/>
        <v>11.47</v>
      </c>
      <c r="DU70" s="28">
        <f t="shared" si="208"/>
        <v>11.1</v>
      </c>
      <c r="DV70" s="29"/>
      <c r="DW70" s="29"/>
      <c r="DX70" s="29"/>
      <c r="DY70" s="29"/>
      <c r="DZ70" s="29"/>
      <c r="EA70" s="29"/>
      <c r="EB70" s="29"/>
      <c r="EC70" s="29"/>
      <c r="ED70" s="29">
        <f t="shared" si="209"/>
        <v>44.4</v>
      </c>
      <c r="EE70" s="28">
        <f t="shared" si="204"/>
        <v>210.16</v>
      </c>
      <c r="EF70" s="28">
        <f t="shared" si="210"/>
        <v>539.84</v>
      </c>
      <c r="EM70" s="64"/>
    </row>
    <row r="71" spans="2:143" ht="49.5" x14ac:dyDescent="0.15">
      <c r="B71" s="59">
        <v>43017</v>
      </c>
      <c r="C71" s="60" t="s">
        <v>115</v>
      </c>
      <c r="D71" s="60" t="s">
        <v>210</v>
      </c>
      <c r="E71" s="95" t="s">
        <v>211</v>
      </c>
      <c r="F71" s="61" t="s">
        <v>212</v>
      </c>
      <c r="G71" s="94">
        <v>650</v>
      </c>
      <c r="H71" s="28">
        <f t="shared" si="136"/>
        <v>65</v>
      </c>
      <c r="I71" s="28">
        <f t="shared" si="137"/>
        <v>585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28"/>
      <c r="AZ71" s="48"/>
      <c r="BA71" s="4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9"/>
      <c r="CP71" s="28"/>
      <c r="CQ71" s="28"/>
      <c r="CR71" s="28"/>
      <c r="CS71" s="28"/>
      <c r="CT71" s="30"/>
      <c r="CU71" s="28"/>
      <c r="CV71" s="28"/>
      <c r="CW71" s="28"/>
      <c r="CX71" s="28"/>
      <c r="CY71" s="28">
        <f>ROUND((I71/5/365*22),2)</f>
        <v>7.05</v>
      </c>
      <c r="CZ71" s="28">
        <f t="shared" si="186"/>
        <v>9.6199999999999992</v>
      </c>
      <c r="DA71" s="28">
        <f t="shared" si="187"/>
        <v>9.94</v>
      </c>
      <c r="DB71" s="29">
        <f t="shared" si="188"/>
        <v>26.61</v>
      </c>
      <c r="DC71" s="29">
        <f t="shared" si="189"/>
        <v>26.61</v>
      </c>
      <c r="DD71" s="28">
        <f t="shared" si="190"/>
        <v>9.94</v>
      </c>
      <c r="DE71" s="28">
        <f t="shared" si="191"/>
        <v>8.98</v>
      </c>
      <c r="DF71" s="28">
        <f t="shared" si="192"/>
        <v>9.94</v>
      </c>
      <c r="DG71" s="28">
        <f t="shared" si="193"/>
        <v>9.6199999999999992</v>
      </c>
      <c r="DH71" s="28">
        <f t="shared" si="194"/>
        <v>9.94</v>
      </c>
      <c r="DI71" s="28">
        <f t="shared" si="195"/>
        <v>9.6199999999999992</v>
      </c>
      <c r="DJ71" s="28">
        <f t="shared" si="196"/>
        <v>9.94</v>
      </c>
      <c r="DK71" s="28">
        <f t="shared" si="197"/>
        <v>9.94</v>
      </c>
      <c r="DL71" s="28">
        <f t="shared" si="198"/>
        <v>9.6199999999999992</v>
      </c>
      <c r="DM71" s="28">
        <f t="shared" si="199"/>
        <v>9.94</v>
      </c>
      <c r="DN71" s="28">
        <f t="shared" si="200"/>
        <v>9.6199999999999992</v>
      </c>
      <c r="DO71" s="28">
        <f t="shared" si="201"/>
        <v>9.94</v>
      </c>
      <c r="DP71" s="31">
        <f t="shared" si="202"/>
        <v>117.03999999999999</v>
      </c>
      <c r="DQ71" s="29">
        <f t="shared" si="203"/>
        <v>143.65</v>
      </c>
      <c r="DR71" s="28">
        <f t="shared" si="205"/>
        <v>9.94</v>
      </c>
      <c r="DS71" s="28">
        <f t="shared" si="206"/>
        <v>8.98</v>
      </c>
      <c r="DT71" s="28">
        <f t="shared" si="207"/>
        <v>9.94</v>
      </c>
      <c r="DU71" s="28">
        <f t="shared" si="208"/>
        <v>9.6199999999999992</v>
      </c>
      <c r="DV71" s="29"/>
      <c r="DW71" s="29"/>
      <c r="DX71" s="29"/>
      <c r="DY71" s="29"/>
      <c r="DZ71" s="29"/>
      <c r="EA71" s="29"/>
      <c r="EB71" s="29"/>
      <c r="EC71" s="29"/>
      <c r="ED71" s="29">
        <f t="shared" si="209"/>
        <v>38.479999999999997</v>
      </c>
      <c r="EE71" s="28">
        <f t="shared" si="204"/>
        <v>182.13</v>
      </c>
      <c r="EF71" s="28">
        <f t="shared" si="210"/>
        <v>467.87</v>
      </c>
      <c r="EM71" s="64"/>
    </row>
    <row r="72" spans="2:143" ht="57.75" x14ac:dyDescent="0.15">
      <c r="B72" s="59">
        <v>43052</v>
      </c>
      <c r="C72" s="60" t="s">
        <v>115</v>
      </c>
      <c r="D72" s="60" t="s">
        <v>213</v>
      </c>
      <c r="E72" s="95" t="s">
        <v>214</v>
      </c>
      <c r="F72" s="61" t="s">
        <v>215</v>
      </c>
      <c r="G72" s="94">
        <v>1250</v>
      </c>
      <c r="H72" s="28">
        <f t="shared" si="136"/>
        <v>125</v>
      </c>
      <c r="I72" s="28">
        <f t="shared" si="137"/>
        <v>1125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28"/>
      <c r="AZ72" s="48"/>
      <c r="BA72" s="4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9"/>
      <c r="CP72" s="28"/>
      <c r="CQ72" s="28"/>
      <c r="CR72" s="28"/>
      <c r="CS72" s="28"/>
      <c r="CT72" s="30"/>
      <c r="CU72" s="28"/>
      <c r="CV72" s="28"/>
      <c r="CW72" s="28"/>
      <c r="CX72" s="28"/>
      <c r="CY72" s="28"/>
      <c r="CZ72" s="28">
        <f>ROUND((I72/5/365*17),2)</f>
        <v>10.48</v>
      </c>
      <c r="DA72" s="28">
        <f t="shared" si="187"/>
        <v>19.11</v>
      </c>
      <c r="DB72" s="29">
        <f t="shared" si="188"/>
        <v>29.59</v>
      </c>
      <c r="DC72" s="29">
        <f t="shared" si="189"/>
        <v>29.59</v>
      </c>
      <c r="DD72" s="28">
        <f t="shared" si="190"/>
        <v>19.11</v>
      </c>
      <c r="DE72" s="28">
        <f t="shared" si="191"/>
        <v>17.260000000000002</v>
      </c>
      <c r="DF72" s="28">
        <f t="shared" si="192"/>
        <v>19.11</v>
      </c>
      <c r="DG72" s="28">
        <f t="shared" si="193"/>
        <v>18.489999999999998</v>
      </c>
      <c r="DH72" s="28">
        <f t="shared" si="194"/>
        <v>19.11</v>
      </c>
      <c r="DI72" s="28">
        <f t="shared" si="195"/>
        <v>18.489999999999998</v>
      </c>
      <c r="DJ72" s="28">
        <f t="shared" si="196"/>
        <v>19.11</v>
      </c>
      <c r="DK72" s="28">
        <f t="shared" si="197"/>
        <v>19.11</v>
      </c>
      <c r="DL72" s="28">
        <f t="shared" si="198"/>
        <v>18.489999999999998</v>
      </c>
      <c r="DM72" s="28">
        <f t="shared" si="199"/>
        <v>19.11</v>
      </c>
      <c r="DN72" s="28">
        <f t="shared" si="200"/>
        <v>18.489999999999998</v>
      </c>
      <c r="DO72" s="28">
        <f t="shared" si="201"/>
        <v>19.11</v>
      </c>
      <c r="DP72" s="31">
        <f t="shared" si="202"/>
        <v>224.99000000000007</v>
      </c>
      <c r="DQ72" s="29">
        <f t="shared" si="203"/>
        <v>254.58</v>
      </c>
      <c r="DR72" s="28">
        <f t="shared" si="205"/>
        <v>19.11</v>
      </c>
      <c r="DS72" s="28">
        <f t="shared" si="206"/>
        <v>17.260000000000002</v>
      </c>
      <c r="DT72" s="28">
        <f t="shared" si="207"/>
        <v>19.11</v>
      </c>
      <c r="DU72" s="28">
        <f t="shared" si="208"/>
        <v>18.489999999999998</v>
      </c>
      <c r="DV72" s="29"/>
      <c r="DW72" s="29"/>
      <c r="DX72" s="29"/>
      <c r="DY72" s="29"/>
      <c r="DZ72" s="29"/>
      <c r="EA72" s="29"/>
      <c r="EB72" s="29"/>
      <c r="EC72" s="29"/>
      <c r="ED72" s="29">
        <f t="shared" si="209"/>
        <v>73.97</v>
      </c>
      <c r="EE72" s="28">
        <f t="shared" si="204"/>
        <v>328.55</v>
      </c>
      <c r="EF72" s="28">
        <f t="shared" si="210"/>
        <v>921.45</v>
      </c>
      <c r="EM72" s="64"/>
    </row>
    <row r="73" spans="2:143" ht="41.25" x14ac:dyDescent="0.15">
      <c r="B73" s="59">
        <v>43172</v>
      </c>
      <c r="C73" s="60" t="s">
        <v>115</v>
      </c>
      <c r="D73" s="64" t="s">
        <v>216</v>
      </c>
      <c r="E73" s="95" t="s">
        <v>182</v>
      </c>
      <c r="F73" s="61" t="s">
        <v>217</v>
      </c>
      <c r="G73" s="94">
        <v>694.57</v>
      </c>
      <c r="H73" s="28">
        <f t="shared" si="136"/>
        <v>69.457000000000008</v>
      </c>
      <c r="I73" s="28">
        <f t="shared" si="137"/>
        <v>625.11300000000006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28"/>
      <c r="AZ73" s="48"/>
      <c r="BA73" s="4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9"/>
      <c r="CP73" s="28"/>
      <c r="CQ73" s="28"/>
      <c r="CR73" s="28"/>
      <c r="CS73" s="28"/>
      <c r="CT73" s="30"/>
      <c r="CU73" s="28"/>
      <c r="CV73" s="28"/>
      <c r="CW73" s="28"/>
      <c r="CX73" s="28"/>
      <c r="CY73" s="28"/>
      <c r="CZ73" s="28"/>
      <c r="DA73" s="28"/>
      <c r="DB73" s="29"/>
      <c r="DC73" s="29"/>
      <c r="DD73" s="28"/>
      <c r="DE73" s="28"/>
      <c r="DF73" s="28">
        <f>ROUND((I73/5/365*18),2)</f>
        <v>6.17</v>
      </c>
      <c r="DG73" s="28">
        <f t="shared" si="193"/>
        <v>10.28</v>
      </c>
      <c r="DH73" s="28">
        <f t="shared" si="194"/>
        <v>10.62</v>
      </c>
      <c r="DI73" s="28">
        <f t="shared" si="195"/>
        <v>10.28</v>
      </c>
      <c r="DJ73" s="28">
        <f t="shared" si="196"/>
        <v>10.62</v>
      </c>
      <c r="DK73" s="28">
        <f t="shared" si="197"/>
        <v>10.62</v>
      </c>
      <c r="DL73" s="28">
        <f t="shared" si="198"/>
        <v>10.28</v>
      </c>
      <c r="DM73" s="28">
        <f t="shared" si="199"/>
        <v>10.62</v>
      </c>
      <c r="DN73" s="28">
        <f t="shared" si="200"/>
        <v>10.28</v>
      </c>
      <c r="DO73" s="28">
        <f t="shared" si="201"/>
        <v>10.62</v>
      </c>
      <c r="DP73" s="31">
        <f t="shared" si="202"/>
        <v>100.39</v>
      </c>
      <c r="DQ73" s="29">
        <f t="shared" si="203"/>
        <v>100.39</v>
      </c>
      <c r="DR73" s="28">
        <f t="shared" si="205"/>
        <v>10.62</v>
      </c>
      <c r="DS73" s="28">
        <f t="shared" si="206"/>
        <v>9.59</v>
      </c>
      <c r="DT73" s="28">
        <f t="shared" si="207"/>
        <v>10.62</v>
      </c>
      <c r="DU73" s="28">
        <f t="shared" si="208"/>
        <v>10.28</v>
      </c>
      <c r="DV73" s="29"/>
      <c r="DW73" s="29"/>
      <c r="DX73" s="29"/>
      <c r="DY73" s="29"/>
      <c r="DZ73" s="29"/>
      <c r="EA73" s="29"/>
      <c r="EB73" s="29"/>
      <c r="EC73" s="29"/>
      <c r="ED73" s="29">
        <f t="shared" si="209"/>
        <v>41.11</v>
      </c>
      <c r="EE73" s="28">
        <f t="shared" si="204"/>
        <v>141.5</v>
      </c>
      <c r="EF73" s="28">
        <f t="shared" si="210"/>
        <v>553.07000000000005</v>
      </c>
      <c r="EM73" s="64"/>
    </row>
    <row r="74" spans="2:143" ht="41.25" x14ac:dyDescent="0.15">
      <c r="B74" s="59">
        <v>43172</v>
      </c>
      <c r="C74" s="60" t="s">
        <v>115</v>
      </c>
      <c r="D74" s="60" t="s">
        <v>218</v>
      </c>
      <c r="E74" s="95" t="s">
        <v>214</v>
      </c>
      <c r="F74" s="61" t="s">
        <v>219</v>
      </c>
      <c r="G74" s="94">
        <v>694.57</v>
      </c>
      <c r="H74" s="28">
        <f t="shared" si="136"/>
        <v>69.457000000000008</v>
      </c>
      <c r="I74" s="28">
        <f t="shared" si="137"/>
        <v>625.11300000000006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28"/>
      <c r="AZ74" s="48"/>
      <c r="BA74" s="4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9"/>
      <c r="CP74" s="28"/>
      <c r="CQ74" s="28"/>
      <c r="CR74" s="28"/>
      <c r="CS74" s="28"/>
      <c r="CT74" s="30"/>
      <c r="CU74" s="28"/>
      <c r="CV74" s="28"/>
      <c r="CW74" s="28"/>
      <c r="CX74" s="28"/>
      <c r="CY74" s="28"/>
      <c r="CZ74" s="28"/>
      <c r="DA74" s="28"/>
      <c r="DB74" s="29"/>
      <c r="DC74" s="29"/>
      <c r="DD74" s="28"/>
      <c r="DE74" s="28"/>
      <c r="DF74" s="28">
        <f>ROUND((I74/5/365*18),2)</f>
        <v>6.17</v>
      </c>
      <c r="DG74" s="28">
        <f t="shared" si="193"/>
        <v>10.28</v>
      </c>
      <c r="DH74" s="28">
        <f t="shared" si="194"/>
        <v>10.62</v>
      </c>
      <c r="DI74" s="28">
        <f t="shared" si="195"/>
        <v>10.28</v>
      </c>
      <c r="DJ74" s="28">
        <f t="shared" si="196"/>
        <v>10.62</v>
      </c>
      <c r="DK74" s="28">
        <f t="shared" si="197"/>
        <v>10.62</v>
      </c>
      <c r="DL74" s="28">
        <f t="shared" si="198"/>
        <v>10.28</v>
      </c>
      <c r="DM74" s="28">
        <f t="shared" si="199"/>
        <v>10.62</v>
      </c>
      <c r="DN74" s="28">
        <f t="shared" si="200"/>
        <v>10.28</v>
      </c>
      <c r="DO74" s="28">
        <f t="shared" si="201"/>
        <v>10.62</v>
      </c>
      <c r="DP74" s="31">
        <f t="shared" si="202"/>
        <v>100.39</v>
      </c>
      <c r="DQ74" s="29">
        <f t="shared" si="203"/>
        <v>100.39</v>
      </c>
      <c r="DR74" s="28">
        <f t="shared" si="205"/>
        <v>10.62</v>
      </c>
      <c r="DS74" s="28">
        <f t="shared" si="206"/>
        <v>9.59</v>
      </c>
      <c r="DT74" s="28">
        <f t="shared" si="207"/>
        <v>10.62</v>
      </c>
      <c r="DU74" s="28">
        <f t="shared" si="208"/>
        <v>10.28</v>
      </c>
      <c r="DV74" s="29"/>
      <c r="DW74" s="29"/>
      <c r="DX74" s="29"/>
      <c r="DY74" s="29"/>
      <c r="DZ74" s="29"/>
      <c r="EA74" s="29"/>
      <c r="EB74" s="29"/>
      <c r="EC74" s="29"/>
      <c r="ED74" s="29">
        <f t="shared" si="209"/>
        <v>41.11</v>
      </c>
      <c r="EE74" s="28">
        <f t="shared" si="204"/>
        <v>141.5</v>
      </c>
      <c r="EF74" s="28">
        <f t="shared" si="210"/>
        <v>553.07000000000005</v>
      </c>
      <c r="EM74" s="64"/>
    </row>
    <row r="75" spans="2:143" ht="57.75" x14ac:dyDescent="0.15">
      <c r="B75" s="59">
        <v>43258</v>
      </c>
      <c r="C75" s="60" t="s">
        <v>115</v>
      </c>
      <c r="D75" s="100" t="s">
        <v>220</v>
      </c>
      <c r="E75" s="95" t="s">
        <v>221</v>
      </c>
      <c r="F75" s="61" t="s">
        <v>222</v>
      </c>
      <c r="G75" s="94">
        <v>670</v>
      </c>
      <c r="H75" s="28">
        <f t="shared" si="136"/>
        <v>67</v>
      </c>
      <c r="I75" s="28">
        <f t="shared" si="137"/>
        <v>603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28"/>
      <c r="AZ75" s="48"/>
      <c r="BA75" s="4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9"/>
      <c r="CP75" s="28"/>
      <c r="CQ75" s="28"/>
      <c r="CR75" s="28"/>
      <c r="CS75" s="28"/>
      <c r="CT75" s="30"/>
      <c r="CU75" s="28"/>
      <c r="CV75" s="28"/>
      <c r="CW75" s="28"/>
      <c r="CX75" s="28"/>
      <c r="CY75" s="28"/>
      <c r="CZ75" s="28"/>
      <c r="DA75" s="28"/>
      <c r="DB75" s="29"/>
      <c r="DC75" s="29"/>
      <c r="DD75" s="28"/>
      <c r="DE75" s="28"/>
      <c r="DF75" s="28"/>
      <c r="DG75" s="28"/>
      <c r="DH75" s="28"/>
      <c r="DI75" s="28">
        <f>ROUND((I75/5/365*23),2)</f>
        <v>7.6</v>
      </c>
      <c r="DJ75" s="28">
        <f t="shared" si="196"/>
        <v>10.24</v>
      </c>
      <c r="DK75" s="28">
        <f t="shared" si="197"/>
        <v>10.24</v>
      </c>
      <c r="DL75" s="28">
        <f t="shared" si="198"/>
        <v>9.91</v>
      </c>
      <c r="DM75" s="28">
        <f t="shared" si="199"/>
        <v>10.24</v>
      </c>
      <c r="DN75" s="28">
        <f t="shared" si="200"/>
        <v>9.91</v>
      </c>
      <c r="DO75" s="28">
        <f t="shared" si="201"/>
        <v>10.24</v>
      </c>
      <c r="DP75" s="31">
        <f t="shared" si="202"/>
        <v>68.38</v>
      </c>
      <c r="DQ75" s="29">
        <f t="shared" si="203"/>
        <v>68.38</v>
      </c>
      <c r="DR75" s="28">
        <f t="shared" si="205"/>
        <v>10.24</v>
      </c>
      <c r="DS75" s="28">
        <f t="shared" si="206"/>
        <v>9.25</v>
      </c>
      <c r="DT75" s="28">
        <f t="shared" si="207"/>
        <v>10.24</v>
      </c>
      <c r="DU75" s="28">
        <f t="shared" si="208"/>
        <v>9.91</v>
      </c>
      <c r="DV75" s="29"/>
      <c r="DW75" s="29"/>
      <c r="DX75" s="29"/>
      <c r="DY75" s="29"/>
      <c r="DZ75" s="29"/>
      <c r="EA75" s="29"/>
      <c r="EB75" s="29"/>
      <c r="EC75" s="29"/>
      <c r="ED75" s="29">
        <f t="shared" si="209"/>
        <v>39.64</v>
      </c>
      <c r="EE75" s="28">
        <f t="shared" si="204"/>
        <v>108.02</v>
      </c>
      <c r="EF75" s="28">
        <f t="shared" si="210"/>
        <v>561.98</v>
      </c>
      <c r="EM75" s="64"/>
    </row>
    <row r="76" spans="2:143" ht="66" x14ac:dyDescent="0.15">
      <c r="B76" s="59">
        <v>43269</v>
      </c>
      <c r="C76" s="60" t="s">
        <v>115</v>
      </c>
      <c r="D76" s="100" t="s">
        <v>223</v>
      </c>
      <c r="E76" s="95" t="s">
        <v>224</v>
      </c>
      <c r="F76" s="61" t="s">
        <v>225</v>
      </c>
      <c r="G76" s="94">
        <v>900</v>
      </c>
      <c r="H76" s="28">
        <f t="shared" si="136"/>
        <v>90</v>
      </c>
      <c r="I76" s="28">
        <f t="shared" si="137"/>
        <v>810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28"/>
      <c r="AZ76" s="48"/>
      <c r="BA76" s="4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9"/>
      <c r="CP76" s="28"/>
      <c r="CQ76" s="28"/>
      <c r="CR76" s="28"/>
      <c r="CS76" s="28"/>
      <c r="CT76" s="30"/>
      <c r="CU76" s="28"/>
      <c r="CV76" s="28"/>
      <c r="CW76" s="28"/>
      <c r="CX76" s="28"/>
      <c r="CY76" s="28"/>
      <c r="CZ76" s="28"/>
      <c r="DA76" s="28"/>
      <c r="DB76" s="29"/>
      <c r="DC76" s="29"/>
      <c r="DD76" s="28"/>
      <c r="DE76" s="28"/>
      <c r="DF76" s="28"/>
      <c r="DG76" s="28"/>
      <c r="DH76" s="28"/>
      <c r="DI76" s="28">
        <f>ROUND((I76/5/365*12),2)</f>
        <v>5.33</v>
      </c>
      <c r="DJ76" s="28">
        <f t="shared" si="196"/>
        <v>13.76</v>
      </c>
      <c r="DK76" s="28">
        <f t="shared" si="197"/>
        <v>13.76</v>
      </c>
      <c r="DL76" s="28">
        <f t="shared" si="198"/>
        <v>13.32</v>
      </c>
      <c r="DM76" s="28">
        <f t="shared" si="199"/>
        <v>13.76</v>
      </c>
      <c r="DN76" s="28">
        <f t="shared" si="200"/>
        <v>13.32</v>
      </c>
      <c r="DO76" s="28">
        <f t="shared" si="201"/>
        <v>13.76</v>
      </c>
      <c r="DP76" s="31">
        <f t="shared" si="202"/>
        <v>87.01</v>
      </c>
      <c r="DQ76" s="29">
        <f t="shared" si="203"/>
        <v>87.01</v>
      </c>
      <c r="DR76" s="28">
        <f t="shared" si="205"/>
        <v>13.76</v>
      </c>
      <c r="DS76" s="28">
        <f t="shared" si="206"/>
        <v>12.43</v>
      </c>
      <c r="DT76" s="28">
        <f t="shared" si="207"/>
        <v>13.76</v>
      </c>
      <c r="DU76" s="28">
        <f t="shared" si="208"/>
        <v>13.32</v>
      </c>
      <c r="DV76" s="29"/>
      <c r="DW76" s="29"/>
      <c r="DX76" s="29"/>
      <c r="DY76" s="29"/>
      <c r="DZ76" s="29"/>
      <c r="EA76" s="29"/>
      <c r="EB76" s="29"/>
      <c r="EC76" s="29"/>
      <c r="ED76" s="29">
        <f t="shared" si="209"/>
        <v>53.269999999999996</v>
      </c>
      <c r="EE76" s="28">
        <f t="shared" si="204"/>
        <v>140.28</v>
      </c>
      <c r="EF76" s="28">
        <f t="shared" si="210"/>
        <v>759.72</v>
      </c>
      <c r="EM76" s="64"/>
    </row>
    <row r="77" spans="2:143" ht="66" x14ac:dyDescent="0.15">
      <c r="B77" s="66">
        <v>43269</v>
      </c>
      <c r="C77" s="67" t="s">
        <v>115</v>
      </c>
      <c r="D77" s="101" t="s">
        <v>226</v>
      </c>
      <c r="E77" s="95" t="s">
        <v>227</v>
      </c>
      <c r="F77" s="61" t="s">
        <v>228</v>
      </c>
      <c r="G77" s="94">
        <v>900</v>
      </c>
      <c r="H77" s="28">
        <f t="shared" si="136"/>
        <v>90</v>
      </c>
      <c r="I77" s="28">
        <f t="shared" si="137"/>
        <v>810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28"/>
      <c r="AZ77" s="48"/>
      <c r="BA77" s="4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9"/>
      <c r="CP77" s="28"/>
      <c r="CQ77" s="28"/>
      <c r="CR77" s="28"/>
      <c r="CS77" s="28"/>
      <c r="CT77" s="30"/>
      <c r="CU77" s="28"/>
      <c r="CV77" s="28"/>
      <c r="CW77" s="28"/>
      <c r="CX77" s="28"/>
      <c r="CY77" s="28"/>
      <c r="CZ77" s="28"/>
      <c r="DA77" s="28"/>
      <c r="DB77" s="29"/>
      <c r="DC77" s="29"/>
      <c r="DD77" s="28"/>
      <c r="DE77" s="28"/>
      <c r="DF77" s="28"/>
      <c r="DG77" s="28"/>
      <c r="DH77" s="28"/>
      <c r="DI77" s="28">
        <f>ROUND((I77/5/365*12),2)</f>
        <v>5.33</v>
      </c>
      <c r="DJ77" s="28">
        <f t="shared" si="196"/>
        <v>13.76</v>
      </c>
      <c r="DK77" s="28">
        <f t="shared" si="197"/>
        <v>13.76</v>
      </c>
      <c r="DL77" s="28">
        <f t="shared" si="198"/>
        <v>13.32</v>
      </c>
      <c r="DM77" s="28">
        <f t="shared" si="199"/>
        <v>13.76</v>
      </c>
      <c r="DN77" s="28">
        <f t="shared" si="200"/>
        <v>13.32</v>
      </c>
      <c r="DO77" s="28">
        <f t="shared" si="201"/>
        <v>13.76</v>
      </c>
      <c r="DP77" s="31">
        <f t="shared" si="202"/>
        <v>87.01</v>
      </c>
      <c r="DQ77" s="29">
        <f t="shared" si="203"/>
        <v>87.01</v>
      </c>
      <c r="DR77" s="28">
        <v>13.76</v>
      </c>
      <c r="DS77" s="28">
        <f t="shared" si="206"/>
        <v>12.43</v>
      </c>
      <c r="DT77" s="28">
        <f t="shared" si="207"/>
        <v>13.76</v>
      </c>
      <c r="DU77" s="28">
        <f t="shared" si="208"/>
        <v>13.32</v>
      </c>
      <c r="DV77" s="38"/>
      <c r="DW77" s="38"/>
      <c r="DX77" s="38"/>
      <c r="DY77" s="38"/>
      <c r="DZ77" s="38"/>
      <c r="EA77" s="38"/>
      <c r="EB77" s="38"/>
      <c r="EC77" s="38"/>
      <c r="ED77" s="29">
        <f t="shared" si="209"/>
        <v>53.269999999999996</v>
      </c>
      <c r="EE77" s="36">
        <f t="shared" si="204"/>
        <v>140.28</v>
      </c>
      <c r="EF77" s="36">
        <f t="shared" si="210"/>
        <v>759.72</v>
      </c>
      <c r="EM77" s="64"/>
    </row>
    <row r="78" spans="2:143" ht="49.5" x14ac:dyDescent="0.15">
      <c r="B78" s="66">
        <v>43490</v>
      </c>
      <c r="C78" s="67" t="s">
        <v>229</v>
      </c>
      <c r="D78" s="67" t="s">
        <v>230</v>
      </c>
      <c r="E78" s="95" t="s">
        <v>231</v>
      </c>
      <c r="F78" s="61" t="s">
        <v>232</v>
      </c>
      <c r="G78" s="94">
        <v>847.5</v>
      </c>
      <c r="H78" s="28">
        <f t="shared" si="136"/>
        <v>84.75</v>
      </c>
      <c r="I78" s="28">
        <f>(G78*0.9)</f>
        <v>762.75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28"/>
      <c r="AZ78" s="48"/>
      <c r="BA78" s="4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9"/>
      <c r="CP78" s="28"/>
      <c r="CQ78" s="28"/>
      <c r="CR78" s="28"/>
      <c r="CS78" s="28"/>
      <c r="CT78" s="30"/>
      <c r="CU78" s="28"/>
      <c r="CV78" s="28"/>
      <c r="CW78" s="28"/>
      <c r="CX78" s="28"/>
      <c r="CY78" s="28"/>
      <c r="CZ78" s="28"/>
      <c r="DA78" s="28"/>
      <c r="DB78" s="29"/>
      <c r="DC78" s="29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31"/>
      <c r="DQ78" s="29"/>
      <c r="DR78" s="28"/>
      <c r="DS78" s="28">
        <f>ROUND((I78/5/365*34),2)</f>
        <v>14.21</v>
      </c>
      <c r="DT78" s="28">
        <f t="shared" si="207"/>
        <v>12.96</v>
      </c>
      <c r="DU78" s="28">
        <f t="shared" si="208"/>
        <v>12.54</v>
      </c>
      <c r="DV78" s="38"/>
      <c r="DW78" s="38"/>
      <c r="DX78" s="38"/>
      <c r="DY78" s="38"/>
      <c r="DZ78" s="38"/>
      <c r="EA78" s="38"/>
      <c r="EB78" s="38"/>
      <c r="EC78" s="38"/>
      <c r="ED78" s="29">
        <f t="shared" si="209"/>
        <v>39.71</v>
      </c>
      <c r="EE78" s="36">
        <f>ROUND((DQ78+DR78+DS78+DT78+DU78+DV78+DW78+DX78+DY78+DZ78+EA78+EB78+EC78),2)</f>
        <v>39.71</v>
      </c>
      <c r="EF78" s="36">
        <f t="shared" si="210"/>
        <v>807.79</v>
      </c>
      <c r="EM78" s="64"/>
    </row>
    <row r="79" spans="2:143" ht="57.75" x14ac:dyDescent="0.15">
      <c r="B79" s="59">
        <v>43479</v>
      </c>
      <c r="C79" s="60" t="s">
        <v>138</v>
      </c>
      <c r="D79" s="102" t="s">
        <v>233</v>
      </c>
      <c r="E79" s="95" t="s">
        <v>140</v>
      </c>
      <c r="F79" s="93" t="s">
        <v>234</v>
      </c>
      <c r="G79" s="91">
        <v>3525.7</v>
      </c>
      <c r="H79" s="28">
        <f>(G79*0.1)</f>
        <v>352.57</v>
      </c>
      <c r="I79" s="28">
        <f t="shared" si="137"/>
        <v>3173.13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28"/>
      <c r="AZ79" s="48"/>
      <c r="BA79" s="4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9"/>
      <c r="CP79" s="28"/>
      <c r="CQ79" s="28"/>
      <c r="CR79" s="28"/>
      <c r="CS79" s="28"/>
      <c r="CT79" s="30"/>
      <c r="CU79" s="28"/>
      <c r="CV79" s="28"/>
      <c r="CW79" s="28"/>
      <c r="CX79" s="28"/>
      <c r="CY79" s="28"/>
      <c r="CZ79" s="28"/>
      <c r="DA79" s="28"/>
      <c r="DB79" s="29"/>
      <c r="DC79" s="29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31"/>
      <c r="DQ79" s="29"/>
      <c r="DR79" s="28"/>
      <c r="DS79" s="28">
        <f>ROUND((I79/5/365*45),2)</f>
        <v>78.239999999999995</v>
      </c>
      <c r="DT79" s="28">
        <f t="shared" si="207"/>
        <v>53.9</v>
      </c>
      <c r="DU79" s="28">
        <f t="shared" si="208"/>
        <v>52.16</v>
      </c>
      <c r="DV79" s="29"/>
      <c r="DW79" s="29"/>
      <c r="DX79" s="29"/>
      <c r="DY79" s="29"/>
      <c r="DZ79" s="29"/>
      <c r="EA79" s="29"/>
      <c r="EB79" s="29"/>
      <c r="EC79" s="29"/>
      <c r="ED79" s="29">
        <f t="shared" si="209"/>
        <v>184.29999999999998</v>
      </c>
      <c r="EE79" s="36">
        <f t="shared" si="204"/>
        <v>184.3</v>
      </c>
      <c r="EF79" s="36">
        <f t="shared" si="210"/>
        <v>3341.3999999999996</v>
      </c>
      <c r="EM79" s="64"/>
    </row>
    <row r="80" spans="2:143" ht="57.75" x14ac:dyDescent="0.15">
      <c r="B80" s="59">
        <v>43480</v>
      </c>
      <c r="C80" s="60" t="s">
        <v>138</v>
      </c>
      <c r="D80" s="102" t="s">
        <v>233</v>
      </c>
      <c r="E80" s="95" t="s">
        <v>140</v>
      </c>
      <c r="F80" s="93" t="s">
        <v>235</v>
      </c>
      <c r="G80" s="91">
        <v>3525.7</v>
      </c>
      <c r="H80" s="28">
        <f t="shared" si="136"/>
        <v>352.57</v>
      </c>
      <c r="I80" s="28">
        <f t="shared" si="137"/>
        <v>3173.13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28"/>
      <c r="AZ80" s="48"/>
      <c r="BA80" s="4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9"/>
      <c r="CP80" s="28"/>
      <c r="CQ80" s="28"/>
      <c r="CR80" s="28"/>
      <c r="CS80" s="28"/>
      <c r="CT80" s="30"/>
      <c r="CU80" s="28"/>
      <c r="CV80" s="28"/>
      <c r="CW80" s="28"/>
      <c r="CX80" s="28"/>
      <c r="CY80" s="28"/>
      <c r="CZ80" s="28"/>
      <c r="DA80" s="28"/>
      <c r="DB80" s="29"/>
      <c r="DC80" s="29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31"/>
      <c r="DQ80" s="29"/>
      <c r="DR80" s="28"/>
      <c r="DS80" s="28">
        <f>ROUND((I80/5/365*45),2)</f>
        <v>78.239999999999995</v>
      </c>
      <c r="DT80" s="28">
        <f t="shared" si="207"/>
        <v>53.9</v>
      </c>
      <c r="DU80" s="28">
        <f t="shared" si="208"/>
        <v>52.16</v>
      </c>
      <c r="DV80" s="29"/>
      <c r="DW80" s="29"/>
      <c r="DX80" s="29"/>
      <c r="DY80" s="29"/>
      <c r="DZ80" s="29"/>
      <c r="EA80" s="29"/>
      <c r="EB80" s="29"/>
      <c r="EC80" s="29"/>
      <c r="ED80" s="29">
        <f t="shared" si="209"/>
        <v>184.29999999999998</v>
      </c>
      <c r="EE80" s="36">
        <f t="shared" si="204"/>
        <v>184.3</v>
      </c>
      <c r="EF80" s="36">
        <f>SUM(G80-EE80)</f>
        <v>3341.3999999999996</v>
      </c>
      <c r="EM80" s="64"/>
    </row>
    <row r="81" spans="2:143" ht="41.25" x14ac:dyDescent="0.15">
      <c r="B81" s="103">
        <v>43528</v>
      </c>
      <c r="C81" s="104" t="s">
        <v>236</v>
      </c>
      <c r="D81" s="104" t="s">
        <v>237</v>
      </c>
      <c r="E81" s="95" t="s">
        <v>238</v>
      </c>
      <c r="F81" s="105" t="s">
        <v>239</v>
      </c>
      <c r="G81" s="91">
        <v>791</v>
      </c>
      <c r="H81" s="28">
        <f t="shared" si="136"/>
        <v>79.100000000000009</v>
      </c>
      <c r="I81" s="28">
        <f t="shared" si="137"/>
        <v>711.9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28"/>
      <c r="AZ81" s="48"/>
      <c r="BA81" s="4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9"/>
      <c r="CP81" s="28"/>
      <c r="CQ81" s="28"/>
      <c r="CR81" s="28"/>
      <c r="CS81" s="28"/>
      <c r="CT81" s="30"/>
      <c r="CU81" s="28"/>
      <c r="CV81" s="28"/>
      <c r="CW81" s="28"/>
      <c r="CX81" s="28"/>
      <c r="CY81" s="28"/>
      <c r="CZ81" s="28"/>
      <c r="DA81" s="28"/>
      <c r="DB81" s="29"/>
      <c r="DC81" s="29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31"/>
      <c r="DQ81" s="29"/>
      <c r="DR81" s="28"/>
      <c r="DS81" s="28"/>
      <c r="DT81" s="28">
        <f>ROUND((I81/5/365*27),2)</f>
        <v>10.53</v>
      </c>
      <c r="DU81" s="28">
        <f t="shared" si="208"/>
        <v>11.7</v>
      </c>
      <c r="DV81" s="29"/>
      <c r="DW81" s="29"/>
      <c r="DX81" s="29"/>
      <c r="DY81" s="29"/>
      <c r="DZ81" s="29"/>
      <c r="EA81" s="29"/>
      <c r="EB81" s="29"/>
      <c r="EC81" s="29"/>
      <c r="ED81" s="29">
        <f t="shared" si="209"/>
        <v>22.229999999999997</v>
      </c>
      <c r="EE81" s="28">
        <f t="shared" si="204"/>
        <v>22.23</v>
      </c>
      <c r="EF81" s="28">
        <f>SUM(G81-EE81)</f>
        <v>768.77</v>
      </c>
      <c r="EM81" s="64"/>
    </row>
    <row r="82" spans="2:143" s="22" customFormat="1" ht="11.25" x14ac:dyDescent="0.2">
      <c r="B82" s="106" t="s">
        <v>240</v>
      </c>
      <c r="C82" s="107"/>
      <c r="D82" s="108"/>
      <c r="E82" s="106"/>
      <c r="F82" s="109"/>
      <c r="G82" s="110">
        <f>SUM(G34:G81)</f>
        <v>80711.76999999999</v>
      </c>
      <c r="H82" s="110">
        <f>SUM(H34:H81)</f>
        <v>8071.1770000000015</v>
      </c>
      <c r="I82" s="110">
        <f>SUM(I34:I81)</f>
        <v>72640.592999999993</v>
      </c>
      <c r="J82" s="110">
        <f t="shared" ref="J82:BU82" si="212">SUM(J34:J80)</f>
        <v>0</v>
      </c>
      <c r="K82" s="110">
        <f t="shared" si="212"/>
        <v>0</v>
      </c>
      <c r="L82" s="110">
        <f t="shared" si="212"/>
        <v>0</v>
      </c>
      <c r="M82" s="110">
        <f t="shared" si="212"/>
        <v>0</v>
      </c>
      <c r="N82" s="110">
        <f t="shared" si="212"/>
        <v>0</v>
      </c>
      <c r="O82" s="110">
        <f t="shared" si="212"/>
        <v>0</v>
      </c>
      <c r="P82" s="110">
        <f t="shared" si="212"/>
        <v>0</v>
      </c>
      <c r="Q82" s="110">
        <f t="shared" si="212"/>
        <v>0</v>
      </c>
      <c r="R82" s="110">
        <f t="shared" si="212"/>
        <v>0</v>
      </c>
      <c r="S82" s="110">
        <f t="shared" si="212"/>
        <v>0</v>
      </c>
      <c r="T82" s="110">
        <f t="shared" si="212"/>
        <v>0</v>
      </c>
      <c r="U82" s="110">
        <f t="shared" si="212"/>
        <v>0</v>
      </c>
      <c r="V82" s="110">
        <f t="shared" si="212"/>
        <v>0</v>
      </c>
      <c r="W82" s="110">
        <f t="shared" si="212"/>
        <v>0</v>
      </c>
      <c r="X82" s="110">
        <f t="shared" si="212"/>
        <v>0</v>
      </c>
      <c r="Y82" s="110">
        <f t="shared" si="212"/>
        <v>0</v>
      </c>
      <c r="Z82" s="110">
        <f t="shared" si="212"/>
        <v>0</v>
      </c>
      <c r="AA82" s="110">
        <f t="shared" si="212"/>
        <v>0</v>
      </c>
      <c r="AB82" s="110">
        <f t="shared" si="212"/>
        <v>0</v>
      </c>
      <c r="AC82" s="110">
        <f t="shared" si="212"/>
        <v>0</v>
      </c>
      <c r="AD82" s="110">
        <f t="shared" si="212"/>
        <v>0</v>
      </c>
      <c r="AE82" s="110">
        <f t="shared" si="212"/>
        <v>0</v>
      </c>
      <c r="AF82" s="110">
        <f t="shared" si="212"/>
        <v>0</v>
      </c>
      <c r="AG82" s="110">
        <f t="shared" si="212"/>
        <v>0</v>
      </c>
      <c r="AH82" s="110">
        <f t="shared" si="212"/>
        <v>0</v>
      </c>
      <c r="AI82" s="110">
        <f t="shared" si="212"/>
        <v>0</v>
      </c>
      <c r="AJ82" s="110">
        <f t="shared" si="212"/>
        <v>0</v>
      </c>
      <c r="AK82" s="110">
        <f t="shared" si="212"/>
        <v>0</v>
      </c>
      <c r="AL82" s="110">
        <f t="shared" si="212"/>
        <v>0</v>
      </c>
      <c r="AM82" s="110">
        <f t="shared" si="212"/>
        <v>0</v>
      </c>
      <c r="AN82" s="110">
        <f t="shared" si="212"/>
        <v>0</v>
      </c>
      <c r="AO82" s="110">
        <f t="shared" si="212"/>
        <v>0</v>
      </c>
      <c r="AP82" s="110">
        <f t="shared" si="212"/>
        <v>0</v>
      </c>
      <c r="AQ82" s="110">
        <f t="shared" si="212"/>
        <v>0</v>
      </c>
      <c r="AR82" s="110">
        <f t="shared" si="212"/>
        <v>0</v>
      </c>
      <c r="AS82" s="110">
        <f t="shared" si="212"/>
        <v>0</v>
      </c>
      <c r="AT82" s="110">
        <f t="shared" si="212"/>
        <v>0</v>
      </c>
      <c r="AU82" s="110">
        <f t="shared" si="212"/>
        <v>0</v>
      </c>
      <c r="AV82" s="110">
        <f t="shared" si="212"/>
        <v>0</v>
      </c>
      <c r="AW82" s="110">
        <f t="shared" si="212"/>
        <v>0</v>
      </c>
      <c r="AX82" s="110">
        <f t="shared" si="212"/>
        <v>0</v>
      </c>
      <c r="AY82" s="110">
        <f t="shared" si="212"/>
        <v>0</v>
      </c>
      <c r="AZ82" s="110">
        <f t="shared" si="212"/>
        <v>0</v>
      </c>
      <c r="BA82" s="110">
        <f t="shared" si="212"/>
        <v>0</v>
      </c>
      <c r="BB82" s="110">
        <f t="shared" si="212"/>
        <v>0</v>
      </c>
      <c r="BC82" s="110">
        <f t="shared" si="212"/>
        <v>0</v>
      </c>
      <c r="BD82" s="110">
        <f t="shared" si="212"/>
        <v>1.9700000000000002</v>
      </c>
      <c r="BE82" s="110">
        <f t="shared" si="212"/>
        <v>59.58</v>
      </c>
      <c r="BF82" s="110">
        <f t="shared" si="212"/>
        <v>61.55</v>
      </c>
      <c r="BG82" s="110">
        <f t="shared" si="212"/>
        <v>61.55</v>
      </c>
      <c r="BH82" s="110">
        <f t="shared" si="212"/>
        <v>59.58</v>
      </c>
      <c r="BI82" s="110">
        <f t="shared" si="212"/>
        <v>61.55</v>
      </c>
      <c r="BJ82" s="110">
        <f t="shared" si="212"/>
        <v>59.58</v>
      </c>
      <c r="BK82" s="110">
        <f t="shared" si="212"/>
        <v>172.53000000000003</v>
      </c>
      <c r="BL82" s="110">
        <f t="shared" si="212"/>
        <v>537.89</v>
      </c>
      <c r="BM82" s="110">
        <f t="shared" si="212"/>
        <v>537.89</v>
      </c>
      <c r="BN82" s="110">
        <f t="shared" si="212"/>
        <v>307.14</v>
      </c>
      <c r="BO82" s="110">
        <f t="shared" si="212"/>
        <v>277.40000000000003</v>
      </c>
      <c r="BP82" s="110">
        <f t="shared" si="212"/>
        <v>307.14</v>
      </c>
      <c r="BQ82" s="110">
        <f t="shared" si="212"/>
        <v>297.24</v>
      </c>
      <c r="BR82" s="110">
        <f t="shared" si="212"/>
        <v>307.14</v>
      </c>
      <c r="BS82" s="110">
        <f t="shared" si="212"/>
        <v>297.24</v>
      </c>
      <c r="BT82" s="110">
        <f t="shared" si="212"/>
        <v>307.14</v>
      </c>
      <c r="BU82" s="110">
        <f t="shared" si="212"/>
        <v>307.14</v>
      </c>
      <c r="BV82" s="110">
        <f t="shared" ref="BV82:EC82" si="213">SUM(BV34:BV80)</f>
        <v>297.24</v>
      </c>
      <c r="BW82" s="110">
        <f t="shared" si="213"/>
        <v>326.45</v>
      </c>
      <c r="BX82" s="110">
        <f t="shared" si="213"/>
        <v>345.61</v>
      </c>
      <c r="BY82" s="110">
        <f t="shared" si="213"/>
        <v>393.21</v>
      </c>
      <c r="BZ82" s="110">
        <f t="shared" si="213"/>
        <v>3770.0899999999997</v>
      </c>
      <c r="CA82" s="110">
        <f t="shared" si="213"/>
        <v>4307.9799999999996</v>
      </c>
      <c r="CB82" s="110">
        <f t="shared" si="213"/>
        <v>393.21</v>
      </c>
      <c r="CC82" s="110">
        <f t="shared" si="213"/>
        <v>367.84000000000003</v>
      </c>
      <c r="CD82" s="110">
        <f t="shared" si="213"/>
        <v>393.21</v>
      </c>
      <c r="CE82" s="110">
        <f t="shared" si="213"/>
        <v>380.53000000000003</v>
      </c>
      <c r="CF82" s="110">
        <f t="shared" si="213"/>
        <v>442.88000000000011</v>
      </c>
      <c r="CG82" s="110">
        <f t="shared" si="213"/>
        <v>753.18000000000018</v>
      </c>
      <c r="CH82" s="110">
        <f t="shared" si="213"/>
        <v>778.30999999999983</v>
      </c>
      <c r="CI82" s="110">
        <f t="shared" si="213"/>
        <v>831.44999999999982</v>
      </c>
      <c r="CJ82" s="110">
        <f t="shared" si="213"/>
        <v>832.26000000000022</v>
      </c>
      <c r="CK82" s="110">
        <f t="shared" si="213"/>
        <v>860.01999999999975</v>
      </c>
      <c r="CL82" s="110">
        <f t="shared" si="213"/>
        <v>832.26000000000022</v>
      </c>
      <c r="CM82" s="110">
        <f t="shared" si="213"/>
        <v>913.48999999999967</v>
      </c>
      <c r="CN82" s="110">
        <f t="shared" si="213"/>
        <v>7778.6399999999994</v>
      </c>
      <c r="CO82" s="110">
        <f t="shared" si="213"/>
        <v>12086.62</v>
      </c>
      <c r="CP82" s="110">
        <f t="shared" si="213"/>
        <v>960.9599999999997</v>
      </c>
      <c r="CQ82" s="110">
        <f t="shared" si="213"/>
        <v>867.93000000000006</v>
      </c>
      <c r="CR82" s="110">
        <f t="shared" si="213"/>
        <v>960.9599999999997</v>
      </c>
      <c r="CS82" s="110">
        <f t="shared" si="213"/>
        <v>929.95</v>
      </c>
      <c r="CT82" s="110">
        <f t="shared" si="213"/>
        <v>971.27999999999975</v>
      </c>
      <c r="CU82" s="110">
        <f t="shared" si="213"/>
        <v>941.86</v>
      </c>
      <c r="CV82" s="110">
        <f t="shared" si="213"/>
        <v>973.26999999999964</v>
      </c>
      <c r="CW82" s="110">
        <f t="shared" si="213"/>
        <v>978.73999999999955</v>
      </c>
      <c r="CX82" s="110">
        <f t="shared" si="213"/>
        <v>969.23</v>
      </c>
      <c r="CY82" s="110">
        <f t="shared" si="213"/>
        <v>1016.7399999999996</v>
      </c>
      <c r="CZ82" s="110">
        <f t="shared" si="213"/>
        <v>1000.4300000000001</v>
      </c>
      <c r="DA82" s="110">
        <f t="shared" si="213"/>
        <v>1042.0699999999997</v>
      </c>
      <c r="DB82" s="110">
        <f t="shared" si="213"/>
        <v>11613.420000000004</v>
      </c>
      <c r="DC82" s="110">
        <f t="shared" si="213"/>
        <v>23700.03999999999</v>
      </c>
      <c r="DD82" s="110">
        <f t="shared" si="213"/>
        <v>1042.0699999999997</v>
      </c>
      <c r="DE82" s="110">
        <f t="shared" si="213"/>
        <v>941.2</v>
      </c>
      <c r="DF82" s="110">
        <f t="shared" si="213"/>
        <v>1054.4099999999999</v>
      </c>
      <c r="DG82" s="110">
        <f t="shared" si="213"/>
        <v>1029</v>
      </c>
      <c r="DH82" s="110">
        <f t="shared" si="213"/>
        <v>1063.3099999999995</v>
      </c>
      <c r="DI82" s="110">
        <f t="shared" si="213"/>
        <v>1047.2599999999998</v>
      </c>
      <c r="DJ82" s="110">
        <f t="shared" si="213"/>
        <v>1101.0699999999995</v>
      </c>
      <c r="DK82" s="110">
        <f t="shared" si="213"/>
        <v>1101.0699999999995</v>
      </c>
      <c r="DL82" s="110">
        <f t="shared" si="213"/>
        <v>1065.55</v>
      </c>
      <c r="DM82" s="110">
        <f t="shared" si="213"/>
        <v>1101.0699999999995</v>
      </c>
      <c r="DN82" s="110">
        <f t="shared" si="213"/>
        <v>1065.55</v>
      </c>
      <c r="DO82" s="110">
        <f t="shared" si="213"/>
        <v>1101.0699999999995</v>
      </c>
      <c r="DP82" s="110">
        <f t="shared" si="213"/>
        <v>12712.630000000001</v>
      </c>
      <c r="DQ82" s="110">
        <f t="shared" si="213"/>
        <v>36412.669999999991</v>
      </c>
      <c r="DR82" s="110">
        <f>SUM(DR34:DR81)</f>
        <v>1101.0699999999995</v>
      </c>
      <c r="DS82" s="110">
        <f>SUM(DS34:DS81)</f>
        <v>1165.18</v>
      </c>
      <c r="DT82" s="110">
        <f>SUM(DT34:DT81)</f>
        <v>1232.3599999999997</v>
      </c>
      <c r="DU82" s="110">
        <f>SUM(DU34:DU81)</f>
        <v>1194.1100000000001</v>
      </c>
      <c r="DV82" s="110">
        <f t="shared" si="213"/>
        <v>0</v>
      </c>
      <c r="DW82" s="110">
        <f t="shared" si="213"/>
        <v>0</v>
      </c>
      <c r="DX82" s="110">
        <f t="shared" si="213"/>
        <v>0</v>
      </c>
      <c r="DY82" s="110">
        <f t="shared" si="213"/>
        <v>0</v>
      </c>
      <c r="DZ82" s="110">
        <f t="shared" si="213"/>
        <v>0</v>
      </c>
      <c r="EA82" s="110">
        <f t="shared" si="213"/>
        <v>0</v>
      </c>
      <c r="EB82" s="110">
        <f t="shared" si="213"/>
        <v>0</v>
      </c>
      <c r="EC82" s="110">
        <f t="shared" si="213"/>
        <v>0</v>
      </c>
      <c r="ED82" s="110">
        <f>SUM(ED34:ED81)</f>
        <v>4692.7200000000021</v>
      </c>
      <c r="EE82" s="110">
        <f>SUM(EE34:EE81)</f>
        <v>41105.390000000014</v>
      </c>
      <c r="EF82" s="110">
        <f>SUM(EF34:EF81)</f>
        <v>39606.379999999997</v>
      </c>
    </row>
    <row r="83" spans="2:143" s="22" customFormat="1" ht="12" thickBot="1" x14ac:dyDescent="0.25">
      <c r="B83" s="380" t="s">
        <v>241</v>
      </c>
      <c r="C83" s="381"/>
      <c r="D83" s="111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2"/>
      <c r="CC83" s="112"/>
      <c r="CD83" s="112"/>
      <c r="CE83" s="112"/>
      <c r="CF83" s="112"/>
      <c r="CG83" s="112"/>
      <c r="CH83" s="112"/>
      <c r="CI83" s="112"/>
      <c r="CJ83" s="112"/>
      <c r="CK83" s="112"/>
      <c r="CL83" s="112"/>
      <c r="CM83" s="112"/>
      <c r="CN83" s="112"/>
      <c r="CO83" s="112"/>
      <c r="CP83" s="112"/>
      <c r="CQ83" s="112"/>
      <c r="CR83" s="112"/>
      <c r="CS83" s="112"/>
      <c r="CT83" s="112"/>
      <c r="CU83" s="112"/>
      <c r="CV83" s="112"/>
      <c r="CW83" s="112"/>
      <c r="CX83" s="112"/>
      <c r="CY83" s="112"/>
      <c r="CZ83" s="112"/>
      <c r="DA83" s="112"/>
      <c r="DB83" s="112"/>
      <c r="DC83" s="112"/>
      <c r="DD83" s="112"/>
      <c r="DE83" s="112"/>
      <c r="DF83" s="112"/>
      <c r="DG83" s="112"/>
      <c r="DH83" s="112"/>
      <c r="DI83" s="112"/>
      <c r="DJ83" s="112"/>
      <c r="DK83" s="112"/>
      <c r="DL83" s="112"/>
      <c r="DM83" s="112"/>
      <c r="DN83" s="112"/>
      <c r="DO83" s="112"/>
      <c r="DP83" s="113"/>
      <c r="DQ83" s="113"/>
      <c r="DR83" s="113"/>
      <c r="DS83" s="113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  <c r="ED83" s="113"/>
      <c r="EE83" s="112"/>
      <c r="EF83" s="112"/>
    </row>
    <row r="84" spans="2:143" ht="49.5" x14ac:dyDescent="0.15">
      <c r="B84" s="48">
        <v>41732</v>
      </c>
      <c r="C84" s="114" t="s">
        <v>242</v>
      </c>
      <c r="D84" s="114" t="s">
        <v>243</v>
      </c>
      <c r="E84" s="48" t="s">
        <v>238</v>
      </c>
      <c r="F84" s="48" t="s">
        <v>244</v>
      </c>
      <c r="G84" s="27">
        <v>600.03</v>
      </c>
      <c r="H84" s="28">
        <f t="shared" ref="H84:H147" si="214">(G84*0.1)</f>
        <v>60.003</v>
      </c>
      <c r="I84" s="28">
        <f t="shared" ref="I84:I147" si="215">(G84*0.9)</f>
        <v>540.02700000000004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28">
        <f>ROUND((AK84+AL84+AM84+AN84+AO84+AP84+AQ84+AR84+AS84+AT84+AU84+AV84+AW84),2)</f>
        <v>0</v>
      </c>
      <c r="AZ84" s="48"/>
      <c r="BA84" s="48"/>
      <c r="BB84" s="28"/>
      <c r="BC84" s="28">
        <f>ROUND((I84/5/365*27),2)</f>
        <v>7.99</v>
      </c>
      <c r="BD84" s="28">
        <f>ROUND((I84/5/365*31),2)</f>
        <v>9.17</v>
      </c>
      <c r="BE84" s="28">
        <f>ROUND((I84/5/365*30),2)</f>
        <v>8.8800000000000008</v>
      </c>
      <c r="BF84" s="28">
        <f>ROUND((I84/5/365*31),2)</f>
        <v>9.17</v>
      </c>
      <c r="BG84" s="28">
        <f>ROUND((I84/5/365*31),2)</f>
        <v>9.17</v>
      </c>
      <c r="BH84" s="28">
        <f>ROUND((I84/5/365*30),2)</f>
        <v>8.8800000000000008</v>
      </c>
      <c r="BI84" s="28">
        <f>ROUND((I84/5/365*31),2)</f>
        <v>9.17</v>
      </c>
      <c r="BJ84" s="28">
        <f>ROUND((I84/5/365*30),2)</f>
        <v>8.8800000000000008</v>
      </c>
      <c r="BK84" s="28">
        <f>ROUND((I84/5/365*31),2)</f>
        <v>9.17</v>
      </c>
      <c r="BL84" s="28">
        <f t="shared" ref="BL84:BL92" si="216">SUM(AZ84:BK84)</f>
        <v>80.48</v>
      </c>
      <c r="BM84" s="28">
        <f t="shared" ref="BM84:BM93" si="217">ROUND((AY84+BL84),2)</f>
        <v>80.48</v>
      </c>
      <c r="BN84" s="28">
        <f t="shared" ref="BN84:BN92" si="218">ROUND((I84/5/365*31),2)</f>
        <v>9.17</v>
      </c>
      <c r="BO84" s="28">
        <f t="shared" ref="BO84:BO93" si="219">ROUND((I84/5/365*28),2)</f>
        <v>8.2899999999999991</v>
      </c>
      <c r="BP84" s="28">
        <f t="shared" ref="BP84:BP94" si="220">ROUND((I84/5/365*31),2)</f>
        <v>9.17</v>
      </c>
      <c r="BQ84" s="28">
        <f t="shared" ref="BQ84:BQ94" si="221">ROUND((I84/5/365*30),2)</f>
        <v>8.8800000000000008</v>
      </c>
      <c r="BR84" s="28">
        <f t="shared" ref="BR84:BR94" si="222">ROUND((I84/5/365*31),2)</f>
        <v>9.17</v>
      </c>
      <c r="BS84" s="28">
        <f t="shared" ref="BS84:BS94" si="223">ROUND((I84/5/365*30),2)</f>
        <v>8.8800000000000008</v>
      </c>
      <c r="BT84" s="28">
        <f t="shared" ref="BT84:BT106" si="224">ROUND((I84/5/365*31),2)</f>
        <v>9.17</v>
      </c>
      <c r="BU84" s="28">
        <f t="shared" ref="BU84:BU106" si="225">ROUND((I84/5/365*31),2)</f>
        <v>9.17</v>
      </c>
      <c r="BV84" s="28">
        <f t="shared" ref="BV84:BV106" si="226">ROUND((I84/5/365*30),2)</f>
        <v>8.8800000000000008</v>
      </c>
      <c r="BW84" s="28">
        <f t="shared" ref="BW84:BW109" si="227">ROUND((I84/5/365*31),2)</f>
        <v>9.17</v>
      </c>
      <c r="BX84" s="28">
        <f t="shared" ref="BX84:BX109" si="228">ROUND((I84/5/365*30),2)</f>
        <v>8.8800000000000008</v>
      </c>
      <c r="BY84" s="28">
        <f t="shared" ref="BY84:BY110" si="229">ROUND((I84/5/365*31),2)</f>
        <v>9.17</v>
      </c>
      <c r="BZ84" s="28">
        <f t="shared" ref="BZ84:BZ110" si="230">SUM(BN84:BY84)</f>
        <v>108</v>
      </c>
      <c r="CA84" s="28">
        <f t="shared" ref="CA84:CA110" si="231">ROUND((BM84+BZ84),2)</f>
        <v>188.48</v>
      </c>
      <c r="CB84" s="28">
        <f t="shared" ref="CB84:CB110" si="232">ROUND((I84/5/365*31),2)</f>
        <v>9.17</v>
      </c>
      <c r="CC84" s="28">
        <f t="shared" ref="CC84:CC110" si="233">ROUND((I84/5/365*29),2)</f>
        <v>8.58</v>
      </c>
      <c r="CD84" s="28">
        <f t="shared" ref="CD84:CD110" si="234">ROUND((I84/5/365*31),2)</f>
        <v>9.17</v>
      </c>
      <c r="CE84" s="28">
        <f t="shared" ref="CE84:CE110" si="235">ROUND((I84/5/365*30),2)</f>
        <v>8.8800000000000008</v>
      </c>
      <c r="CF84" s="28">
        <f t="shared" ref="CF84:CF110" si="236">ROUND((I84/5/365*31),2)</f>
        <v>9.17</v>
      </c>
      <c r="CG84" s="28">
        <f t="shared" ref="CG84:CG110" si="237">ROUND((I84/5/365*30),2)</f>
        <v>8.8800000000000008</v>
      </c>
      <c r="CH84" s="28">
        <f t="shared" ref="CH84:CH110" si="238">ROUND((I84/5/365*31),2)</f>
        <v>9.17</v>
      </c>
      <c r="CI84" s="28">
        <f t="shared" ref="CI84:CI110" si="239">ROUND((I84/5/365*31),2)</f>
        <v>9.17</v>
      </c>
      <c r="CJ84" s="28">
        <f t="shared" ref="CJ84:CJ110" si="240">ROUND((I84/5/365*30),2)</f>
        <v>8.8800000000000008</v>
      </c>
      <c r="CK84" s="28">
        <f t="shared" ref="CK84:CK110" si="241">ROUND((I84/5/365*31),2)</f>
        <v>9.17</v>
      </c>
      <c r="CL84" s="28">
        <f t="shared" ref="CL84:CL110" si="242">ROUND((I84/5/365*30),2)</f>
        <v>8.8800000000000008</v>
      </c>
      <c r="CM84" s="28">
        <f t="shared" ref="CM84:CM113" si="243">ROUND((I84/5/365*31),2)</f>
        <v>9.17</v>
      </c>
      <c r="CN84" s="28">
        <f t="shared" ref="CN84:CN116" si="244">SUM(CB84:CM84)</f>
        <v>108.29</v>
      </c>
      <c r="CO84" s="29">
        <f t="shared" ref="CO84:CO116" si="245">ROUND((CA84+CN84),2)</f>
        <v>296.77</v>
      </c>
      <c r="CP84" s="28">
        <f t="shared" ref="CP84:CP116" si="246">ROUND((I84/5/365*31),2)</f>
        <v>9.17</v>
      </c>
      <c r="CQ84" s="28">
        <f t="shared" ref="CQ84:CQ116" si="247">ROUND((I84/5/365*28),2)</f>
        <v>8.2899999999999991</v>
      </c>
      <c r="CR84" s="28">
        <f t="shared" ref="CR84:CR116" si="248">ROUND((I84/5/365*31),2)</f>
        <v>9.17</v>
      </c>
      <c r="CS84" s="28">
        <f t="shared" ref="CS84:CS116" si="249">ROUND((I84/5/365*30),2)</f>
        <v>8.8800000000000008</v>
      </c>
      <c r="CT84" s="30">
        <f t="shared" ref="CT84:CT116" si="250">ROUND((I84/5/365*31),2)</f>
        <v>9.17</v>
      </c>
      <c r="CU84" s="28">
        <f t="shared" ref="CU84:CU116" si="251">ROUND((I84/5/365*30),2)</f>
        <v>8.8800000000000008</v>
      </c>
      <c r="CV84" s="28">
        <f t="shared" ref="CV84:CV123" si="252">ROUND((I84/5/365*31),2)</f>
        <v>9.17</v>
      </c>
      <c r="CW84" s="28">
        <f t="shared" ref="CW84:CW142" si="253">ROUND((I84/5/365*31),2)</f>
        <v>9.17</v>
      </c>
      <c r="CX84" s="28">
        <f t="shared" ref="CX84:CX147" si="254">ROUND((I84/5/365*30),2)</f>
        <v>8.8800000000000008</v>
      </c>
      <c r="CY84" s="28">
        <f t="shared" ref="CY84:CY147" si="255">ROUND((I84/5/365*31),2)</f>
        <v>9.17</v>
      </c>
      <c r="CZ84" s="28">
        <f t="shared" ref="CZ84:CZ147" si="256">ROUND((I84/5/365*30),2)</f>
        <v>8.8800000000000008</v>
      </c>
      <c r="DA84" s="28">
        <f t="shared" ref="DA84:DA147" si="257">ROUND((I84/5/365*31),2)</f>
        <v>9.17</v>
      </c>
      <c r="DB84" s="29">
        <f t="shared" ref="DB84:DB147" si="258">SUM(CP84:DA84)</f>
        <v>108</v>
      </c>
      <c r="DC84" s="29">
        <f t="shared" ref="DC84:DC147" si="259">ROUND((CO84+DB84),2)</f>
        <v>404.77</v>
      </c>
      <c r="DD84" s="28">
        <f t="shared" ref="DD84:DD147" si="260">ROUND((I84/5/365*31),2)</f>
        <v>9.17</v>
      </c>
      <c r="DE84" s="28">
        <f t="shared" ref="DE84:DE147" si="261">ROUND((I84/5/365*28),2)</f>
        <v>8.2899999999999991</v>
      </c>
      <c r="DF84" s="28">
        <f t="shared" ref="DF84:DF147" si="262">ROUND((I84/5/365*31),2)</f>
        <v>9.17</v>
      </c>
      <c r="DG84" s="28">
        <f t="shared" ref="DG84:DG147" si="263">ROUND((I84/5/365*30),2)</f>
        <v>8.8800000000000008</v>
      </c>
      <c r="DH84" s="28">
        <f t="shared" ref="DH84:DH147" si="264">ROUND((I84/5/365*31),2)</f>
        <v>9.17</v>
      </c>
      <c r="DI84" s="28">
        <f t="shared" ref="DI84:DI147" si="265">ROUND((I84/5/365*30),2)</f>
        <v>8.8800000000000008</v>
      </c>
      <c r="DJ84" s="28">
        <f t="shared" ref="DJ84:DJ147" si="266">ROUND((I84/5/365*31),2)</f>
        <v>9.17</v>
      </c>
      <c r="DK84" s="28">
        <f t="shared" ref="DK84:DK147" si="267">ROUND((I84/5/365*31),2)</f>
        <v>9.17</v>
      </c>
      <c r="DL84" s="28">
        <f t="shared" ref="DL84:DL147" si="268">ROUND((I84/5/365*30),2)</f>
        <v>8.8800000000000008</v>
      </c>
      <c r="DM84" s="28">
        <f t="shared" ref="DM84:DM147" si="269">ROUND((I84/5/365*31),2)</f>
        <v>9.17</v>
      </c>
      <c r="DN84" s="28">
        <f t="shared" ref="DN84:DN147" si="270">ROUND((I84/5/365*30),2)</f>
        <v>8.8800000000000008</v>
      </c>
      <c r="DO84" s="28">
        <f t="shared" ref="DO84:DO147" si="271">ROUND((I84/5/365*31),2)</f>
        <v>9.17</v>
      </c>
      <c r="DP84" s="31">
        <f t="shared" ref="DP84:DP107" si="272">SUM(DD84:DO84)</f>
        <v>108</v>
      </c>
      <c r="DQ84" s="29">
        <f t="shared" ref="DQ84:DQ147" si="273">ROUND((DC84+DP84),2)</f>
        <v>512.77</v>
      </c>
      <c r="DR84" s="28">
        <f>ROUND((I84/5/365*31),2)</f>
        <v>9.17</v>
      </c>
      <c r="DS84" s="28">
        <f t="shared" ref="DS84:DS147" si="274">ROUND((I84/5/365*28),2)</f>
        <v>8.2899999999999991</v>
      </c>
      <c r="DT84" s="28">
        <f t="shared" ref="DT84:DT147" si="275">ROUND((I84/5/365*31),2)</f>
        <v>9.17</v>
      </c>
      <c r="DU84" s="28">
        <v>0.63</v>
      </c>
      <c r="DV84" s="29"/>
      <c r="DW84" s="29"/>
      <c r="DX84" s="29"/>
      <c r="DY84" s="29"/>
      <c r="DZ84" s="29"/>
      <c r="EA84" s="29"/>
      <c r="EB84" s="29"/>
      <c r="EC84" s="29"/>
      <c r="ED84" s="29">
        <f t="shared" ref="ED84:ED147" si="276">SUM(DR84:EC84)</f>
        <v>27.26</v>
      </c>
      <c r="EE84" s="28">
        <f t="shared" ref="EE84:EE147" si="277">ROUND((DQ84+DR84+DS84+DT84+DU84+DV84+DW84+DX84+DY84+DZ84+EA84+EB84+EC84),2)</f>
        <v>540.03</v>
      </c>
      <c r="EF84" s="28">
        <f t="shared" ref="EF84:EF147" si="278">SUM(G84-EE84)</f>
        <v>60</v>
      </c>
    </row>
    <row r="85" spans="2:143" ht="49.5" x14ac:dyDescent="0.15">
      <c r="B85" s="48">
        <v>41949</v>
      </c>
      <c r="C85" s="114" t="s">
        <v>245</v>
      </c>
      <c r="D85" s="114" t="s">
        <v>246</v>
      </c>
      <c r="E85" s="48" t="s">
        <v>199</v>
      </c>
      <c r="F85" s="48" t="s">
        <v>247</v>
      </c>
      <c r="G85" s="27">
        <v>1180</v>
      </c>
      <c r="H85" s="28">
        <f t="shared" si="214"/>
        <v>118</v>
      </c>
      <c r="I85" s="28">
        <f t="shared" si="215"/>
        <v>1062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28"/>
      <c r="AZ85" s="48"/>
      <c r="BA85" s="48"/>
      <c r="BB85" s="28"/>
      <c r="BC85" s="28"/>
      <c r="BD85" s="28"/>
      <c r="BE85" s="28"/>
      <c r="BF85" s="28"/>
      <c r="BG85" s="28"/>
      <c r="BH85" s="28"/>
      <c r="BI85" s="28"/>
      <c r="BJ85" s="28">
        <f>ROUND((I85/5/365*24),2)</f>
        <v>13.97</v>
      </c>
      <c r="BK85" s="28">
        <f>ROUND((I85/5/365*31),2)</f>
        <v>18.04</v>
      </c>
      <c r="BL85" s="28">
        <f t="shared" si="216"/>
        <v>32.01</v>
      </c>
      <c r="BM85" s="28">
        <f t="shared" si="217"/>
        <v>32.01</v>
      </c>
      <c r="BN85" s="28">
        <f t="shared" si="218"/>
        <v>18.04</v>
      </c>
      <c r="BO85" s="28">
        <f t="shared" si="219"/>
        <v>16.29</v>
      </c>
      <c r="BP85" s="28">
        <f t="shared" si="220"/>
        <v>18.04</v>
      </c>
      <c r="BQ85" s="28">
        <f t="shared" si="221"/>
        <v>17.46</v>
      </c>
      <c r="BR85" s="28">
        <f t="shared" si="222"/>
        <v>18.04</v>
      </c>
      <c r="BS85" s="28">
        <f t="shared" si="223"/>
        <v>17.46</v>
      </c>
      <c r="BT85" s="28">
        <f t="shared" si="224"/>
        <v>18.04</v>
      </c>
      <c r="BU85" s="28">
        <f t="shared" si="225"/>
        <v>18.04</v>
      </c>
      <c r="BV85" s="28">
        <f t="shared" si="226"/>
        <v>17.46</v>
      </c>
      <c r="BW85" s="28">
        <f t="shared" si="227"/>
        <v>18.04</v>
      </c>
      <c r="BX85" s="28">
        <f t="shared" si="228"/>
        <v>17.46</v>
      </c>
      <c r="BY85" s="28">
        <f t="shared" si="229"/>
        <v>18.04</v>
      </c>
      <c r="BZ85" s="28">
        <f t="shared" si="230"/>
        <v>212.41</v>
      </c>
      <c r="CA85" s="28">
        <f t="shared" si="231"/>
        <v>244.42</v>
      </c>
      <c r="CB85" s="28">
        <f t="shared" si="232"/>
        <v>18.04</v>
      </c>
      <c r="CC85" s="28">
        <f t="shared" si="233"/>
        <v>16.88</v>
      </c>
      <c r="CD85" s="28">
        <f t="shared" si="234"/>
        <v>18.04</v>
      </c>
      <c r="CE85" s="28">
        <f t="shared" si="235"/>
        <v>17.46</v>
      </c>
      <c r="CF85" s="28">
        <f t="shared" si="236"/>
        <v>18.04</v>
      </c>
      <c r="CG85" s="28">
        <f t="shared" si="237"/>
        <v>17.46</v>
      </c>
      <c r="CH85" s="28">
        <f t="shared" si="238"/>
        <v>18.04</v>
      </c>
      <c r="CI85" s="28">
        <f t="shared" si="239"/>
        <v>18.04</v>
      </c>
      <c r="CJ85" s="28">
        <f t="shared" si="240"/>
        <v>17.46</v>
      </c>
      <c r="CK85" s="28">
        <f t="shared" si="241"/>
        <v>18.04</v>
      </c>
      <c r="CL85" s="28">
        <f t="shared" si="242"/>
        <v>17.46</v>
      </c>
      <c r="CM85" s="28">
        <f t="shared" si="243"/>
        <v>18.04</v>
      </c>
      <c r="CN85" s="28">
        <f t="shared" si="244"/>
        <v>213</v>
      </c>
      <c r="CO85" s="29">
        <f t="shared" si="245"/>
        <v>457.42</v>
      </c>
      <c r="CP85" s="28">
        <f t="shared" si="246"/>
        <v>18.04</v>
      </c>
      <c r="CQ85" s="28">
        <f t="shared" si="247"/>
        <v>16.29</v>
      </c>
      <c r="CR85" s="28">
        <f t="shared" si="248"/>
        <v>18.04</v>
      </c>
      <c r="CS85" s="28">
        <f t="shared" si="249"/>
        <v>17.46</v>
      </c>
      <c r="CT85" s="30">
        <f t="shared" si="250"/>
        <v>18.04</v>
      </c>
      <c r="CU85" s="28">
        <f t="shared" si="251"/>
        <v>17.46</v>
      </c>
      <c r="CV85" s="28">
        <f t="shared" si="252"/>
        <v>18.04</v>
      </c>
      <c r="CW85" s="28">
        <f t="shared" si="253"/>
        <v>18.04</v>
      </c>
      <c r="CX85" s="28">
        <f t="shared" si="254"/>
        <v>17.46</v>
      </c>
      <c r="CY85" s="28">
        <f t="shared" si="255"/>
        <v>18.04</v>
      </c>
      <c r="CZ85" s="28">
        <f t="shared" si="256"/>
        <v>17.46</v>
      </c>
      <c r="DA85" s="28">
        <f t="shared" si="257"/>
        <v>18.04</v>
      </c>
      <c r="DB85" s="29">
        <f t="shared" si="258"/>
        <v>212.41</v>
      </c>
      <c r="DC85" s="29">
        <f t="shared" si="259"/>
        <v>669.83</v>
      </c>
      <c r="DD85" s="28">
        <f t="shared" si="260"/>
        <v>18.04</v>
      </c>
      <c r="DE85" s="28">
        <f t="shared" si="261"/>
        <v>16.29</v>
      </c>
      <c r="DF85" s="28">
        <f t="shared" si="262"/>
        <v>18.04</v>
      </c>
      <c r="DG85" s="28">
        <f t="shared" si="263"/>
        <v>17.46</v>
      </c>
      <c r="DH85" s="28">
        <f t="shared" si="264"/>
        <v>18.04</v>
      </c>
      <c r="DI85" s="28">
        <f t="shared" si="265"/>
        <v>17.46</v>
      </c>
      <c r="DJ85" s="28">
        <f t="shared" si="266"/>
        <v>18.04</v>
      </c>
      <c r="DK85" s="28">
        <f t="shared" si="267"/>
        <v>18.04</v>
      </c>
      <c r="DL85" s="28">
        <f t="shared" si="268"/>
        <v>17.46</v>
      </c>
      <c r="DM85" s="28">
        <f t="shared" si="269"/>
        <v>18.04</v>
      </c>
      <c r="DN85" s="28">
        <f t="shared" si="270"/>
        <v>17.46</v>
      </c>
      <c r="DO85" s="28">
        <f t="shared" si="271"/>
        <v>18.04</v>
      </c>
      <c r="DP85" s="31">
        <f t="shared" si="272"/>
        <v>212.41</v>
      </c>
      <c r="DQ85" s="29">
        <f t="shared" si="273"/>
        <v>882.24</v>
      </c>
      <c r="DR85" s="28">
        <f t="shared" ref="DR85:DR148" si="279">ROUND((I85/5/365*31),2)</f>
        <v>18.04</v>
      </c>
      <c r="DS85" s="28">
        <f t="shared" si="274"/>
        <v>16.29</v>
      </c>
      <c r="DT85" s="28">
        <f t="shared" si="275"/>
        <v>18.04</v>
      </c>
      <c r="DU85" s="28">
        <f>ROUND((I85/5/365*30),2)</f>
        <v>17.46</v>
      </c>
      <c r="DV85" s="29"/>
      <c r="DW85" s="29"/>
      <c r="DX85" s="29"/>
      <c r="DY85" s="29"/>
      <c r="DZ85" s="29"/>
      <c r="EA85" s="29"/>
      <c r="EB85" s="29"/>
      <c r="EC85" s="29"/>
      <c r="ED85" s="29">
        <f t="shared" si="276"/>
        <v>69.83</v>
      </c>
      <c r="EE85" s="28">
        <f t="shared" si="277"/>
        <v>952.07</v>
      </c>
      <c r="EF85" s="28">
        <f t="shared" si="278"/>
        <v>227.92999999999995</v>
      </c>
    </row>
    <row r="86" spans="2:143" ht="24.75" x14ac:dyDescent="0.15">
      <c r="B86" s="48">
        <v>41955</v>
      </c>
      <c r="C86" s="85" t="s">
        <v>248</v>
      </c>
      <c r="D86" s="58" t="s">
        <v>249</v>
      </c>
      <c r="E86" s="48" t="s">
        <v>192</v>
      </c>
      <c r="F86" s="87" t="s">
        <v>250</v>
      </c>
      <c r="G86" s="27">
        <v>1921</v>
      </c>
      <c r="H86" s="28">
        <f t="shared" si="214"/>
        <v>192.10000000000002</v>
      </c>
      <c r="I86" s="28">
        <f t="shared" si="215"/>
        <v>1728.9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28"/>
      <c r="AZ86" s="48"/>
      <c r="BA86" s="48"/>
      <c r="BB86" s="28"/>
      <c r="BC86" s="28"/>
      <c r="BD86" s="28"/>
      <c r="BE86" s="28"/>
      <c r="BF86" s="28"/>
      <c r="BG86" s="28"/>
      <c r="BH86" s="28"/>
      <c r="BI86" s="28"/>
      <c r="BJ86" s="28">
        <f>ROUND((I86/5/365*18),2)</f>
        <v>17.05</v>
      </c>
      <c r="BK86" s="28">
        <f>ROUND((I86/5/365*31),2)</f>
        <v>29.37</v>
      </c>
      <c r="BL86" s="28">
        <f t="shared" si="216"/>
        <v>46.42</v>
      </c>
      <c r="BM86" s="28">
        <f t="shared" si="217"/>
        <v>46.42</v>
      </c>
      <c r="BN86" s="28">
        <f t="shared" si="218"/>
        <v>29.37</v>
      </c>
      <c r="BO86" s="28">
        <f t="shared" si="219"/>
        <v>26.53</v>
      </c>
      <c r="BP86" s="28">
        <f t="shared" si="220"/>
        <v>29.37</v>
      </c>
      <c r="BQ86" s="28">
        <f t="shared" si="221"/>
        <v>28.42</v>
      </c>
      <c r="BR86" s="28">
        <f t="shared" si="222"/>
        <v>29.37</v>
      </c>
      <c r="BS86" s="28">
        <f t="shared" si="223"/>
        <v>28.42</v>
      </c>
      <c r="BT86" s="28">
        <f t="shared" si="224"/>
        <v>29.37</v>
      </c>
      <c r="BU86" s="28">
        <f t="shared" si="225"/>
        <v>29.37</v>
      </c>
      <c r="BV86" s="28">
        <f t="shared" si="226"/>
        <v>28.42</v>
      </c>
      <c r="BW86" s="28">
        <f t="shared" si="227"/>
        <v>29.37</v>
      </c>
      <c r="BX86" s="28">
        <f t="shared" si="228"/>
        <v>28.42</v>
      </c>
      <c r="BY86" s="28">
        <f t="shared" si="229"/>
        <v>29.37</v>
      </c>
      <c r="BZ86" s="28">
        <f t="shared" si="230"/>
        <v>345.80000000000007</v>
      </c>
      <c r="CA86" s="28">
        <f t="shared" si="231"/>
        <v>392.22</v>
      </c>
      <c r="CB86" s="28">
        <f t="shared" si="232"/>
        <v>29.37</v>
      </c>
      <c r="CC86" s="28">
        <f t="shared" si="233"/>
        <v>27.47</v>
      </c>
      <c r="CD86" s="28">
        <f t="shared" si="234"/>
        <v>29.37</v>
      </c>
      <c r="CE86" s="28">
        <f t="shared" si="235"/>
        <v>28.42</v>
      </c>
      <c r="CF86" s="28">
        <f t="shared" si="236"/>
        <v>29.37</v>
      </c>
      <c r="CG86" s="28">
        <f t="shared" si="237"/>
        <v>28.42</v>
      </c>
      <c r="CH86" s="28">
        <f t="shared" si="238"/>
        <v>29.37</v>
      </c>
      <c r="CI86" s="28">
        <f t="shared" si="239"/>
        <v>29.37</v>
      </c>
      <c r="CJ86" s="28">
        <f t="shared" si="240"/>
        <v>28.42</v>
      </c>
      <c r="CK86" s="28">
        <f t="shared" si="241"/>
        <v>29.37</v>
      </c>
      <c r="CL86" s="28">
        <f t="shared" si="242"/>
        <v>28.42</v>
      </c>
      <c r="CM86" s="28">
        <f t="shared" si="243"/>
        <v>29.37</v>
      </c>
      <c r="CN86" s="28">
        <f t="shared" si="244"/>
        <v>346.74000000000007</v>
      </c>
      <c r="CO86" s="29">
        <f t="shared" si="245"/>
        <v>738.96</v>
      </c>
      <c r="CP86" s="28">
        <f t="shared" si="246"/>
        <v>29.37</v>
      </c>
      <c r="CQ86" s="28">
        <f t="shared" si="247"/>
        <v>26.53</v>
      </c>
      <c r="CR86" s="28">
        <f t="shared" si="248"/>
        <v>29.37</v>
      </c>
      <c r="CS86" s="28">
        <f t="shared" si="249"/>
        <v>28.42</v>
      </c>
      <c r="CT86" s="30">
        <f t="shared" si="250"/>
        <v>29.37</v>
      </c>
      <c r="CU86" s="28">
        <f t="shared" si="251"/>
        <v>28.42</v>
      </c>
      <c r="CV86" s="28">
        <f t="shared" si="252"/>
        <v>29.37</v>
      </c>
      <c r="CW86" s="28">
        <f t="shared" si="253"/>
        <v>29.37</v>
      </c>
      <c r="CX86" s="28">
        <f t="shared" si="254"/>
        <v>28.42</v>
      </c>
      <c r="CY86" s="28">
        <f t="shared" si="255"/>
        <v>29.37</v>
      </c>
      <c r="CZ86" s="28">
        <f t="shared" si="256"/>
        <v>28.42</v>
      </c>
      <c r="DA86" s="28">
        <f t="shared" si="257"/>
        <v>29.37</v>
      </c>
      <c r="DB86" s="29">
        <f t="shared" si="258"/>
        <v>345.80000000000007</v>
      </c>
      <c r="DC86" s="29">
        <f t="shared" si="259"/>
        <v>1084.76</v>
      </c>
      <c r="DD86" s="28">
        <f t="shared" si="260"/>
        <v>29.37</v>
      </c>
      <c r="DE86" s="28">
        <f t="shared" si="261"/>
        <v>26.53</v>
      </c>
      <c r="DF86" s="28">
        <f t="shared" si="262"/>
        <v>29.37</v>
      </c>
      <c r="DG86" s="28">
        <f t="shared" si="263"/>
        <v>28.42</v>
      </c>
      <c r="DH86" s="28">
        <f t="shared" si="264"/>
        <v>29.37</v>
      </c>
      <c r="DI86" s="28">
        <f t="shared" si="265"/>
        <v>28.42</v>
      </c>
      <c r="DJ86" s="28">
        <f t="shared" si="266"/>
        <v>29.37</v>
      </c>
      <c r="DK86" s="28">
        <f t="shared" si="267"/>
        <v>29.37</v>
      </c>
      <c r="DL86" s="28">
        <f t="shared" si="268"/>
        <v>28.42</v>
      </c>
      <c r="DM86" s="28">
        <f t="shared" si="269"/>
        <v>29.37</v>
      </c>
      <c r="DN86" s="28">
        <f t="shared" si="270"/>
        <v>28.42</v>
      </c>
      <c r="DO86" s="28">
        <f t="shared" si="271"/>
        <v>29.37</v>
      </c>
      <c r="DP86" s="31">
        <f t="shared" si="272"/>
        <v>345.80000000000007</v>
      </c>
      <c r="DQ86" s="29">
        <f t="shared" si="273"/>
        <v>1430.56</v>
      </c>
      <c r="DR86" s="28">
        <f t="shared" si="279"/>
        <v>29.37</v>
      </c>
      <c r="DS86" s="28">
        <f t="shared" si="274"/>
        <v>26.53</v>
      </c>
      <c r="DT86" s="28">
        <f t="shared" si="275"/>
        <v>29.37</v>
      </c>
      <c r="DU86" s="28">
        <f t="shared" ref="DU86:DU149" si="280">ROUND((I86/5/365*30),2)</f>
        <v>28.42</v>
      </c>
      <c r="DV86" s="29"/>
      <c r="DW86" s="29"/>
      <c r="DX86" s="29"/>
      <c r="DY86" s="29"/>
      <c r="DZ86" s="29"/>
      <c r="EA86" s="29"/>
      <c r="EB86" s="29"/>
      <c r="EC86" s="29"/>
      <c r="ED86" s="29">
        <f t="shared" si="276"/>
        <v>113.69000000000001</v>
      </c>
      <c r="EE86" s="28">
        <f t="shared" si="277"/>
        <v>1544.25</v>
      </c>
      <c r="EF86" s="28">
        <f t="shared" si="278"/>
        <v>376.75</v>
      </c>
    </row>
    <row r="87" spans="2:143" ht="16.5" x14ac:dyDescent="0.15">
      <c r="B87" s="48">
        <v>41978</v>
      </c>
      <c r="C87" s="58" t="s">
        <v>251</v>
      </c>
      <c r="D87" s="58" t="s">
        <v>252</v>
      </c>
      <c r="E87" s="48" t="s">
        <v>253</v>
      </c>
      <c r="F87" s="87" t="s">
        <v>254</v>
      </c>
      <c r="G87" s="27">
        <v>847.5</v>
      </c>
      <c r="H87" s="28">
        <f t="shared" si="214"/>
        <v>84.75</v>
      </c>
      <c r="I87" s="28">
        <f t="shared" si="215"/>
        <v>762.75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28"/>
      <c r="AZ87" s="48"/>
      <c r="BA87" s="48"/>
      <c r="BB87" s="28"/>
      <c r="BC87" s="28"/>
      <c r="BD87" s="28"/>
      <c r="BE87" s="28"/>
      <c r="BF87" s="28"/>
      <c r="BG87" s="28"/>
      <c r="BH87" s="28"/>
      <c r="BI87" s="28"/>
      <c r="BJ87" s="28"/>
      <c r="BK87" s="28">
        <f t="shared" ref="BK87:BK92" si="281">ROUND((I87/5/365*26),2)</f>
        <v>10.87</v>
      </c>
      <c r="BL87" s="28">
        <f t="shared" si="216"/>
        <v>10.87</v>
      </c>
      <c r="BM87" s="28">
        <f t="shared" si="217"/>
        <v>10.87</v>
      </c>
      <c r="BN87" s="28">
        <f t="shared" si="218"/>
        <v>12.96</v>
      </c>
      <c r="BO87" s="28">
        <f t="shared" si="219"/>
        <v>11.7</v>
      </c>
      <c r="BP87" s="28">
        <f t="shared" si="220"/>
        <v>12.96</v>
      </c>
      <c r="BQ87" s="28">
        <f t="shared" si="221"/>
        <v>12.54</v>
      </c>
      <c r="BR87" s="28">
        <f t="shared" si="222"/>
        <v>12.96</v>
      </c>
      <c r="BS87" s="28">
        <f t="shared" si="223"/>
        <v>12.54</v>
      </c>
      <c r="BT87" s="28">
        <f t="shared" si="224"/>
        <v>12.96</v>
      </c>
      <c r="BU87" s="28">
        <f t="shared" si="225"/>
        <v>12.96</v>
      </c>
      <c r="BV87" s="28">
        <f t="shared" si="226"/>
        <v>12.54</v>
      </c>
      <c r="BW87" s="28">
        <f t="shared" si="227"/>
        <v>12.96</v>
      </c>
      <c r="BX87" s="28">
        <f t="shared" si="228"/>
        <v>12.54</v>
      </c>
      <c r="BY87" s="28">
        <f t="shared" si="229"/>
        <v>12.96</v>
      </c>
      <c r="BZ87" s="28">
        <f t="shared" si="230"/>
        <v>152.58000000000001</v>
      </c>
      <c r="CA87" s="28">
        <f t="shared" si="231"/>
        <v>163.44999999999999</v>
      </c>
      <c r="CB87" s="28">
        <f t="shared" si="232"/>
        <v>12.96</v>
      </c>
      <c r="CC87" s="28">
        <f t="shared" si="233"/>
        <v>12.12</v>
      </c>
      <c r="CD87" s="28">
        <f t="shared" si="234"/>
        <v>12.96</v>
      </c>
      <c r="CE87" s="28">
        <f t="shared" si="235"/>
        <v>12.54</v>
      </c>
      <c r="CF87" s="28">
        <f t="shared" si="236"/>
        <v>12.96</v>
      </c>
      <c r="CG87" s="28">
        <f t="shared" si="237"/>
        <v>12.54</v>
      </c>
      <c r="CH87" s="28">
        <f t="shared" si="238"/>
        <v>12.96</v>
      </c>
      <c r="CI87" s="28">
        <f t="shared" si="239"/>
        <v>12.96</v>
      </c>
      <c r="CJ87" s="28">
        <f t="shared" si="240"/>
        <v>12.54</v>
      </c>
      <c r="CK87" s="28">
        <f t="shared" si="241"/>
        <v>12.96</v>
      </c>
      <c r="CL87" s="28">
        <f t="shared" si="242"/>
        <v>12.54</v>
      </c>
      <c r="CM87" s="28">
        <f t="shared" si="243"/>
        <v>12.96</v>
      </c>
      <c r="CN87" s="28">
        <f t="shared" si="244"/>
        <v>153</v>
      </c>
      <c r="CO87" s="29">
        <f t="shared" si="245"/>
        <v>316.45</v>
      </c>
      <c r="CP87" s="28">
        <f t="shared" si="246"/>
        <v>12.96</v>
      </c>
      <c r="CQ87" s="28">
        <f t="shared" si="247"/>
        <v>11.7</v>
      </c>
      <c r="CR87" s="28">
        <f t="shared" si="248"/>
        <v>12.96</v>
      </c>
      <c r="CS87" s="28">
        <f t="shared" si="249"/>
        <v>12.54</v>
      </c>
      <c r="CT87" s="30">
        <f t="shared" si="250"/>
        <v>12.96</v>
      </c>
      <c r="CU87" s="28">
        <f t="shared" si="251"/>
        <v>12.54</v>
      </c>
      <c r="CV87" s="28">
        <f t="shared" si="252"/>
        <v>12.96</v>
      </c>
      <c r="CW87" s="28">
        <f t="shared" si="253"/>
        <v>12.96</v>
      </c>
      <c r="CX87" s="28">
        <f t="shared" si="254"/>
        <v>12.54</v>
      </c>
      <c r="CY87" s="28">
        <f t="shared" si="255"/>
        <v>12.96</v>
      </c>
      <c r="CZ87" s="28">
        <f t="shared" si="256"/>
        <v>12.54</v>
      </c>
      <c r="DA87" s="28">
        <f t="shared" si="257"/>
        <v>12.96</v>
      </c>
      <c r="DB87" s="29">
        <f t="shared" si="258"/>
        <v>152.58000000000001</v>
      </c>
      <c r="DC87" s="29">
        <f t="shared" si="259"/>
        <v>469.03</v>
      </c>
      <c r="DD87" s="28">
        <f t="shared" si="260"/>
        <v>12.96</v>
      </c>
      <c r="DE87" s="28">
        <f t="shared" si="261"/>
        <v>11.7</v>
      </c>
      <c r="DF87" s="28">
        <f t="shared" si="262"/>
        <v>12.96</v>
      </c>
      <c r="DG87" s="28">
        <f t="shared" si="263"/>
        <v>12.54</v>
      </c>
      <c r="DH87" s="28">
        <f t="shared" si="264"/>
        <v>12.96</v>
      </c>
      <c r="DI87" s="28">
        <f t="shared" si="265"/>
        <v>12.54</v>
      </c>
      <c r="DJ87" s="28">
        <f t="shared" si="266"/>
        <v>12.96</v>
      </c>
      <c r="DK87" s="28">
        <f t="shared" si="267"/>
        <v>12.96</v>
      </c>
      <c r="DL87" s="28">
        <f t="shared" si="268"/>
        <v>12.54</v>
      </c>
      <c r="DM87" s="28">
        <f t="shared" si="269"/>
        <v>12.96</v>
      </c>
      <c r="DN87" s="28">
        <f t="shared" si="270"/>
        <v>12.54</v>
      </c>
      <c r="DO87" s="28">
        <f t="shared" si="271"/>
        <v>12.96</v>
      </c>
      <c r="DP87" s="31">
        <f t="shared" si="272"/>
        <v>152.58000000000001</v>
      </c>
      <c r="DQ87" s="29">
        <f t="shared" si="273"/>
        <v>621.61</v>
      </c>
      <c r="DR87" s="28">
        <f t="shared" si="279"/>
        <v>12.96</v>
      </c>
      <c r="DS87" s="28">
        <f t="shared" si="274"/>
        <v>11.7</v>
      </c>
      <c r="DT87" s="28">
        <f t="shared" si="275"/>
        <v>12.96</v>
      </c>
      <c r="DU87" s="28">
        <f t="shared" si="280"/>
        <v>12.54</v>
      </c>
      <c r="DV87" s="29"/>
      <c r="DW87" s="29"/>
      <c r="DX87" s="29"/>
      <c r="DY87" s="29"/>
      <c r="DZ87" s="29"/>
      <c r="EA87" s="29"/>
      <c r="EB87" s="29"/>
      <c r="EC87" s="29"/>
      <c r="ED87" s="29">
        <f t="shared" si="276"/>
        <v>50.160000000000004</v>
      </c>
      <c r="EE87" s="28">
        <f t="shared" si="277"/>
        <v>671.77</v>
      </c>
      <c r="EF87" s="28">
        <f t="shared" si="278"/>
        <v>175.73000000000002</v>
      </c>
    </row>
    <row r="88" spans="2:143" ht="16.5" x14ac:dyDescent="0.15">
      <c r="B88" s="48">
        <v>41978</v>
      </c>
      <c r="C88" s="58" t="s">
        <v>251</v>
      </c>
      <c r="D88" s="58" t="s">
        <v>255</v>
      </c>
      <c r="E88" s="48" t="s">
        <v>224</v>
      </c>
      <c r="F88" s="87" t="s">
        <v>256</v>
      </c>
      <c r="G88" s="27">
        <v>847.5</v>
      </c>
      <c r="H88" s="28">
        <f t="shared" si="214"/>
        <v>84.75</v>
      </c>
      <c r="I88" s="28">
        <f t="shared" si="215"/>
        <v>762.75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28"/>
      <c r="AZ88" s="48"/>
      <c r="BA88" s="48"/>
      <c r="BB88" s="28"/>
      <c r="BC88" s="28"/>
      <c r="BD88" s="28"/>
      <c r="BE88" s="28"/>
      <c r="BF88" s="28"/>
      <c r="BG88" s="28"/>
      <c r="BH88" s="28"/>
      <c r="BI88" s="28"/>
      <c r="BJ88" s="28"/>
      <c r="BK88" s="28">
        <f t="shared" si="281"/>
        <v>10.87</v>
      </c>
      <c r="BL88" s="28">
        <f t="shared" si="216"/>
        <v>10.87</v>
      </c>
      <c r="BM88" s="28">
        <f t="shared" si="217"/>
        <v>10.87</v>
      </c>
      <c r="BN88" s="28">
        <f t="shared" si="218"/>
        <v>12.96</v>
      </c>
      <c r="BO88" s="28">
        <f t="shared" si="219"/>
        <v>11.7</v>
      </c>
      <c r="BP88" s="28">
        <f t="shared" si="220"/>
        <v>12.96</v>
      </c>
      <c r="BQ88" s="28">
        <f t="shared" si="221"/>
        <v>12.54</v>
      </c>
      <c r="BR88" s="28">
        <f t="shared" si="222"/>
        <v>12.96</v>
      </c>
      <c r="BS88" s="28">
        <f t="shared" si="223"/>
        <v>12.54</v>
      </c>
      <c r="BT88" s="28">
        <f t="shared" si="224"/>
        <v>12.96</v>
      </c>
      <c r="BU88" s="28">
        <f t="shared" si="225"/>
        <v>12.96</v>
      </c>
      <c r="BV88" s="28">
        <f t="shared" si="226"/>
        <v>12.54</v>
      </c>
      <c r="BW88" s="28">
        <f t="shared" si="227"/>
        <v>12.96</v>
      </c>
      <c r="BX88" s="28">
        <f t="shared" si="228"/>
        <v>12.54</v>
      </c>
      <c r="BY88" s="28">
        <f t="shared" si="229"/>
        <v>12.96</v>
      </c>
      <c r="BZ88" s="28">
        <f t="shared" si="230"/>
        <v>152.58000000000001</v>
      </c>
      <c r="CA88" s="28">
        <f t="shared" si="231"/>
        <v>163.44999999999999</v>
      </c>
      <c r="CB88" s="28">
        <f t="shared" si="232"/>
        <v>12.96</v>
      </c>
      <c r="CC88" s="28">
        <f t="shared" si="233"/>
        <v>12.12</v>
      </c>
      <c r="CD88" s="28">
        <f t="shared" si="234"/>
        <v>12.96</v>
      </c>
      <c r="CE88" s="28">
        <f t="shared" si="235"/>
        <v>12.54</v>
      </c>
      <c r="CF88" s="28">
        <f t="shared" si="236"/>
        <v>12.96</v>
      </c>
      <c r="CG88" s="28">
        <f t="shared" si="237"/>
        <v>12.54</v>
      </c>
      <c r="CH88" s="28">
        <f t="shared" si="238"/>
        <v>12.96</v>
      </c>
      <c r="CI88" s="28">
        <f t="shared" si="239"/>
        <v>12.96</v>
      </c>
      <c r="CJ88" s="28">
        <f t="shared" si="240"/>
        <v>12.54</v>
      </c>
      <c r="CK88" s="28">
        <f t="shared" si="241"/>
        <v>12.96</v>
      </c>
      <c r="CL88" s="28">
        <f t="shared" si="242"/>
        <v>12.54</v>
      </c>
      <c r="CM88" s="28">
        <f t="shared" si="243"/>
        <v>12.96</v>
      </c>
      <c r="CN88" s="28">
        <f t="shared" si="244"/>
        <v>153</v>
      </c>
      <c r="CO88" s="29">
        <f t="shared" si="245"/>
        <v>316.45</v>
      </c>
      <c r="CP88" s="28">
        <f t="shared" si="246"/>
        <v>12.96</v>
      </c>
      <c r="CQ88" s="28">
        <f t="shared" si="247"/>
        <v>11.7</v>
      </c>
      <c r="CR88" s="28">
        <f t="shared" si="248"/>
        <v>12.96</v>
      </c>
      <c r="CS88" s="28">
        <f t="shared" si="249"/>
        <v>12.54</v>
      </c>
      <c r="CT88" s="30">
        <f t="shared" si="250"/>
        <v>12.96</v>
      </c>
      <c r="CU88" s="28">
        <f t="shared" si="251"/>
        <v>12.54</v>
      </c>
      <c r="CV88" s="28">
        <f t="shared" si="252"/>
        <v>12.96</v>
      </c>
      <c r="CW88" s="28">
        <f t="shared" si="253"/>
        <v>12.96</v>
      </c>
      <c r="CX88" s="28">
        <f t="shared" si="254"/>
        <v>12.54</v>
      </c>
      <c r="CY88" s="28">
        <f t="shared" si="255"/>
        <v>12.96</v>
      </c>
      <c r="CZ88" s="28">
        <f t="shared" si="256"/>
        <v>12.54</v>
      </c>
      <c r="DA88" s="28">
        <f t="shared" si="257"/>
        <v>12.96</v>
      </c>
      <c r="DB88" s="29">
        <f t="shared" si="258"/>
        <v>152.58000000000001</v>
      </c>
      <c r="DC88" s="29">
        <f t="shared" si="259"/>
        <v>469.03</v>
      </c>
      <c r="DD88" s="28">
        <f t="shared" si="260"/>
        <v>12.96</v>
      </c>
      <c r="DE88" s="28">
        <f t="shared" si="261"/>
        <v>11.7</v>
      </c>
      <c r="DF88" s="28">
        <f t="shared" si="262"/>
        <v>12.96</v>
      </c>
      <c r="DG88" s="28">
        <f t="shared" si="263"/>
        <v>12.54</v>
      </c>
      <c r="DH88" s="28">
        <f t="shared" si="264"/>
        <v>12.96</v>
      </c>
      <c r="DI88" s="28">
        <f t="shared" si="265"/>
        <v>12.54</v>
      </c>
      <c r="DJ88" s="28">
        <f t="shared" si="266"/>
        <v>12.96</v>
      </c>
      <c r="DK88" s="28">
        <f t="shared" si="267"/>
        <v>12.96</v>
      </c>
      <c r="DL88" s="28">
        <f t="shared" si="268"/>
        <v>12.54</v>
      </c>
      <c r="DM88" s="28">
        <f t="shared" si="269"/>
        <v>12.96</v>
      </c>
      <c r="DN88" s="28">
        <f t="shared" si="270"/>
        <v>12.54</v>
      </c>
      <c r="DO88" s="28">
        <f t="shared" si="271"/>
        <v>12.96</v>
      </c>
      <c r="DP88" s="31">
        <f t="shared" si="272"/>
        <v>152.58000000000001</v>
      </c>
      <c r="DQ88" s="29">
        <f t="shared" si="273"/>
        <v>621.61</v>
      </c>
      <c r="DR88" s="28">
        <f t="shared" si="279"/>
        <v>12.96</v>
      </c>
      <c r="DS88" s="28">
        <f t="shared" si="274"/>
        <v>11.7</v>
      </c>
      <c r="DT88" s="28">
        <f t="shared" si="275"/>
        <v>12.96</v>
      </c>
      <c r="DU88" s="28">
        <f t="shared" si="280"/>
        <v>12.54</v>
      </c>
      <c r="DV88" s="29"/>
      <c r="DW88" s="29"/>
      <c r="DX88" s="29"/>
      <c r="DY88" s="29"/>
      <c r="DZ88" s="29"/>
      <c r="EA88" s="29"/>
      <c r="EB88" s="29"/>
      <c r="EC88" s="29"/>
      <c r="ED88" s="29">
        <f t="shared" si="276"/>
        <v>50.160000000000004</v>
      </c>
      <c r="EE88" s="28">
        <f t="shared" si="277"/>
        <v>671.77</v>
      </c>
      <c r="EF88" s="28">
        <f t="shared" si="278"/>
        <v>175.73000000000002</v>
      </c>
    </row>
    <row r="89" spans="2:143" ht="16.5" x14ac:dyDescent="0.15">
      <c r="B89" s="48">
        <v>41978</v>
      </c>
      <c r="C89" s="58" t="s">
        <v>251</v>
      </c>
      <c r="D89" s="58" t="s">
        <v>257</v>
      </c>
      <c r="E89" s="48" t="s">
        <v>258</v>
      </c>
      <c r="F89" s="87" t="s">
        <v>259</v>
      </c>
      <c r="G89" s="27">
        <v>847.5</v>
      </c>
      <c r="H89" s="28">
        <f t="shared" si="214"/>
        <v>84.75</v>
      </c>
      <c r="I89" s="28">
        <f t="shared" si="215"/>
        <v>762.75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28"/>
      <c r="AZ89" s="48"/>
      <c r="BA89" s="48"/>
      <c r="BB89" s="28"/>
      <c r="BC89" s="28"/>
      <c r="BD89" s="28"/>
      <c r="BE89" s="28"/>
      <c r="BF89" s="28"/>
      <c r="BG89" s="28"/>
      <c r="BH89" s="28"/>
      <c r="BI89" s="28"/>
      <c r="BJ89" s="28"/>
      <c r="BK89" s="28">
        <f t="shared" si="281"/>
        <v>10.87</v>
      </c>
      <c r="BL89" s="28">
        <f t="shared" si="216"/>
        <v>10.87</v>
      </c>
      <c r="BM89" s="28">
        <f t="shared" si="217"/>
        <v>10.87</v>
      </c>
      <c r="BN89" s="28">
        <f t="shared" si="218"/>
        <v>12.96</v>
      </c>
      <c r="BO89" s="28">
        <f t="shared" si="219"/>
        <v>11.7</v>
      </c>
      <c r="BP89" s="28">
        <f t="shared" si="220"/>
        <v>12.96</v>
      </c>
      <c r="BQ89" s="28">
        <f t="shared" si="221"/>
        <v>12.54</v>
      </c>
      <c r="BR89" s="28">
        <f t="shared" si="222"/>
        <v>12.96</v>
      </c>
      <c r="BS89" s="28">
        <f t="shared" si="223"/>
        <v>12.54</v>
      </c>
      <c r="BT89" s="28">
        <f t="shared" si="224"/>
        <v>12.96</v>
      </c>
      <c r="BU89" s="28">
        <f t="shared" si="225"/>
        <v>12.96</v>
      </c>
      <c r="BV89" s="28">
        <f t="shared" si="226"/>
        <v>12.54</v>
      </c>
      <c r="BW89" s="28">
        <f t="shared" si="227"/>
        <v>12.96</v>
      </c>
      <c r="BX89" s="28">
        <f t="shared" si="228"/>
        <v>12.54</v>
      </c>
      <c r="BY89" s="28">
        <f t="shared" si="229"/>
        <v>12.96</v>
      </c>
      <c r="BZ89" s="28">
        <f t="shared" si="230"/>
        <v>152.58000000000001</v>
      </c>
      <c r="CA89" s="28">
        <f t="shared" si="231"/>
        <v>163.44999999999999</v>
      </c>
      <c r="CB89" s="28">
        <f t="shared" si="232"/>
        <v>12.96</v>
      </c>
      <c r="CC89" s="28">
        <f t="shared" si="233"/>
        <v>12.12</v>
      </c>
      <c r="CD89" s="28">
        <f t="shared" si="234"/>
        <v>12.96</v>
      </c>
      <c r="CE89" s="28">
        <f t="shared" si="235"/>
        <v>12.54</v>
      </c>
      <c r="CF89" s="28">
        <f t="shared" si="236"/>
        <v>12.96</v>
      </c>
      <c r="CG89" s="28">
        <f t="shared" si="237"/>
        <v>12.54</v>
      </c>
      <c r="CH89" s="28">
        <f t="shared" si="238"/>
        <v>12.96</v>
      </c>
      <c r="CI89" s="28">
        <f t="shared" si="239"/>
        <v>12.96</v>
      </c>
      <c r="CJ89" s="28">
        <f t="shared" si="240"/>
        <v>12.54</v>
      </c>
      <c r="CK89" s="28">
        <f t="shared" si="241"/>
        <v>12.96</v>
      </c>
      <c r="CL89" s="28">
        <f t="shared" si="242"/>
        <v>12.54</v>
      </c>
      <c r="CM89" s="28">
        <f t="shared" si="243"/>
        <v>12.96</v>
      </c>
      <c r="CN89" s="28">
        <f t="shared" si="244"/>
        <v>153</v>
      </c>
      <c r="CO89" s="29">
        <f t="shared" si="245"/>
        <v>316.45</v>
      </c>
      <c r="CP89" s="28">
        <f t="shared" si="246"/>
        <v>12.96</v>
      </c>
      <c r="CQ89" s="28">
        <f t="shared" si="247"/>
        <v>11.7</v>
      </c>
      <c r="CR89" s="28">
        <f t="shared" si="248"/>
        <v>12.96</v>
      </c>
      <c r="CS89" s="28">
        <f t="shared" si="249"/>
        <v>12.54</v>
      </c>
      <c r="CT89" s="30">
        <f t="shared" si="250"/>
        <v>12.96</v>
      </c>
      <c r="CU89" s="28">
        <f t="shared" si="251"/>
        <v>12.54</v>
      </c>
      <c r="CV89" s="28">
        <f t="shared" si="252"/>
        <v>12.96</v>
      </c>
      <c r="CW89" s="28">
        <f t="shared" si="253"/>
        <v>12.96</v>
      </c>
      <c r="CX89" s="28">
        <f t="shared" si="254"/>
        <v>12.54</v>
      </c>
      <c r="CY89" s="28">
        <f t="shared" si="255"/>
        <v>12.96</v>
      </c>
      <c r="CZ89" s="28">
        <f t="shared" si="256"/>
        <v>12.54</v>
      </c>
      <c r="DA89" s="28">
        <f t="shared" si="257"/>
        <v>12.96</v>
      </c>
      <c r="DB89" s="29">
        <f t="shared" si="258"/>
        <v>152.58000000000001</v>
      </c>
      <c r="DC89" s="29">
        <f t="shared" si="259"/>
        <v>469.03</v>
      </c>
      <c r="DD89" s="28">
        <f t="shared" si="260"/>
        <v>12.96</v>
      </c>
      <c r="DE89" s="28">
        <f t="shared" si="261"/>
        <v>11.7</v>
      </c>
      <c r="DF89" s="28">
        <f t="shared" si="262"/>
        <v>12.96</v>
      </c>
      <c r="DG89" s="28">
        <f t="shared" si="263"/>
        <v>12.54</v>
      </c>
      <c r="DH89" s="28">
        <f t="shared" si="264"/>
        <v>12.96</v>
      </c>
      <c r="DI89" s="28">
        <f t="shared" si="265"/>
        <v>12.54</v>
      </c>
      <c r="DJ89" s="28">
        <f t="shared" si="266"/>
        <v>12.96</v>
      </c>
      <c r="DK89" s="28">
        <f t="shared" si="267"/>
        <v>12.96</v>
      </c>
      <c r="DL89" s="28">
        <f t="shared" si="268"/>
        <v>12.54</v>
      </c>
      <c r="DM89" s="28">
        <f t="shared" si="269"/>
        <v>12.96</v>
      </c>
      <c r="DN89" s="28">
        <f t="shared" si="270"/>
        <v>12.54</v>
      </c>
      <c r="DO89" s="28">
        <f t="shared" si="271"/>
        <v>12.96</v>
      </c>
      <c r="DP89" s="31">
        <f t="shared" si="272"/>
        <v>152.58000000000001</v>
      </c>
      <c r="DQ89" s="29">
        <f t="shared" si="273"/>
        <v>621.61</v>
      </c>
      <c r="DR89" s="28">
        <f t="shared" si="279"/>
        <v>12.96</v>
      </c>
      <c r="DS89" s="28">
        <f t="shared" si="274"/>
        <v>11.7</v>
      </c>
      <c r="DT89" s="28">
        <f t="shared" si="275"/>
        <v>12.96</v>
      </c>
      <c r="DU89" s="28">
        <f t="shared" si="280"/>
        <v>12.54</v>
      </c>
      <c r="DV89" s="29"/>
      <c r="DW89" s="29"/>
      <c r="DX89" s="29"/>
      <c r="DY89" s="29"/>
      <c r="DZ89" s="29"/>
      <c r="EA89" s="29"/>
      <c r="EB89" s="29"/>
      <c r="EC89" s="29"/>
      <c r="ED89" s="29">
        <f t="shared" si="276"/>
        <v>50.160000000000004</v>
      </c>
      <c r="EE89" s="28">
        <f t="shared" si="277"/>
        <v>671.77</v>
      </c>
      <c r="EF89" s="28">
        <f t="shared" si="278"/>
        <v>175.73000000000002</v>
      </c>
    </row>
    <row r="90" spans="2:143" ht="16.5" x14ac:dyDescent="0.15">
      <c r="B90" s="48">
        <v>41978</v>
      </c>
      <c r="C90" s="58" t="s">
        <v>251</v>
      </c>
      <c r="D90" s="58" t="s">
        <v>260</v>
      </c>
      <c r="E90" s="48" t="s">
        <v>126</v>
      </c>
      <c r="F90" s="87" t="s">
        <v>261</v>
      </c>
      <c r="G90" s="27">
        <v>847.5</v>
      </c>
      <c r="H90" s="28">
        <f t="shared" si="214"/>
        <v>84.75</v>
      </c>
      <c r="I90" s="28">
        <f t="shared" si="215"/>
        <v>762.75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28"/>
      <c r="AZ90" s="48"/>
      <c r="BA90" s="48"/>
      <c r="BB90" s="28"/>
      <c r="BC90" s="28"/>
      <c r="BD90" s="28"/>
      <c r="BE90" s="28"/>
      <c r="BF90" s="28"/>
      <c r="BG90" s="28"/>
      <c r="BH90" s="28"/>
      <c r="BI90" s="28"/>
      <c r="BJ90" s="28"/>
      <c r="BK90" s="28">
        <f t="shared" si="281"/>
        <v>10.87</v>
      </c>
      <c r="BL90" s="28">
        <f t="shared" si="216"/>
        <v>10.87</v>
      </c>
      <c r="BM90" s="28">
        <f t="shared" si="217"/>
        <v>10.87</v>
      </c>
      <c r="BN90" s="28">
        <f t="shared" si="218"/>
        <v>12.96</v>
      </c>
      <c r="BO90" s="28">
        <f t="shared" si="219"/>
        <v>11.7</v>
      </c>
      <c r="BP90" s="28">
        <f t="shared" si="220"/>
        <v>12.96</v>
      </c>
      <c r="BQ90" s="28">
        <f t="shared" si="221"/>
        <v>12.54</v>
      </c>
      <c r="BR90" s="28">
        <f t="shared" si="222"/>
        <v>12.96</v>
      </c>
      <c r="BS90" s="28">
        <f t="shared" si="223"/>
        <v>12.54</v>
      </c>
      <c r="BT90" s="28">
        <f t="shared" si="224"/>
        <v>12.96</v>
      </c>
      <c r="BU90" s="28">
        <f t="shared" si="225"/>
        <v>12.96</v>
      </c>
      <c r="BV90" s="28">
        <f t="shared" si="226"/>
        <v>12.54</v>
      </c>
      <c r="BW90" s="28">
        <f t="shared" si="227"/>
        <v>12.96</v>
      </c>
      <c r="BX90" s="28">
        <f t="shared" si="228"/>
        <v>12.54</v>
      </c>
      <c r="BY90" s="28">
        <f t="shared" si="229"/>
        <v>12.96</v>
      </c>
      <c r="BZ90" s="28">
        <f t="shared" si="230"/>
        <v>152.58000000000001</v>
      </c>
      <c r="CA90" s="28">
        <f t="shared" si="231"/>
        <v>163.44999999999999</v>
      </c>
      <c r="CB90" s="28">
        <f t="shared" si="232"/>
        <v>12.96</v>
      </c>
      <c r="CC90" s="28">
        <f t="shared" si="233"/>
        <v>12.12</v>
      </c>
      <c r="CD90" s="28">
        <f t="shared" si="234"/>
        <v>12.96</v>
      </c>
      <c r="CE90" s="28">
        <f t="shared" si="235"/>
        <v>12.54</v>
      </c>
      <c r="CF90" s="28">
        <f t="shared" si="236"/>
        <v>12.96</v>
      </c>
      <c r="CG90" s="28">
        <f t="shared" si="237"/>
        <v>12.54</v>
      </c>
      <c r="CH90" s="28">
        <f t="shared" si="238"/>
        <v>12.96</v>
      </c>
      <c r="CI90" s="28">
        <f t="shared" si="239"/>
        <v>12.96</v>
      </c>
      <c r="CJ90" s="28">
        <f t="shared" si="240"/>
        <v>12.54</v>
      </c>
      <c r="CK90" s="28">
        <f t="shared" si="241"/>
        <v>12.96</v>
      </c>
      <c r="CL90" s="28">
        <f t="shared" si="242"/>
        <v>12.54</v>
      </c>
      <c r="CM90" s="28">
        <f t="shared" si="243"/>
        <v>12.96</v>
      </c>
      <c r="CN90" s="28">
        <f t="shared" si="244"/>
        <v>153</v>
      </c>
      <c r="CO90" s="29">
        <f t="shared" si="245"/>
        <v>316.45</v>
      </c>
      <c r="CP90" s="28">
        <f t="shared" si="246"/>
        <v>12.96</v>
      </c>
      <c r="CQ90" s="28">
        <f t="shared" si="247"/>
        <v>11.7</v>
      </c>
      <c r="CR90" s="28">
        <f t="shared" si="248"/>
        <v>12.96</v>
      </c>
      <c r="CS90" s="28">
        <f t="shared" si="249"/>
        <v>12.54</v>
      </c>
      <c r="CT90" s="30">
        <f t="shared" si="250"/>
        <v>12.96</v>
      </c>
      <c r="CU90" s="28">
        <f t="shared" si="251"/>
        <v>12.54</v>
      </c>
      <c r="CV90" s="28">
        <f t="shared" si="252"/>
        <v>12.96</v>
      </c>
      <c r="CW90" s="28">
        <f t="shared" si="253"/>
        <v>12.96</v>
      </c>
      <c r="CX90" s="28">
        <f t="shared" si="254"/>
        <v>12.54</v>
      </c>
      <c r="CY90" s="28">
        <f t="shared" si="255"/>
        <v>12.96</v>
      </c>
      <c r="CZ90" s="28">
        <f t="shared" si="256"/>
        <v>12.54</v>
      </c>
      <c r="DA90" s="28">
        <f t="shared" si="257"/>
        <v>12.96</v>
      </c>
      <c r="DB90" s="29">
        <f t="shared" si="258"/>
        <v>152.58000000000001</v>
      </c>
      <c r="DC90" s="29">
        <f t="shared" si="259"/>
        <v>469.03</v>
      </c>
      <c r="DD90" s="28">
        <f t="shared" si="260"/>
        <v>12.96</v>
      </c>
      <c r="DE90" s="28">
        <f t="shared" si="261"/>
        <v>11.7</v>
      </c>
      <c r="DF90" s="28">
        <f t="shared" si="262"/>
        <v>12.96</v>
      </c>
      <c r="DG90" s="28">
        <f t="shared" si="263"/>
        <v>12.54</v>
      </c>
      <c r="DH90" s="28">
        <f t="shared" si="264"/>
        <v>12.96</v>
      </c>
      <c r="DI90" s="28">
        <f t="shared" si="265"/>
        <v>12.54</v>
      </c>
      <c r="DJ90" s="28">
        <f t="shared" si="266"/>
        <v>12.96</v>
      </c>
      <c r="DK90" s="28">
        <f t="shared" si="267"/>
        <v>12.96</v>
      </c>
      <c r="DL90" s="28">
        <f t="shared" si="268"/>
        <v>12.54</v>
      </c>
      <c r="DM90" s="28">
        <f t="shared" si="269"/>
        <v>12.96</v>
      </c>
      <c r="DN90" s="28">
        <f t="shared" si="270"/>
        <v>12.54</v>
      </c>
      <c r="DO90" s="28">
        <f t="shared" si="271"/>
        <v>12.96</v>
      </c>
      <c r="DP90" s="31">
        <f t="shared" si="272"/>
        <v>152.58000000000001</v>
      </c>
      <c r="DQ90" s="29">
        <f t="shared" si="273"/>
        <v>621.61</v>
      </c>
      <c r="DR90" s="28">
        <f t="shared" si="279"/>
        <v>12.96</v>
      </c>
      <c r="DS90" s="28">
        <f t="shared" si="274"/>
        <v>11.7</v>
      </c>
      <c r="DT90" s="28">
        <f t="shared" si="275"/>
        <v>12.96</v>
      </c>
      <c r="DU90" s="28">
        <f t="shared" si="280"/>
        <v>12.54</v>
      </c>
      <c r="DV90" s="29"/>
      <c r="DW90" s="29"/>
      <c r="DX90" s="29"/>
      <c r="DY90" s="29"/>
      <c r="DZ90" s="29"/>
      <c r="EA90" s="29"/>
      <c r="EB90" s="29"/>
      <c r="EC90" s="29"/>
      <c r="ED90" s="29">
        <f t="shared" si="276"/>
        <v>50.160000000000004</v>
      </c>
      <c r="EE90" s="28">
        <f t="shared" si="277"/>
        <v>671.77</v>
      </c>
      <c r="EF90" s="28">
        <f t="shared" si="278"/>
        <v>175.73000000000002</v>
      </c>
    </row>
    <row r="91" spans="2:143" ht="16.5" x14ac:dyDescent="0.15">
      <c r="B91" s="48">
        <v>41978</v>
      </c>
      <c r="C91" s="58" t="s">
        <v>251</v>
      </c>
      <c r="D91" s="58" t="s">
        <v>262</v>
      </c>
      <c r="E91" s="48" t="s">
        <v>263</v>
      </c>
      <c r="F91" s="87" t="s">
        <v>264</v>
      </c>
      <c r="G91" s="27">
        <v>847.5</v>
      </c>
      <c r="H91" s="28">
        <f t="shared" si="214"/>
        <v>84.75</v>
      </c>
      <c r="I91" s="28">
        <f t="shared" si="215"/>
        <v>762.75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28"/>
      <c r="AZ91" s="48"/>
      <c r="BA91" s="48"/>
      <c r="BB91" s="28"/>
      <c r="BC91" s="28"/>
      <c r="BD91" s="28"/>
      <c r="BE91" s="28"/>
      <c r="BF91" s="28"/>
      <c r="BG91" s="28"/>
      <c r="BH91" s="28"/>
      <c r="BI91" s="28"/>
      <c r="BJ91" s="28"/>
      <c r="BK91" s="28">
        <f t="shared" si="281"/>
        <v>10.87</v>
      </c>
      <c r="BL91" s="28">
        <f t="shared" si="216"/>
        <v>10.87</v>
      </c>
      <c r="BM91" s="28">
        <f t="shared" si="217"/>
        <v>10.87</v>
      </c>
      <c r="BN91" s="28">
        <f t="shared" si="218"/>
        <v>12.96</v>
      </c>
      <c r="BO91" s="28">
        <f t="shared" si="219"/>
        <v>11.7</v>
      </c>
      <c r="BP91" s="28">
        <f t="shared" si="220"/>
        <v>12.96</v>
      </c>
      <c r="BQ91" s="28">
        <f t="shared" si="221"/>
        <v>12.54</v>
      </c>
      <c r="BR91" s="28">
        <f t="shared" si="222"/>
        <v>12.96</v>
      </c>
      <c r="BS91" s="28">
        <f t="shared" si="223"/>
        <v>12.54</v>
      </c>
      <c r="BT91" s="28">
        <f t="shared" si="224"/>
        <v>12.96</v>
      </c>
      <c r="BU91" s="28">
        <f t="shared" si="225"/>
        <v>12.96</v>
      </c>
      <c r="BV91" s="28">
        <f t="shared" si="226"/>
        <v>12.54</v>
      </c>
      <c r="BW91" s="28">
        <f t="shared" si="227"/>
        <v>12.96</v>
      </c>
      <c r="BX91" s="28">
        <f t="shared" si="228"/>
        <v>12.54</v>
      </c>
      <c r="BY91" s="28">
        <f t="shared" si="229"/>
        <v>12.96</v>
      </c>
      <c r="BZ91" s="28">
        <f t="shared" si="230"/>
        <v>152.58000000000001</v>
      </c>
      <c r="CA91" s="28">
        <f t="shared" si="231"/>
        <v>163.44999999999999</v>
      </c>
      <c r="CB91" s="28">
        <f t="shared" si="232"/>
        <v>12.96</v>
      </c>
      <c r="CC91" s="28">
        <f t="shared" si="233"/>
        <v>12.12</v>
      </c>
      <c r="CD91" s="28">
        <f t="shared" si="234"/>
        <v>12.96</v>
      </c>
      <c r="CE91" s="28">
        <f t="shared" si="235"/>
        <v>12.54</v>
      </c>
      <c r="CF91" s="28">
        <f t="shared" si="236"/>
        <v>12.96</v>
      </c>
      <c r="CG91" s="28">
        <f t="shared" si="237"/>
        <v>12.54</v>
      </c>
      <c r="CH91" s="28">
        <f t="shared" si="238"/>
        <v>12.96</v>
      </c>
      <c r="CI91" s="28">
        <f t="shared" si="239"/>
        <v>12.96</v>
      </c>
      <c r="CJ91" s="28">
        <f t="shared" si="240"/>
        <v>12.54</v>
      </c>
      <c r="CK91" s="28">
        <f t="shared" si="241"/>
        <v>12.96</v>
      </c>
      <c r="CL91" s="28">
        <f t="shared" si="242"/>
        <v>12.54</v>
      </c>
      <c r="CM91" s="28">
        <f t="shared" si="243"/>
        <v>12.96</v>
      </c>
      <c r="CN91" s="28">
        <f t="shared" si="244"/>
        <v>153</v>
      </c>
      <c r="CO91" s="29">
        <f t="shared" si="245"/>
        <v>316.45</v>
      </c>
      <c r="CP91" s="28">
        <f t="shared" si="246"/>
        <v>12.96</v>
      </c>
      <c r="CQ91" s="28">
        <f t="shared" si="247"/>
        <v>11.7</v>
      </c>
      <c r="CR91" s="28">
        <f t="shared" si="248"/>
        <v>12.96</v>
      </c>
      <c r="CS91" s="28">
        <f t="shared" si="249"/>
        <v>12.54</v>
      </c>
      <c r="CT91" s="30">
        <f t="shared" si="250"/>
        <v>12.96</v>
      </c>
      <c r="CU91" s="28">
        <f t="shared" si="251"/>
        <v>12.54</v>
      </c>
      <c r="CV91" s="28">
        <f t="shared" si="252"/>
        <v>12.96</v>
      </c>
      <c r="CW91" s="28">
        <f t="shared" si="253"/>
        <v>12.96</v>
      </c>
      <c r="CX91" s="28">
        <f t="shared" si="254"/>
        <v>12.54</v>
      </c>
      <c r="CY91" s="28">
        <f t="shared" si="255"/>
        <v>12.96</v>
      </c>
      <c r="CZ91" s="28">
        <f t="shared" si="256"/>
        <v>12.54</v>
      </c>
      <c r="DA91" s="28">
        <f t="shared" si="257"/>
        <v>12.96</v>
      </c>
      <c r="DB91" s="29">
        <f t="shared" si="258"/>
        <v>152.58000000000001</v>
      </c>
      <c r="DC91" s="29">
        <f t="shared" si="259"/>
        <v>469.03</v>
      </c>
      <c r="DD91" s="28">
        <f t="shared" si="260"/>
        <v>12.96</v>
      </c>
      <c r="DE91" s="28">
        <f t="shared" si="261"/>
        <v>11.7</v>
      </c>
      <c r="DF91" s="28">
        <f t="shared" si="262"/>
        <v>12.96</v>
      </c>
      <c r="DG91" s="28">
        <f t="shared" si="263"/>
        <v>12.54</v>
      </c>
      <c r="DH91" s="28">
        <f t="shared" si="264"/>
        <v>12.96</v>
      </c>
      <c r="DI91" s="28">
        <f t="shared" si="265"/>
        <v>12.54</v>
      </c>
      <c r="DJ91" s="28">
        <f t="shared" si="266"/>
        <v>12.96</v>
      </c>
      <c r="DK91" s="28">
        <f t="shared" si="267"/>
        <v>12.96</v>
      </c>
      <c r="DL91" s="28">
        <f t="shared" si="268"/>
        <v>12.54</v>
      </c>
      <c r="DM91" s="28">
        <f t="shared" si="269"/>
        <v>12.96</v>
      </c>
      <c r="DN91" s="28">
        <f t="shared" si="270"/>
        <v>12.54</v>
      </c>
      <c r="DO91" s="28">
        <f t="shared" si="271"/>
        <v>12.96</v>
      </c>
      <c r="DP91" s="31">
        <f t="shared" si="272"/>
        <v>152.58000000000001</v>
      </c>
      <c r="DQ91" s="29">
        <f t="shared" si="273"/>
        <v>621.61</v>
      </c>
      <c r="DR91" s="28">
        <f t="shared" si="279"/>
        <v>12.96</v>
      </c>
      <c r="DS91" s="28">
        <f t="shared" si="274"/>
        <v>11.7</v>
      </c>
      <c r="DT91" s="28">
        <f t="shared" si="275"/>
        <v>12.96</v>
      </c>
      <c r="DU91" s="28">
        <f t="shared" si="280"/>
        <v>12.54</v>
      </c>
      <c r="DV91" s="29"/>
      <c r="DW91" s="29"/>
      <c r="DX91" s="29"/>
      <c r="DY91" s="29"/>
      <c r="DZ91" s="29"/>
      <c r="EA91" s="29"/>
      <c r="EB91" s="29"/>
      <c r="EC91" s="29"/>
      <c r="ED91" s="29">
        <f t="shared" si="276"/>
        <v>50.160000000000004</v>
      </c>
      <c r="EE91" s="28">
        <f t="shared" si="277"/>
        <v>671.77</v>
      </c>
      <c r="EF91" s="28">
        <f t="shared" si="278"/>
        <v>175.73000000000002</v>
      </c>
    </row>
    <row r="92" spans="2:143" ht="16.5" x14ac:dyDescent="0.15">
      <c r="B92" s="48">
        <v>41978</v>
      </c>
      <c r="C92" s="58" t="s">
        <v>251</v>
      </c>
      <c r="D92" s="58" t="s">
        <v>265</v>
      </c>
      <c r="E92" s="48" t="s">
        <v>120</v>
      </c>
      <c r="F92" s="87" t="s">
        <v>266</v>
      </c>
      <c r="G92" s="27">
        <v>847.5</v>
      </c>
      <c r="H92" s="28">
        <f t="shared" si="214"/>
        <v>84.75</v>
      </c>
      <c r="I92" s="28">
        <f t="shared" si="215"/>
        <v>762.75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28"/>
      <c r="AZ92" s="48"/>
      <c r="BA92" s="48"/>
      <c r="BB92" s="28"/>
      <c r="BC92" s="28"/>
      <c r="BD92" s="28"/>
      <c r="BE92" s="28"/>
      <c r="BF92" s="28"/>
      <c r="BG92" s="28"/>
      <c r="BH92" s="28"/>
      <c r="BI92" s="28"/>
      <c r="BJ92" s="28"/>
      <c r="BK92" s="28">
        <f t="shared" si="281"/>
        <v>10.87</v>
      </c>
      <c r="BL92" s="28">
        <f t="shared" si="216"/>
        <v>10.87</v>
      </c>
      <c r="BM92" s="28">
        <f t="shared" si="217"/>
        <v>10.87</v>
      </c>
      <c r="BN92" s="28">
        <f t="shared" si="218"/>
        <v>12.96</v>
      </c>
      <c r="BO92" s="28">
        <f t="shared" si="219"/>
        <v>11.7</v>
      </c>
      <c r="BP92" s="28">
        <f t="shared" si="220"/>
        <v>12.96</v>
      </c>
      <c r="BQ92" s="28">
        <f t="shared" si="221"/>
        <v>12.54</v>
      </c>
      <c r="BR92" s="28">
        <f t="shared" si="222"/>
        <v>12.96</v>
      </c>
      <c r="BS92" s="28">
        <f t="shared" si="223"/>
        <v>12.54</v>
      </c>
      <c r="BT92" s="28">
        <f t="shared" si="224"/>
        <v>12.96</v>
      </c>
      <c r="BU92" s="28">
        <f t="shared" si="225"/>
        <v>12.96</v>
      </c>
      <c r="BV92" s="28">
        <f t="shared" si="226"/>
        <v>12.54</v>
      </c>
      <c r="BW92" s="28">
        <f t="shared" si="227"/>
        <v>12.96</v>
      </c>
      <c r="BX92" s="28">
        <f t="shared" si="228"/>
        <v>12.54</v>
      </c>
      <c r="BY92" s="28">
        <f t="shared" si="229"/>
        <v>12.96</v>
      </c>
      <c r="BZ92" s="28">
        <f t="shared" si="230"/>
        <v>152.58000000000001</v>
      </c>
      <c r="CA92" s="28">
        <f t="shared" si="231"/>
        <v>163.44999999999999</v>
      </c>
      <c r="CB92" s="28">
        <f t="shared" si="232"/>
        <v>12.96</v>
      </c>
      <c r="CC92" s="28">
        <f t="shared" si="233"/>
        <v>12.12</v>
      </c>
      <c r="CD92" s="28">
        <f t="shared" si="234"/>
        <v>12.96</v>
      </c>
      <c r="CE92" s="28">
        <f t="shared" si="235"/>
        <v>12.54</v>
      </c>
      <c r="CF92" s="28">
        <f t="shared" si="236"/>
        <v>12.96</v>
      </c>
      <c r="CG92" s="28">
        <f t="shared" si="237"/>
        <v>12.54</v>
      </c>
      <c r="CH92" s="28">
        <f t="shared" si="238"/>
        <v>12.96</v>
      </c>
      <c r="CI92" s="28">
        <f t="shared" si="239"/>
        <v>12.96</v>
      </c>
      <c r="CJ92" s="28">
        <f t="shared" si="240"/>
        <v>12.54</v>
      </c>
      <c r="CK92" s="28">
        <f t="shared" si="241"/>
        <v>12.96</v>
      </c>
      <c r="CL92" s="28">
        <f t="shared" si="242"/>
        <v>12.54</v>
      </c>
      <c r="CM92" s="28">
        <f t="shared" si="243"/>
        <v>12.96</v>
      </c>
      <c r="CN92" s="28">
        <f t="shared" si="244"/>
        <v>153</v>
      </c>
      <c r="CO92" s="29">
        <f t="shared" si="245"/>
        <v>316.45</v>
      </c>
      <c r="CP92" s="28">
        <f t="shared" si="246"/>
        <v>12.96</v>
      </c>
      <c r="CQ92" s="28">
        <f t="shared" si="247"/>
        <v>11.7</v>
      </c>
      <c r="CR92" s="28">
        <f t="shared" si="248"/>
        <v>12.96</v>
      </c>
      <c r="CS92" s="28">
        <f t="shared" si="249"/>
        <v>12.54</v>
      </c>
      <c r="CT92" s="30">
        <f t="shared" si="250"/>
        <v>12.96</v>
      </c>
      <c r="CU92" s="28">
        <f t="shared" si="251"/>
        <v>12.54</v>
      </c>
      <c r="CV92" s="28">
        <f t="shared" si="252"/>
        <v>12.96</v>
      </c>
      <c r="CW92" s="28">
        <f t="shared" si="253"/>
        <v>12.96</v>
      </c>
      <c r="CX92" s="28">
        <f t="shared" si="254"/>
        <v>12.54</v>
      </c>
      <c r="CY92" s="28">
        <f t="shared" si="255"/>
        <v>12.96</v>
      </c>
      <c r="CZ92" s="28">
        <f t="shared" si="256"/>
        <v>12.54</v>
      </c>
      <c r="DA92" s="28">
        <f t="shared" si="257"/>
        <v>12.96</v>
      </c>
      <c r="DB92" s="29">
        <f t="shared" si="258"/>
        <v>152.58000000000001</v>
      </c>
      <c r="DC92" s="29">
        <f t="shared" si="259"/>
        <v>469.03</v>
      </c>
      <c r="DD92" s="28">
        <f t="shared" si="260"/>
        <v>12.96</v>
      </c>
      <c r="DE92" s="28">
        <f t="shared" si="261"/>
        <v>11.7</v>
      </c>
      <c r="DF92" s="28">
        <f t="shared" si="262"/>
        <v>12.96</v>
      </c>
      <c r="DG92" s="28">
        <f t="shared" si="263"/>
        <v>12.54</v>
      </c>
      <c r="DH92" s="28">
        <f t="shared" si="264"/>
        <v>12.96</v>
      </c>
      <c r="DI92" s="28">
        <f t="shared" si="265"/>
        <v>12.54</v>
      </c>
      <c r="DJ92" s="28">
        <f t="shared" si="266"/>
        <v>12.96</v>
      </c>
      <c r="DK92" s="28">
        <f t="shared" si="267"/>
        <v>12.96</v>
      </c>
      <c r="DL92" s="28">
        <f t="shared" si="268"/>
        <v>12.54</v>
      </c>
      <c r="DM92" s="28">
        <f t="shared" si="269"/>
        <v>12.96</v>
      </c>
      <c r="DN92" s="28">
        <f t="shared" si="270"/>
        <v>12.54</v>
      </c>
      <c r="DO92" s="28">
        <f t="shared" si="271"/>
        <v>12.96</v>
      </c>
      <c r="DP92" s="31">
        <f t="shared" si="272"/>
        <v>152.58000000000001</v>
      </c>
      <c r="DQ92" s="29">
        <f t="shared" si="273"/>
        <v>621.61</v>
      </c>
      <c r="DR92" s="28">
        <f t="shared" si="279"/>
        <v>12.96</v>
      </c>
      <c r="DS92" s="28">
        <f t="shared" si="274"/>
        <v>11.7</v>
      </c>
      <c r="DT92" s="28">
        <f t="shared" si="275"/>
        <v>12.96</v>
      </c>
      <c r="DU92" s="28">
        <f t="shared" si="280"/>
        <v>12.54</v>
      </c>
      <c r="DV92" s="29"/>
      <c r="DW92" s="29"/>
      <c r="DX92" s="29"/>
      <c r="DY92" s="29"/>
      <c r="DZ92" s="29"/>
      <c r="EA92" s="29"/>
      <c r="EB92" s="29"/>
      <c r="EC92" s="29"/>
      <c r="ED92" s="29">
        <f t="shared" si="276"/>
        <v>50.160000000000004</v>
      </c>
      <c r="EE92" s="28">
        <f t="shared" si="277"/>
        <v>671.77</v>
      </c>
      <c r="EF92" s="28">
        <f t="shared" si="278"/>
        <v>175.73000000000002</v>
      </c>
    </row>
    <row r="93" spans="2:143" ht="16.5" x14ac:dyDescent="0.15">
      <c r="B93" s="48">
        <v>42031</v>
      </c>
      <c r="C93" s="58" t="s">
        <v>267</v>
      </c>
      <c r="D93" s="58" t="s">
        <v>268</v>
      </c>
      <c r="E93" s="48" t="s">
        <v>238</v>
      </c>
      <c r="F93" s="87" t="s">
        <v>269</v>
      </c>
      <c r="G93" s="27">
        <v>11200</v>
      </c>
      <c r="H93" s="28">
        <f t="shared" si="214"/>
        <v>1120</v>
      </c>
      <c r="I93" s="28">
        <f t="shared" si="215"/>
        <v>10080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28"/>
      <c r="AZ93" s="48"/>
      <c r="BA93" s="48"/>
      <c r="BB93" s="28"/>
      <c r="BC93" s="28"/>
      <c r="BD93" s="28"/>
      <c r="BE93" s="28"/>
      <c r="BF93" s="28"/>
      <c r="BG93" s="28"/>
      <c r="BH93" s="28"/>
      <c r="BI93" s="28"/>
      <c r="BJ93" s="28"/>
      <c r="BK93" s="28">
        <v>0</v>
      </c>
      <c r="BL93" s="28">
        <v>0</v>
      </c>
      <c r="BM93" s="28">
        <f t="shared" si="217"/>
        <v>0</v>
      </c>
      <c r="BN93" s="28">
        <f>ROUND((I93/5/365*4),2)</f>
        <v>22.09</v>
      </c>
      <c r="BO93" s="28">
        <f t="shared" si="219"/>
        <v>154.65</v>
      </c>
      <c r="BP93" s="28">
        <f t="shared" si="220"/>
        <v>171.22</v>
      </c>
      <c r="BQ93" s="28">
        <f t="shared" si="221"/>
        <v>165.7</v>
      </c>
      <c r="BR93" s="28">
        <f t="shared" si="222"/>
        <v>171.22</v>
      </c>
      <c r="BS93" s="28">
        <f t="shared" si="223"/>
        <v>165.7</v>
      </c>
      <c r="BT93" s="28">
        <f t="shared" si="224"/>
        <v>171.22</v>
      </c>
      <c r="BU93" s="28">
        <f t="shared" si="225"/>
        <v>171.22</v>
      </c>
      <c r="BV93" s="28">
        <f t="shared" si="226"/>
        <v>165.7</v>
      </c>
      <c r="BW93" s="28">
        <f t="shared" si="227"/>
        <v>171.22</v>
      </c>
      <c r="BX93" s="28">
        <f t="shared" si="228"/>
        <v>165.7</v>
      </c>
      <c r="BY93" s="28">
        <f t="shared" si="229"/>
        <v>171.22</v>
      </c>
      <c r="BZ93" s="28">
        <f t="shared" si="230"/>
        <v>1866.8600000000004</v>
      </c>
      <c r="CA93" s="28">
        <f t="shared" si="231"/>
        <v>1866.86</v>
      </c>
      <c r="CB93" s="28">
        <f t="shared" si="232"/>
        <v>171.22</v>
      </c>
      <c r="CC93" s="28">
        <f t="shared" si="233"/>
        <v>160.18</v>
      </c>
      <c r="CD93" s="28">
        <f t="shared" si="234"/>
        <v>171.22</v>
      </c>
      <c r="CE93" s="28">
        <f t="shared" si="235"/>
        <v>165.7</v>
      </c>
      <c r="CF93" s="28">
        <f t="shared" si="236"/>
        <v>171.22</v>
      </c>
      <c r="CG93" s="28">
        <f t="shared" si="237"/>
        <v>165.7</v>
      </c>
      <c r="CH93" s="28">
        <f t="shared" si="238"/>
        <v>171.22</v>
      </c>
      <c r="CI93" s="28">
        <f t="shared" si="239"/>
        <v>171.22</v>
      </c>
      <c r="CJ93" s="28">
        <f t="shared" si="240"/>
        <v>165.7</v>
      </c>
      <c r="CK93" s="28">
        <f t="shared" si="241"/>
        <v>171.22</v>
      </c>
      <c r="CL93" s="28">
        <f t="shared" si="242"/>
        <v>165.7</v>
      </c>
      <c r="CM93" s="28">
        <f t="shared" si="243"/>
        <v>171.22</v>
      </c>
      <c r="CN93" s="28">
        <f t="shared" si="244"/>
        <v>2021.5200000000002</v>
      </c>
      <c r="CO93" s="29">
        <f t="shared" si="245"/>
        <v>3888.38</v>
      </c>
      <c r="CP93" s="28">
        <f t="shared" si="246"/>
        <v>171.22</v>
      </c>
      <c r="CQ93" s="28">
        <f t="shared" si="247"/>
        <v>154.65</v>
      </c>
      <c r="CR93" s="28">
        <f t="shared" si="248"/>
        <v>171.22</v>
      </c>
      <c r="CS93" s="28">
        <f t="shared" si="249"/>
        <v>165.7</v>
      </c>
      <c r="CT93" s="30">
        <f t="shared" si="250"/>
        <v>171.22</v>
      </c>
      <c r="CU93" s="28">
        <f t="shared" si="251"/>
        <v>165.7</v>
      </c>
      <c r="CV93" s="28">
        <f t="shared" si="252"/>
        <v>171.22</v>
      </c>
      <c r="CW93" s="28">
        <f t="shared" si="253"/>
        <v>171.22</v>
      </c>
      <c r="CX93" s="28">
        <f t="shared" si="254"/>
        <v>165.7</v>
      </c>
      <c r="CY93" s="28">
        <f t="shared" si="255"/>
        <v>171.22</v>
      </c>
      <c r="CZ93" s="28">
        <f t="shared" si="256"/>
        <v>165.7</v>
      </c>
      <c r="DA93" s="28">
        <f t="shared" si="257"/>
        <v>171.22</v>
      </c>
      <c r="DB93" s="29">
        <f t="shared" si="258"/>
        <v>2015.9900000000002</v>
      </c>
      <c r="DC93" s="29">
        <f t="shared" si="259"/>
        <v>5904.37</v>
      </c>
      <c r="DD93" s="28">
        <f t="shared" si="260"/>
        <v>171.22</v>
      </c>
      <c r="DE93" s="28">
        <f t="shared" si="261"/>
        <v>154.65</v>
      </c>
      <c r="DF93" s="28">
        <f t="shared" si="262"/>
        <v>171.22</v>
      </c>
      <c r="DG93" s="28">
        <f t="shared" si="263"/>
        <v>165.7</v>
      </c>
      <c r="DH93" s="28">
        <f t="shared" si="264"/>
        <v>171.22</v>
      </c>
      <c r="DI93" s="28">
        <f t="shared" si="265"/>
        <v>165.7</v>
      </c>
      <c r="DJ93" s="28">
        <f t="shared" si="266"/>
        <v>171.22</v>
      </c>
      <c r="DK93" s="28">
        <f t="shared" si="267"/>
        <v>171.22</v>
      </c>
      <c r="DL93" s="28">
        <f t="shared" si="268"/>
        <v>165.7</v>
      </c>
      <c r="DM93" s="28">
        <f t="shared" si="269"/>
        <v>171.22</v>
      </c>
      <c r="DN93" s="28">
        <f t="shared" si="270"/>
        <v>165.7</v>
      </c>
      <c r="DO93" s="28">
        <f t="shared" si="271"/>
        <v>171.22</v>
      </c>
      <c r="DP93" s="31">
        <f t="shared" si="272"/>
        <v>2015.9900000000002</v>
      </c>
      <c r="DQ93" s="29">
        <f t="shared" si="273"/>
        <v>7920.36</v>
      </c>
      <c r="DR93" s="28">
        <f t="shared" si="279"/>
        <v>171.22</v>
      </c>
      <c r="DS93" s="28">
        <f t="shared" si="274"/>
        <v>154.65</v>
      </c>
      <c r="DT93" s="28">
        <f t="shared" si="275"/>
        <v>171.22</v>
      </c>
      <c r="DU93" s="28">
        <f t="shared" si="280"/>
        <v>165.7</v>
      </c>
      <c r="DV93" s="29"/>
      <c r="DW93" s="29"/>
      <c r="DX93" s="29"/>
      <c r="DY93" s="29"/>
      <c r="DZ93" s="29"/>
      <c r="EA93" s="29"/>
      <c r="EB93" s="29"/>
      <c r="EC93" s="29"/>
      <c r="ED93" s="29">
        <f t="shared" si="276"/>
        <v>662.79</v>
      </c>
      <c r="EE93" s="28">
        <f t="shared" si="277"/>
        <v>8583.15</v>
      </c>
      <c r="EF93" s="28">
        <f t="shared" si="278"/>
        <v>2616.8500000000004</v>
      </c>
    </row>
    <row r="94" spans="2:143" ht="9.75" x14ac:dyDescent="0.15">
      <c r="B94" s="48">
        <v>42051</v>
      </c>
      <c r="C94" s="85" t="s">
        <v>270</v>
      </c>
      <c r="D94" s="58" t="s">
        <v>271</v>
      </c>
      <c r="E94" s="48" t="s">
        <v>272</v>
      </c>
      <c r="F94" s="89" t="s">
        <v>273</v>
      </c>
      <c r="G94" s="27">
        <v>12784</v>
      </c>
      <c r="H94" s="28">
        <f t="shared" si="214"/>
        <v>1278.4000000000001</v>
      </c>
      <c r="I94" s="28">
        <f t="shared" si="215"/>
        <v>11505.6</v>
      </c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28"/>
      <c r="AZ94" s="48"/>
      <c r="BA94" s="4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>
        <v>0</v>
      </c>
      <c r="BO94" s="28">
        <f>ROUND((I94/5/365*12),2)</f>
        <v>75.650000000000006</v>
      </c>
      <c r="BP94" s="28">
        <f t="shared" si="220"/>
        <v>195.44</v>
      </c>
      <c r="BQ94" s="28">
        <f t="shared" si="221"/>
        <v>189.13</v>
      </c>
      <c r="BR94" s="28">
        <f t="shared" si="222"/>
        <v>195.44</v>
      </c>
      <c r="BS94" s="28">
        <f t="shared" si="223"/>
        <v>189.13</v>
      </c>
      <c r="BT94" s="28">
        <f t="shared" si="224"/>
        <v>195.44</v>
      </c>
      <c r="BU94" s="28">
        <f t="shared" si="225"/>
        <v>195.44</v>
      </c>
      <c r="BV94" s="28">
        <f t="shared" si="226"/>
        <v>189.13</v>
      </c>
      <c r="BW94" s="28">
        <f t="shared" si="227"/>
        <v>195.44</v>
      </c>
      <c r="BX94" s="28">
        <f t="shared" si="228"/>
        <v>189.13</v>
      </c>
      <c r="BY94" s="28">
        <f t="shared" si="229"/>
        <v>195.44</v>
      </c>
      <c r="BZ94" s="28">
        <f t="shared" si="230"/>
        <v>2004.8100000000004</v>
      </c>
      <c r="CA94" s="28">
        <f t="shared" si="231"/>
        <v>2004.81</v>
      </c>
      <c r="CB94" s="28">
        <f t="shared" si="232"/>
        <v>195.44</v>
      </c>
      <c r="CC94" s="28">
        <f t="shared" si="233"/>
        <v>182.83</v>
      </c>
      <c r="CD94" s="28">
        <f t="shared" si="234"/>
        <v>195.44</v>
      </c>
      <c r="CE94" s="28">
        <f t="shared" si="235"/>
        <v>189.13</v>
      </c>
      <c r="CF94" s="28">
        <f t="shared" si="236"/>
        <v>195.44</v>
      </c>
      <c r="CG94" s="28">
        <f t="shared" si="237"/>
        <v>189.13</v>
      </c>
      <c r="CH94" s="28">
        <f t="shared" si="238"/>
        <v>195.44</v>
      </c>
      <c r="CI94" s="28">
        <f t="shared" si="239"/>
        <v>195.44</v>
      </c>
      <c r="CJ94" s="28">
        <f t="shared" si="240"/>
        <v>189.13</v>
      </c>
      <c r="CK94" s="28">
        <f t="shared" si="241"/>
        <v>195.44</v>
      </c>
      <c r="CL94" s="28">
        <f t="shared" si="242"/>
        <v>189.13</v>
      </c>
      <c r="CM94" s="28">
        <f t="shared" si="243"/>
        <v>195.44</v>
      </c>
      <c r="CN94" s="28">
        <f t="shared" si="244"/>
        <v>2307.4300000000003</v>
      </c>
      <c r="CO94" s="29">
        <f t="shared" si="245"/>
        <v>4312.24</v>
      </c>
      <c r="CP94" s="28">
        <f t="shared" si="246"/>
        <v>195.44</v>
      </c>
      <c r="CQ94" s="28">
        <f t="shared" si="247"/>
        <v>176.52</v>
      </c>
      <c r="CR94" s="28">
        <f t="shared" si="248"/>
        <v>195.44</v>
      </c>
      <c r="CS94" s="28">
        <f t="shared" si="249"/>
        <v>189.13</v>
      </c>
      <c r="CT94" s="30">
        <f t="shared" si="250"/>
        <v>195.44</v>
      </c>
      <c r="CU94" s="28">
        <f t="shared" si="251"/>
        <v>189.13</v>
      </c>
      <c r="CV94" s="28">
        <f t="shared" si="252"/>
        <v>195.44</v>
      </c>
      <c r="CW94" s="28">
        <f t="shared" si="253"/>
        <v>195.44</v>
      </c>
      <c r="CX94" s="28">
        <f t="shared" si="254"/>
        <v>189.13</v>
      </c>
      <c r="CY94" s="28">
        <f t="shared" si="255"/>
        <v>195.44</v>
      </c>
      <c r="CZ94" s="28">
        <f t="shared" si="256"/>
        <v>189.13</v>
      </c>
      <c r="DA94" s="28">
        <f t="shared" si="257"/>
        <v>195.44</v>
      </c>
      <c r="DB94" s="29">
        <f t="shared" si="258"/>
        <v>2301.1200000000003</v>
      </c>
      <c r="DC94" s="29">
        <f t="shared" si="259"/>
        <v>6613.36</v>
      </c>
      <c r="DD94" s="28">
        <f t="shared" si="260"/>
        <v>195.44</v>
      </c>
      <c r="DE94" s="28">
        <f t="shared" si="261"/>
        <v>176.52</v>
      </c>
      <c r="DF94" s="28">
        <f t="shared" si="262"/>
        <v>195.44</v>
      </c>
      <c r="DG94" s="28">
        <f t="shared" si="263"/>
        <v>189.13</v>
      </c>
      <c r="DH94" s="28">
        <f t="shared" si="264"/>
        <v>195.44</v>
      </c>
      <c r="DI94" s="28">
        <f t="shared" si="265"/>
        <v>189.13</v>
      </c>
      <c r="DJ94" s="28">
        <f t="shared" si="266"/>
        <v>195.44</v>
      </c>
      <c r="DK94" s="28">
        <f t="shared" si="267"/>
        <v>195.44</v>
      </c>
      <c r="DL94" s="28">
        <f t="shared" si="268"/>
        <v>189.13</v>
      </c>
      <c r="DM94" s="28">
        <f t="shared" si="269"/>
        <v>195.44</v>
      </c>
      <c r="DN94" s="28">
        <f t="shared" si="270"/>
        <v>189.13</v>
      </c>
      <c r="DO94" s="28">
        <f t="shared" si="271"/>
        <v>195.44</v>
      </c>
      <c r="DP94" s="31">
        <f t="shared" si="272"/>
        <v>2301.1200000000003</v>
      </c>
      <c r="DQ94" s="29">
        <f t="shared" si="273"/>
        <v>8914.48</v>
      </c>
      <c r="DR94" s="28">
        <f t="shared" si="279"/>
        <v>195.44</v>
      </c>
      <c r="DS94" s="28">
        <f t="shared" si="274"/>
        <v>176.52</v>
      </c>
      <c r="DT94" s="28">
        <f t="shared" si="275"/>
        <v>195.44</v>
      </c>
      <c r="DU94" s="28">
        <f t="shared" si="280"/>
        <v>189.13</v>
      </c>
      <c r="DV94" s="29"/>
      <c r="DW94" s="29"/>
      <c r="DX94" s="29"/>
      <c r="DY94" s="29"/>
      <c r="DZ94" s="29"/>
      <c r="EA94" s="29"/>
      <c r="EB94" s="29"/>
      <c r="EC94" s="29"/>
      <c r="ED94" s="29">
        <f t="shared" si="276"/>
        <v>756.53000000000009</v>
      </c>
      <c r="EE94" s="28">
        <f t="shared" si="277"/>
        <v>9671.01</v>
      </c>
      <c r="EF94" s="28">
        <f t="shared" si="278"/>
        <v>3112.99</v>
      </c>
    </row>
    <row r="95" spans="2:143" ht="99" x14ac:dyDescent="0.15">
      <c r="B95" s="48">
        <v>42163</v>
      </c>
      <c r="C95" s="85" t="s">
        <v>245</v>
      </c>
      <c r="D95" s="85" t="s">
        <v>274</v>
      </c>
      <c r="E95" s="89" t="s">
        <v>275</v>
      </c>
      <c r="F95" s="88" t="s">
        <v>276</v>
      </c>
      <c r="G95" s="27">
        <v>1220</v>
      </c>
      <c r="H95" s="28">
        <f t="shared" si="214"/>
        <v>122</v>
      </c>
      <c r="I95" s="28">
        <f t="shared" si="215"/>
        <v>1098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28"/>
      <c r="AZ95" s="48"/>
      <c r="BA95" s="4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>
        <v>0</v>
      </c>
      <c r="BS95" s="28">
        <f t="shared" ref="BS95:BS106" si="282">ROUND((I95/5/365*22),2)</f>
        <v>13.24</v>
      </c>
      <c r="BT95" s="28">
        <f t="shared" si="224"/>
        <v>18.649999999999999</v>
      </c>
      <c r="BU95" s="28">
        <f t="shared" si="225"/>
        <v>18.649999999999999</v>
      </c>
      <c r="BV95" s="28">
        <f t="shared" si="226"/>
        <v>18.05</v>
      </c>
      <c r="BW95" s="28">
        <f t="shared" si="227"/>
        <v>18.649999999999999</v>
      </c>
      <c r="BX95" s="28">
        <f t="shared" si="228"/>
        <v>18.05</v>
      </c>
      <c r="BY95" s="28">
        <f t="shared" si="229"/>
        <v>18.649999999999999</v>
      </c>
      <c r="BZ95" s="28">
        <f t="shared" si="230"/>
        <v>123.94</v>
      </c>
      <c r="CA95" s="28">
        <f t="shared" si="231"/>
        <v>123.94</v>
      </c>
      <c r="CB95" s="28">
        <f t="shared" si="232"/>
        <v>18.649999999999999</v>
      </c>
      <c r="CC95" s="28">
        <f t="shared" si="233"/>
        <v>17.45</v>
      </c>
      <c r="CD95" s="28">
        <f t="shared" si="234"/>
        <v>18.649999999999999</v>
      </c>
      <c r="CE95" s="28">
        <f t="shared" si="235"/>
        <v>18.05</v>
      </c>
      <c r="CF95" s="28">
        <f t="shared" si="236"/>
        <v>18.649999999999999</v>
      </c>
      <c r="CG95" s="28">
        <f t="shared" si="237"/>
        <v>18.05</v>
      </c>
      <c r="CH95" s="28">
        <f t="shared" si="238"/>
        <v>18.649999999999999</v>
      </c>
      <c r="CI95" s="28">
        <f t="shared" si="239"/>
        <v>18.649999999999999</v>
      </c>
      <c r="CJ95" s="28">
        <f t="shared" si="240"/>
        <v>18.05</v>
      </c>
      <c r="CK95" s="28">
        <f t="shared" si="241"/>
        <v>18.649999999999999</v>
      </c>
      <c r="CL95" s="28">
        <f t="shared" si="242"/>
        <v>18.05</v>
      </c>
      <c r="CM95" s="28">
        <f t="shared" si="243"/>
        <v>18.649999999999999</v>
      </c>
      <c r="CN95" s="28">
        <f t="shared" si="244"/>
        <v>220.20000000000002</v>
      </c>
      <c r="CO95" s="29">
        <f t="shared" si="245"/>
        <v>344.14</v>
      </c>
      <c r="CP95" s="28">
        <f t="shared" si="246"/>
        <v>18.649999999999999</v>
      </c>
      <c r="CQ95" s="28">
        <f t="shared" si="247"/>
        <v>16.850000000000001</v>
      </c>
      <c r="CR95" s="28">
        <f t="shared" si="248"/>
        <v>18.649999999999999</v>
      </c>
      <c r="CS95" s="28">
        <f t="shared" si="249"/>
        <v>18.05</v>
      </c>
      <c r="CT95" s="30">
        <f t="shared" si="250"/>
        <v>18.649999999999999</v>
      </c>
      <c r="CU95" s="28">
        <f t="shared" si="251"/>
        <v>18.05</v>
      </c>
      <c r="CV95" s="28">
        <f t="shared" si="252"/>
        <v>18.649999999999999</v>
      </c>
      <c r="CW95" s="28">
        <f t="shared" si="253"/>
        <v>18.649999999999999</v>
      </c>
      <c r="CX95" s="28">
        <f t="shared" si="254"/>
        <v>18.05</v>
      </c>
      <c r="CY95" s="28">
        <f t="shared" si="255"/>
        <v>18.649999999999999</v>
      </c>
      <c r="CZ95" s="28">
        <f t="shared" si="256"/>
        <v>18.05</v>
      </c>
      <c r="DA95" s="28">
        <f t="shared" si="257"/>
        <v>18.649999999999999</v>
      </c>
      <c r="DB95" s="29">
        <f t="shared" si="258"/>
        <v>219.60000000000002</v>
      </c>
      <c r="DC95" s="29">
        <f t="shared" si="259"/>
        <v>563.74</v>
      </c>
      <c r="DD95" s="28">
        <f t="shared" si="260"/>
        <v>18.649999999999999</v>
      </c>
      <c r="DE95" s="28">
        <f t="shared" si="261"/>
        <v>16.850000000000001</v>
      </c>
      <c r="DF95" s="28">
        <f t="shared" si="262"/>
        <v>18.649999999999999</v>
      </c>
      <c r="DG95" s="28">
        <f t="shared" si="263"/>
        <v>18.05</v>
      </c>
      <c r="DH95" s="28">
        <f t="shared" si="264"/>
        <v>18.649999999999999</v>
      </c>
      <c r="DI95" s="28">
        <f t="shared" si="265"/>
        <v>18.05</v>
      </c>
      <c r="DJ95" s="28">
        <f t="shared" si="266"/>
        <v>18.649999999999999</v>
      </c>
      <c r="DK95" s="28">
        <f t="shared" si="267"/>
        <v>18.649999999999999</v>
      </c>
      <c r="DL95" s="28">
        <f t="shared" si="268"/>
        <v>18.05</v>
      </c>
      <c r="DM95" s="28">
        <f t="shared" si="269"/>
        <v>18.649999999999999</v>
      </c>
      <c r="DN95" s="28">
        <f t="shared" si="270"/>
        <v>18.05</v>
      </c>
      <c r="DO95" s="28">
        <f t="shared" si="271"/>
        <v>18.649999999999999</v>
      </c>
      <c r="DP95" s="31">
        <f t="shared" si="272"/>
        <v>219.60000000000002</v>
      </c>
      <c r="DQ95" s="29">
        <f t="shared" si="273"/>
        <v>783.34</v>
      </c>
      <c r="DR95" s="28">
        <f t="shared" si="279"/>
        <v>18.649999999999999</v>
      </c>
      <c r="DS95" s="28">
        <f t="shared" si="274"/>
        <v>16.850000000000001</v>
      </c>
      <c r="DT95" s="28">
        <f t="shared" si="275"/>
        <v>18.649999999999999</v>
      </c>
      <c r="DU95" s="28">
        <f t="shared" si="280"/>
        <v>18.05</v>
      </c>
      <c r="DV95" s="29"/>
      <c r="DW95" s="29"/>
      <c r="DX95" s="29"/>
      <c r="DY95" s="29"/>
      <c r="DZ95" s="29"/>
      <c r="EA95" s="29"/>
      <c r="EB95" s="29"/>
      <c r="EC95" s="29"/>
      <c r="ED95" s="29">
        <f t="shared" si="276"/>
        <v>72.2</v>
      </c>
      <c r="EE95" s="28">
        <f t="shared" si="277"/>
        <v>855.54</v>
      </c>
      <c r="EF95" s="28">
        <f t="shared" si="278"/>
        <v>364.46000000000004</v>
      </c>
    </row>
    <row r="96" spans="2:143" ht="99" x14ac:dyDescent="0.15">
      <c r="B96" s="48">
        <v>42163</v>
      </c>
      <c r="C96" s="85" t="s">
        <v>245</v>
      </c>
      <c r="D96" s="85" t="s">
        <v>277</v>
      </c>
      <c r="E96" s="89" t="s">
        <v>123</v>
      </c>
      <c r="F96" s="88" t="s">
        <v>278</v>
      </c>
      <c r="G96" s="27">
        <v>1220</v>
      </c>
      <c r="H96" s="28">
        <f t="shared" si="214"/>
        <v>122</v>
      </c>
      <c r="I96" s="28">
        <f t="shared" si="215"/>
        <v>1098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28"/>
      <c r="AZ96" s="48"/>
      <c r="BA96" s="4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>
        <v>0</v>
      </c>
      <c r="BS96" s="28">
        <f t="shared" si="282"/>
        <v>13.24</v>
      </c>
      <c r="BT96" s="28">
        <f t="shared" si="224"/>
        <v>18.649999999999999</v>
      </c>
      <c r="BU96" s="28">
        <f t="shared" si="225"/>
        <v>18.649999999999999</v>
      </c>
      <c r="BV96" s="28">
        <f t="shared" si="226"/>
        <v>18.05</v>
      </c>
      <c r="BW96" s="28">
        <f t="shared" si="227"/>
        <v>18.649999999999999</v>
      </c>
      <c r="BX96" s="28">
        <f t="shared" si="228"/>
        <v>18.05</v>
      </c>
      <c r="BY96" s="28">
        <f t="shared" si="229"/>
        <v>18.649999999999999</v>
      </c>
      <c r="BZ96" s="28">
        <f t="shared" si="230"/>
        <v>123.94</v>
      </c>
      <c r="CA96" s="28">
        <f t="shared" si="231"/>
        <v>123.94</v>
      </c>
      <c r="CB96" s="28">
        <f t="shared" si="232"/>
        <v>18.649999999999999</v>
      </c>
      <c r="CC96" s="28">
        <f t="shared" si="233"/>
        <v>17.45</v>
      </c>
      <c r="CD96" s="28">
        <f t="shared" si="234"/>
        <v>18.649999999999999</v>
      </c>
      <c r="CE96" s="28">
        <f t="shared" si="235"/>
        <v>18.05</v>
      </c>
      <c r="CF96" s="28">
        <f t="shared" si="236"/>
        <v>18.649999999999999</v>
      </c>
      <c r="CG96" s="28">
        <f t="shared" si="237"/>
        <v>18.05</v>
      </c>
      <c r="CH96" s="28">
        <f t="shared" si="238"/>
        <v>18.649999999999999</v>
      </c>
      <c r="CI96" s="28">
        <f t="shared" si="239"/>
        <v>18.649999999999999</v>
      </c>
      <c r="CJ96" s="28">
        <f t="shared" si="240"/>
        <v>18.05</v>
      </c>
      <c r="CK96" s="28">
        <f t="shared" si="241"/>
        <v>18.649999999999999</v>
      </c>
      <c r="CL96" s="28">
        <f t="shared" si="242"/>
        <v>18.05</v>
      </c>
      <c r="CM96" s="28">
        <f t="shared" si="243"/>
        <v>18.649999999999999</v>
      </c>
      <c r="CN96" s="28">
        <f t="shared" si="244"/>
        <v>220.20000000000002</v>
      </c>
      <c r="CO96" s="29">
        <f t="shared" si="245"/>
        <v>344.14</v>
      </c>
      <c r="CP96" s="28">
        <f t="shared" si="246"/>
        <v>18.649999999999999</v>
      </c>
      <c r="CQ96" s="28">
        <f t="shared" si="247"/>
        <v>16.850000000000001</v>
      </c>
      <c r="CR96" s="28">
        <f t="shared" si="248"/>
        <v>18.649999999999999</v>
      </c>
      <c r="CS96" s="28">
        <f t="shared" si="249"/>
        <v>18.05</v>
      </c>
      <c r="CT96" s="30">
        <f t="shared" si="250"/>
        <v>18.649999999999999</v>
      </c>
      <c r="CU96" s="28">
        <f t="shared" si="251"/>
        <v>18.05</v>
      </c>
      <c r="CV96" s="28">
        <f t="shared" si="252"/>
        <v>18.649999999999999</v>
      </c>
      <c r="CW96" s="28">
        <f t="shared" si="253"/>
        <v>18.649999999999999</v>
      </c>
      <c r="CX96" s="28">
        <f t="shared" si="254"/>
        <v>18.05</v>
      </c>
      <c r="CY96" s="28">
        <f t="shared" si="255"/>
        <v>18.649999999999999</v>
      </c>
      <c r="CZ96" s="28">
        <f t="shared" si="256"/>
        <v>18.05</v>
      </c>
      <c r="DA96" s="28">
        <f t="shared" si="257"/>
        <v>18.649999999999999</v>
      </c>
      <c r="DB96" s="29">
        <f t="shared" si="258"/>
        <v>219.60000000000002</v>
      </c>
      <c r="DC96" s="29">
        <f t="shared" si="259"/>
        <v>563.74</v>
      </c>
      <c r="DD96" s="28">
        <f t="shared" si="260"/>
        <v>18.649999999999999</v>
      </c>
      <c r="DE96" s="28">
        <f t="shared" si="261"/>
        <v>16.850000000000001</v>
      </c>
      <c r="DF96" s="28">
        <f t="shared" si="262"/>
        <v>18.649999999999999</v>
      </c>
      <c r="DG96" s="28">
        <f t="shared" si="263"/>
        <v>18.05</v>
      </c>
      <c r="DH96" s="28">
        <f t="shared" si="264"/>
        <v>18.649999999999999</v>
      </c>
      <c r="DI96" s="28">
        <f t="shared" si="265"/>
        <v>18.05</v>
      </c>
      <c r="DJ96" s="28">
        <f t="shared" si="266"/>
        <v>18.649999999999999</v>
      </c>
      <c r="DK96" s="28">
        <f t="shared" si="267"/>
        <v>18.649999999999999</v>
      </c>
      <c r="DL96" s="28">
        <f t="shared" si="268"/>
        <v>18.05</v>
      </c>
      <c r="DM96" s="28">
        <f t="shared" si="269"/>
        <v>18.649999999999999</v>
      </c>
      <c r="DN96" s="28">
        <f t="shared" si="270"/>
        <v>18.05</v>
      </c>
      <c r="DO96" s="28">
        <f t="shared" si="271"/>
        <v>18.649999999999999</v>
      </c>
      <c r="DP96" s="31">
        <f t="shared" si="272"/>
        <v>219.60000000000002</v>
      </c>
      <c r="DQ96" s="29">
        <f t="shared" si="273"/>
        <v>783.34</v>
      </c>
      <c r="DR96" s="28">
        <f t="shared" si="279"/>
        <v>18.649999999999999</v>
      </c>
      <c r="DS96" s="28">
        <f t="shared" si="274"/>
        <v>16.850000000000001</v>
      </c>
      <c r="DT96" s="28">
        <f t="shared" si="275"/>
        <v>18.649999999999999</v>
      </c>
      <c r="DU96" s="28">
        <f t="shared" si="280"/>
        <v>18.05</v>
      </c>
      <c r="DV96" s="29"/>
      <c r="DW96" s="29"/>
      <c r="DX96" s="29"/>
      <c r="DY96" s="29"/>
      <c r="DZ96" s="29"/>
      <c r="EA96" s="29"/>
      <c r="EB96" s="29"/>
      <c r="EC96" s="29"/>
      <c r="ED96" s="29">
        <f t="shared" si="276"/>
        <v>72.2</v>
      </c>
      <c r="EE96" s="28">
        <f t="shared" si="277"/>
        <v>855.54</v>
      </c>
      <c r="EF96" s="28">
        <f t="shared" si="278"/>
        <v>364.46000000000004</v>
      </c>
    </row>
    <row r="97" spans="2:137" ht="99" x14ac:dyDescent="0.15">
      <c r="B97" s="48">
        <v>42163</v>
      </c>
      <c r="C97" s="85" t="s">
        <v>245</v>
      </c>
      <c r="D97" s="85" t="s">
        <v>279</v>
      </c>
      <c r="E97" s="89" t="s">
        <v>253</v>
      </c>
      <c r="F97" s="88" t="s">
        <v>280</v>
      </c>
      <c r="G97" s="27">
        <v>1220</v>
      </c>
      <c r="H97" s="28">
        <f t="shared" si="214"/>
        <v>122</v>
      </c>
      <c r="I97" s="28">
        <f t="shared" si="215"/>
        <v>1098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28"/>
      <c r="AZ97" s="48"/>
      <c r="BA97" s="4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>
        <v>0</v>
      </c>
      <c r="BS97" s="28">
        <f t="shared" si="282"/>
        <v>13.24</v>
      </c>
      <c r="BT97" s="28">
        <f t="shared" si="224"/>
        <v>18.649999999999999</v>
      </c>
      <c r="BU97" s="28">
        <f t="shared" si="225"/>
        <v>18.649999999999999</v>
      </c>
      <c r="BV97" s="28">
        <f t="shared" si="226"/>
        <v>18.05</v>
      </c>
      <c r="BW97" s="28">
        <f t="shared" si="227"/>
        <v>18.649999999999999</v>
      </c>
      <c r="BX97" s="28">
        <f t="shared" si="228"/>
        <v>18.05</v>
      </c>
      <c r="BY97" s="28">
        <f t="shared" si="229"/>
        <v>18.649999999999999</v>
      </c>
      <c r="BZ97" s="28">
        <f t="shared" si="230"/>
        <v>123.94</v>
      </c>
      <c r="CA97" s="28">
        <f t="shared" si="231"/>
        <v>123.94</v>
      </c>
      <c r="CB97" s="28">
        <f t="shared" si="232"/>
        <v>18.649999999999999</v>
      </c>
      <c r="CC97" s="28">
        <f t="shared" si="233"/>
        <v>17.45</v>
      </c>
      <c r="CD97" s="28">
        <f t="shared" si="234"/>
        <v>18.649999999999999</v>
      </c>
      <c r="CE97" s="28">
        <f t="shared" si="235"/>
        <v>18.05</v>
      </c>
      <c r="CF97" s="28">
        <f t="shared" si="236"/>
        <v>18.649999999999999</v>
      </c>
      <c r="CG97" s="28">
        <f t="shared" si="237"/>
        <v>18.05</v>
      </c>
      <c r="CH97" s="28">
        <f t="shared" si="238"/>
        <v>18.649999999999999</v>
      </c>
      <c r="CI97" s="28">
        <f t="shared" si="239"/>
        <v>18.649999999999999</v>
      </c>
      <c r="CJ97" s="28">
        <f t="shared" si="240"/>
        <v>18.05</v>
      </c>
      <c r="CK97" s="28">
        <f t="shared" si="241"/>
        <v>18.649999999999999</v>
      </c>
      <c r="CL97" s="28">
        <f t="shared" si="242"/>
        <v>18.05</v>
      </c>
      <c r="CM97" s="28">
        <f t="shared" si="243"/>
        <v>18.649999999999999</v>
      </c>
      <c r="CN97" s="28">
        <f t="shared" si="244"/>
        <v>220.20000000000002</v>
      </c>
      <c r="CO97" s="29">
        <f t="shared" si="245"/>
        <v>344.14</v>
      </c>
      <c r="CP97" s="28">
        <f t="shared" si="246"/>
        <v>18.649999999999999</v>
      </c>
      <c r="CQ97" s="28">
        <f t="shared" si="247"/>
        <v>16.850000000000001</v>
      </c>
      <c r="CR97" s="28">
        <f t="shared" si="248"/>
        <v>18.649999999999999</v>
      </c>
      <c r="CS97" s="28">
        <f t="shared" si="249"/>
        <v>18.05</v>
      </c>
      <c r="CT97" s="30">
        <f t="shared" si="250"/>
        <v>18.649999999999999</v>
      </c>
      <c r="CU97" s="28">
        <f t="shared" si="251"/>
        <v>18.05</v>
      </c>
      <c r="CV97" s="28">
        <f t="shared" si="252"/>
        <v>18.649999999999999</v>
      </c>
      <c r="CW97" s="28">
        <f t="shared" si="253"/>
        <v>18.649999999999999</v>
      </c>
      <c r="CX97" s="28">
        <f t="shared" si="254"/>
        <v>18.05</v>
      </c>
      <c r="CY97" s="28">
        <f t="shared" si="255"/>
        <v>18.649999999999999</v>
      </c>
      <c r="CZ97" s="28">
        <f t="shared" si="256"/>
        <v>18.05</v>
      </c>
      <c r="DA97" s="28">
        <f t="shared" si="257"/>
        <v>18.649999999999999</v>
      </c>
      <c r="DB97" s="29">
        <f t="shared" si="258"/>
        <v>219.60000000000002</v>
      </c>
      <c r="DC97" s="29">
        <f t="shared" si="259"/>
        <v>563.74</v>
      </c>
      <c r="DD97" s="28">
        <f t="shared" si="260"/>
        <v>18.649999999999999</v>
      </c>
      <c r="DE97" s="28">
        <f t="shared" si="261"/>
        <v>16.850000000000001</v>
      </c>
      <c r="DF97" s="28">
        <f t="shared" si="262"/>
        <v>18.649999999999999</v>
      </c>
      <c r="DG97" s="28">
        <f t="shared" si="263"/>
        <v>18.05</v>
      </c>
      <c r="DH97" s="28">
        <f t="shared" si="264"/>
        <v>18.649999999999999</v>
      </c>
      <c r="DI97" s="28">
        <f t="shared" si="265"/>
        <v>18.05</v>
      </c>
      <c r="DJ97" s="28">
        <f t="shared" si="266"/>
        <v>18.649999999999999</v>
      </c>
      <c r="DK97" s="28">
        <f t="shared" si="267"/>
        <v>18.649999999999999</v>
      </c>
      <c r="DL97" s="28">
        <f t="shared" si="268"/>
        <v>18.05</v>
      </c>
      <c r="DM97" s="28">
        <f t="shared" si="269"/>
        <v>18.649999999999999</v>
      </c>
      <c r="DN97" s="28">
        <f t="shared" si="270"/>
        <v>18.05</v>
      </c>
      <c r="DO97" s="28">
        <f t="shared" si="271"/>
        <v>18.649999999999999</v>
      </c>
      <c r="DP97" s="31">
        <f t="shared" si="272"/>
        <v>219.60000000000002</v>
      </c>
      <c r="DQ97" s="29">
        <f t="shared" si="273"/>
        <v>783.34</v>
      </c>
      <c r="DR97" s="28">
        <f t="shared" si="279"/>
        <v>18.649999999999999</v>
      </c>
      <c r="DS97" s="28">
        <f t="shared" si="274"/>
        <v>16.850000000000001</v>
      </c>
      <c r="DT97" s="28">
        <f t="shared" si="275"/>
        <v>18.649999999999999</v>
      </c>
      <c r="DU97" s="28">
        <f t="shared" si="280"/>
        <v>18.05</v>
      </c>
      <c r="DV97" s="29"/>
      <c r="DW97" s="29"/>
      <c r="DX97" s="29"/>
      <c r="DY97" s="29"/>
      <c r="DZ97" s="29"/>
      <c r="EA97" s="29"/>
      <c r="EB97" s="29"/>
      <c r="EC97" s="29"/>
      <c r="ED97" s="29">
        <f t="shared" si="276"/>
        <v>72.2</v>
      </c>
      <c r="EE97" s="28">
        <f t="shared" si="277"/>
        <v>855.54</v>
      </c>
      <c r="EF97" s="28">
        <f t="shared" si="278"/>
        <v>364.46000000000004</v>
      </c>
    </row>
    <row r="98" spans="2:137" ht="99" x14ac:dyDescent="0.15">
      <c r="B98" s="48">
        <v>42163</v>
      </c>
      <c r="C98" s="85" t="s">
        <v>245</v>
      </c>
      <c r="D98" s="85" t="s">
        <v>281</v>
      </c>
      <c r="E98" s="89" t="s">
        <v>224</v>
      </c>
      <c r="F98" s="88" t="s">
        <v>282</v>
      </c>
      <c r="G98" s="27">
        <v>1220</v>
      </c>
      <c r="H98" s="28">
        <f t="shared" si="214"/>
        <v>122</v>
      </c>
      <c r="I98" s="28">
        <f t="shared" si="215"/>
        <v>1098</v>
      </c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28"/>
      <c r="AZ98" s="48"/>
      <c r="BA98" s="4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>
        <v>0</v>
      </c>
      <c r="BS98" s="28">
        <f t="shared" si="282"/>
        <v>13.24</v>
      </c>
      <c r="BT98" s="28">
        <f t="shared" si="224"/>
        <v>18.649999999999999</v>
      </c>
      <c r="BU98" s="28">
        <f t="shared" si="225"/>
        <v>18.649999999999999</v>
      </c>
      <c r="BV98" s="28">
        <f t="shared" si="226"/>
        <v>18.05</v>
      </c>
      <c r="BW98" s="28">
        <f t="shared" si="227"/>
        <v>18.649999999999999</v>
      </c>
      <c r="BX98" s="28">
        <f t="shared" si="228"/>
        <v>18.05</v>
      </c>
      <c r="BY98" s="28">
        <f t="shared" si="229"/>
        <v>18.649999999999999</v>
      </c>
      <c r="BZ98" s="28">
        <f t="shared" si="230"/>
        <v>123.94</v>
      </c>
      <c r="CA98" s="28">
        <f t="shared" si="231"/>
        <v>123.94</v>
      </c>
      <c r="CB98" s="28">
        <f t="shared" si="232"/>
        <v>18.649999999999999</v>
      </c>
      <c r="CC98" s="28">
        <f t="shared" si="233"/>
        <v>17.45</v>
      </c>
      <c r="CD98" s="28">
        <f t="shared" si="234"/>
        <v>18.649999999999999</v>
      </c>
      <c r="CE98" s="28">
        <f t="shared" si="235"/>
        <v>18.05</v>
      </c>
      <c r="CF98" s="28">
        <f t="shared" si="236"/>
        <v>18.649999999999999</v>
      </c>
      <c r="CG98" s="28">
        <f t="shared" si="237"/>
        <v>18.05</v>
      </c>
      <c r="CH98" s="28">
        <f t="shared" si="238"/>
        <v>18.649999999999999</v>
      </c>
      <c r="CI98" s="28">
        <f t="shared" si="239"/>
        <v>18.649999999999999</v>
      </c>
      <c r="CJ98" s="28">
        <f t="shared" si="240"/>
        <v>18.05</v>
      </c>
      <c r="CK98" s="28">
        <f t="shared" si="241"/>
        <v>18.649999999999999</v>
      </c>
      <c r="CL98" s="28">
        <f t="shared" si="242"/>
        <v>18.05</v>
      </c>
      <c r="CM98" s="28">
        <f t="shared" si="243"/>
        <v>18.649999999999999</v>
      </c>
      <c r="CN98" s="28">
        <f t="shared" si="244"/>
        <v>220.20000000000002</v>
      </c>
      <c r="CO98" s="29">
        <f t="shared" si="245"/>
        <v>344.14</v>
      </c>
      <c r="CP98" s="28">
        <f t="shared" si="246"/>
        <v>18.649999999999999</v>
      </c>
      <c r="CQ98" s="28">
        <f t="shared" si="247"/>
        <v>16.850000000000001</v>
      </c>
      <c r="CR98" s="28">
        <f t="shared" si="248"/>
        <v>18.649999999999999</v>
      </c>
      <c r="CS98" s="28">
        <f t="shared" si="249"/>
        <v>18.05</v>
      </c>
      <c r="CT98" s="30">
        <f t="shared" si="250"/>
        <v>18.649999999999999</v>
      </c>
      <c r="CU98" s="28">
        <f t="shared" si="251"/>
        <v>18.05</v>
      </c>
      <c r="CV98" s="28">
        <f t="shared" si="252"/>
        <v>18.649999999999999</v>
      </c>
      <c r="CW98" s="28">
        <f t="shared" si="253"/>
        <v>18.649999999999999</v>
      </c>
      <c r="CX98" s="28">
        <f t="shared" si="254"/>
        <v>18.05</v>
      </c>
      <c r="CY98" s="28">
        <f t="shared" si="255"/>
        <v>18.649999999999999</v>
      </c>
      <c r="CZ98" s="28">
        <f t="shared" si="256"/>
        <v>18.05</v>
      </c>
      <c r="DA98" s="28">
        <f t="shared" si="257"/>
        <v>18.649999999999999</v>
      </c>
      <c r="DB98" s="29">
        <f t="shared" si="258"/>
        <v>219.60000000000002</v>
      </c>
      <c r="DC98" s="29">
        <f t="shared" si="259"/>
        <v>563.74</v>
      </c>
      <c r="DD98" s="28">
        <f t="shared" si="260"/>
        <v>18.649999999999999</v>
      </c>
      <c r="DE98" s="28">
        <f t="shared" si="261"/>
        <v>16.850000000000001</v>
      </c>
      <c r="DF98" s="28">
        <f t="shared" si="262"/>
        <v>18.649999999999999</v>
      </c>
      <c r="DG98" s="28">
        <f t="shared" si="263"/>
        <v>18.05</v>
      </c>
      <c r="DH98" s="28">
        <f t="shared" si="264"/>
        <v>18.649999999999999</v>
      </c>
      <c r="DI98" s="28">
        <f t="shared" si="265"/>
        <v>18.05</v>
      </c>
      <c r="DJ98" s="28">
        <f t="shared" si="266"/>
        <v>18.649999999999999</v>
      </c>
      <c r="DK98" s="28">
        <f t="shared" si="267"/>
        <v>18.649999999999999</v>
      </c>
      <c r="DL98" s="28">
        <f t="shared" si="268"/>
        <v>18.05</v>
      </c>
      <c r="DM98" s="28">
        <f t="shared" si="269"/>
        <v>18.649999999999999</v>
      </c>
      <c r="DN98" s="28">
        <f t="shared" si="270"/>
        <v>18.05</v>
      </c>
      <c r="DO98" s="28">
        <f t="shared" si="271"/>
        <v>18.649999999999999</v>
      </c>
      <c r="DP98" s="31">
        <f t="shared" si="272"/>
        <v>219.60000000000002</v>
      </c>
      <c r="DQ98" s="29">
        <f t="shared" si="273"/>
        <v>783.34</v>
      </c>
      <c r="DR98" s="28">
        <f t="shared" si="279"/>
        <v>18.649999999999999</v>
      </c>
      <c r="DS98" s="28">
        <f t="shared" si="274"/>
        <v>16.850000000000001</v>
      </c>
      <c r="DT98" s="28">
        <f t="shared" si="275"/>
        <v>18.649999999999999</v>
      </c>
      <c r="DU98" s="28">
        <f t="shared" si="280"/>
        <v>18.05</v>
      </c>
      <c r="DV98" s="29"/>
      <c r="DW98" s="29"/>
      <c r="DX98" s="29"/>
      <c r="DY98" s="29"/>
      <c r="DZ98" s="29"/>
      <c r="EA98" s="29"/>
      <c r="EB98" s="29"/>
      <c r="EC98" s="29"/>
      <c r="ED98" s="29">
        <f t="shared" si="276"/>
        <v>72.2</v>
      </c>
      <c r="EE98" s="28">
        <f t="shared" si="277"/>
        <v>855.54</v>
      </c>
      <c r="EF98" s="28">
        <f t="shared" si="278"/>
        <v>364.46000000000004</v>
      </c>
    </row>
    <row r="99" spans="2:137" ht="99" x14ac:dyDescent="0.15">
      <c r="B99" s="48">
        <v>42163</v>
      </c>
      <c r="C99" s="85" t="s">
        <v>245</v>
      </c>
      <c r="D99" s="85" t="s">
        <v>283</v>
      </c>
      <c r="E99" s="89" t="s">
        <v>258</v>
      </c>
      <c r="F99" s="88" t="s">
        <v>284</v>
      </c>
      <c r="G99" s="27">
        <v>1220</v>
      </c>
      <c r="H99" s="28">
        <f t="shared" si="214"/>
        <v>122</v>
      </c>
      <c r="I99" s="28">
        <f t="shared" si="215"/>
        <v>1098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28"/>
      <c r="AZ99" s="48"/>
      <c r="BA99" s="4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>
        <v>0</v>
      </c>
      <c r="BS99" s="28">
        <f t="shared" si="282"/>
        <v>13.24</v>
      </c>
      <c r="BT99" s="28">
        <f t="shared" si="224"/>
        <v>18.649999999999999</v>
      </c>
      <c r="BU99" s="28">
        <f t="shared" si="225"/>
        <v>18.649999999999999</v>
      </c>
      <c r="BV99" s="28">
        <f t="shared" si="226"/>
        <v>18.05</v>
      </c>
      <c r="BW99" s="28">
        <f t="shared" si="227"/>
        <v>18.649999999999999</v>
      </c>
      <c r="BX99" s="28">
        <f t="shared" si="228"/>
        <v>18.05</v>
      </c>
      <c r="BY99" s="28">
        <f t="shared" si="229"/>
        <v>18.649999999999999</v>
      </c>
      <c r="BZ99" s="28">
        <f t="shared" si="230"/>
        <v>123.94</v>
      </c>
      <c r="CA99" s="28">
        <f t="shared" si="231"/>
        <v>123.94</v>
      </c>
      <c r="CB99" s="28">
        <f t="shared" si="232"/>
        <v>18.649999999999999</v>
      </c>
      <c r="CC99" s="28">
        <f t="shared" si="233"/>
        <v>17.45</v>
      </c>
      <c r="CD99" s="28">
        <f t="shared" si="234"/>
        <v>18.649999999999999</v>
      </c>
      <c r="CE99" s="28">
        <f t="shared" si="235"/>
        <v>18.05</v>
      </c>
      <c r="CF99" s="28">
        <f t="shared" si="236"/>
        <v>18.649999999999999</v>
      </c>
      <c r="CG99" s="28">
        <f t="shared" si="237"/>
        <v>18.05</v>
      </c>
      <c r="CH99" s="28">
        <f t="shared" si="238"/>
        <v>18.649999999999999</v>
      </c>
      <c r="CI99" s="28">
        <f t="shared" si="239"/>
        <v>18.649999999999999</v>
      </c>
      <c r="CJ99" s="28">
        <f t="shared" si="240"/>
        <v>18.05</v>
      </c>
      <c r="CK99" s="28">
        <f t="shared" si="241"/>
        <v>18.649999999999999</v>
      </c>
      <c r="CL99" s="28">
        <f t="shared" si="242"/>
        <v>18.05</v>
      </c>
      <c r="CM99" s="28">
        <f t="shared" si="243"/>
        <v>18.649999999999999</v>
      </c>
      <c r="CN99" s="28">
        <f t="shared" si="244"/>
        <v>220.20000000000002</v>
      </c>
      <c r="CO99" s="29">
        <f t="shared" si="245"/>
        <v>344.14</v>
      </c>
      <c r="CP99" s="28">
        <f t="shared" si="246"/>
        <v>18.649999999999999</v>
      </c>
      <c r="CQ99" s="28">
        <f t="shared" si="247"/>
        <v>16.850000000000001</v>
      </c>
      <c r="CR99" s="28">
        <f t="shared" si="248"/>
        <v>18.649999999999999</v>
      </c>
      <c r="CS99" s="28">
        <f t="shared" si="249"/>
        <v>18.05</v>
      </c>
      <c r="CT99" s="30">
        <f t="shared" si="250"/>
        <v>18.649999999999999</v>
      </c>
      <c r="CU99" s="28">
        <f t="shared" si="251"/>
        <v>18.05</v>
      </c>
      <c r="CV99" s="28">
        <f t="shared" si="252"/>
        <v>18.649999999999999</v>
      </c>
      <c r="CW99" s="28">
        <f t="shared" si="253"/>
        <v>18.649999999999999</v>
      </c>
      <c r="CX99" s="28">
        <f t="shared" si="254"/>
        <v>18.05</v>
      </c>
      <c r="CY99" s="28">
        <f t="shared" si="255"/>
        <v>18.649999999999999</v>
      </c>
      <c r="CZ99" s="28">
        <f t="shared" si="256"/>
        <v>18.05</v>
      </c>
      <c r="DA99" s="28">
        <f t="shared" si="257"/>
        <v>18.649999999999999</v>
      </c>
      <c r="DB99" s="29">
        <f t="shared" si="258"/>
        <v>219.60000000000002</v>
      </c>
      <c r="DC99" s="29">
        <f t="shared" si="259"/>
        <v>563.74</v>
      </c>
      <c r="DD99" s="28">
        <f t="shared" si="260"/>
        <v>18.649999999999999</v>
      </c>
      <c r="DE99" s="28">
        <f t="shared" si="261"/>
        <v>16.850000000000001</v>
      </c>
      <c r="DF99" s="28">
        <f t="shared" si="262"/>
        <v>18.649999999999999</v>
      </c>
      <c r="DG99" s="28">
        <f t="shared" si="263"/>
        <v>18.05</v>
      </c>
      <c r="DH99" s="28">
        <f t="shared" si="264"/>
        <v>18.649999999999999</v>
      </c>
      <c r="DI99" s="28">
        <f t="shared" si="265"/>
        <v>18.05</v>
      </c>
      <c r="DJ99" s="28">
        <f t="shared" si="266"/>
        <v>18.649999999999999</v>
      </c>
      <c r="DK99" s="28">
        <f t="shared" si="267"/>
        <v>18.649999999999999</v>
      </c>
      <c r="DL99" s="28">
        <f t="shared" si="268"/>
        <v>18.05</v>
      </c>
      <c r="DM99" s="28">
        <f t="shared" si="269"/>
        <v>18.649999999999999</v>
      </c>
      <c r="DN99" s="28">
        <f t="shared" si="270"/>
        <v>18.05</v>
      </c>
      <c r="DO99" s="28">
        <f t="shared" si="271"/>
        <v>18.649999999999999</v>
      </c>
      <c r="DP99" s="31">
        <f t="shared" si="272"/>
        <v>219.60000000000002</v>
      </c>
      <c r="DQ99" s="29">
        <f t="shared" si="273"/>
        <v>783.34</v>
      </c>
      <c r="DR99" s="28">
        <f t="shared" si="279"/>
        <v>18.649999999999999</v>
      </c>
      <c r="DS99" s="28">
        <f t="shared" si="274"/>
        <v>16.850000000000001</v>
      </c>
      <c r="DT99" s="28">
        <f t="shared" si="275"/>
        <v>18.649999999999999</v>
      </c>
      <c r="DU99" s="28">
        <f t="shared" si="280"/>
        <v>18.05</v>
      </c>
      <c r="DV99" s="29"/>
      <c r="DW99" s="29"/>
      <c r="DX99" s="29"/>
      <c r="DY99" s="29"/>
      <c r="DZ99" s="29"/>
      <c r="EA99" s="29"/>
      <c r="EB99" s="29"/>
      <c r="EC99" s="29"/>
      <c r="ED99" s="29">
        <f t="shared" si="276"/>
        <v>72.2</v>
      </c>
      <c r="EE99" s="28">
        <f t="shared" si="277"/>
        <v>855.54</v>
      </c>
      <c r="EF99" s="28">
        <f t="shared" si="278"/>
        <v>364.46000000000004</v>
      </c>
    </row>
    <row r="100" spans="2:137" ht="99" x14ac:dyDescent="0.15">
      <c r="B100" s="48">
        <v>42163</v>
      </c>
      <c r="C100" s="85" t="s">
        <v>245</v>
      </c>
      <c r="D100" s="85" t="s">
        <v>285</v>
      </c>
      <c r="E100" s="89" t="s">
        <v>168</v>
      </c>
      <c r="F100" s="88" t="s">
        <v>286</v>
      </c>
      <c r="G100" s="27">
        <v>1220</v>
      </c>
      <c r="H100" s="28">
        <f t="shared" si="214"/>
        <v>122</v>
      </c>
      <c r="I100" s="28">
        <f t="shared" si="215"/>
        <v>1098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28"/>
      <c r="AZ100" s="48"/>
      <c r="BA100" s="4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>
        <v>0</v>
      </c>
      <c r="BS100" s="28">
        <f t="shared" si="282"/>
        <v>13.24</v>
      </c>
      <c r="BT100" s="28">
        <f t="shared" si="224"/>
        <v>18.649999999999999</v>
      </c>
      <c r="BU100" s="28">
        <f t="shared" si="225"/>
        <v>18.649999999999999</v>
      </c>
      <c r="BV100" s="28">
        <f t="shared" si="226"/>
        <v>18.05</v>
      </c>
      <c r="BW100" s="28">
        <f t="shared" si="227"/>
        <v>18.649999999999999</v>
      </c>
      <c r="BX100" s="28">
        <f t="shared" si="228"/>
        <v>18.05</v>
      </c>
      <c r="BY100" s="28">
        <f t="shared" si="229"/>
        <v>18.649999999999999</v>
      </c>
      <c r="BZ100" s="28">
        <f t="shared" si="230"/>
        <v>123.94</v>
      </c>
      <c r="CA100" s="28">
        <f t="shared" si="231"/>
        <v>123.94</v>
      </c>
      <c r="CB100" s="28">
        <f t="shared" si="232"/>
        <v>18.649999999999999</v>
      </c>
      <c r="CC100" s="28">
        <f t="shared" si="233"/>
        <v>17.45</v>
      </c>
      <c r="CD100" s="28">
        <f t="shared" si="234"/>
        <v>18.649999999999999</v>
      </c>
      <c r="CE100" s="28">
        <f t="shared" si="235"/>
        <v>18.05</v>
      </c>
      <c r="CF100" s="28">
        <f t="shared" si="236"/>
        <v>18.649999999999999</v>
      </c>
      <c r="CG100" s="28">
        <f t="shared" si="237"/>
        <v>18.05</v>
      </c>
      <c r="CH100" s="28">
        <f t="shared" si="238"/>
        <v>18.649999999999999</v>
      </c>
      <c r="CI100" s="28">
        <f t="shared" si="239"/>
        <v>18.649999999999999</v>
      </c>
      <c r="CJ100" s="28">
        <f t="shared" si="240"/>
        <v>18.05</v>
      </c>
      <c r="CK100" s="28">
        <f t="shared" si="241"/>
        <v>18.649999999999999</v>
      </c>
      <c r="CL100" s="28">
        <f t="shared" si="242"/>
        <v>18.05</v>
      </c>
      <c r="CM100" s="28">
        <f t="shared" si="243"/>
        <v>18.649999999999999</v>
      </c>
      <c r="CN100" s="28">
        <f t="shared" si="244"/>
        <v>220.20000000000002</v>
      </c>
      <c r="CO100" s="29">
        <f t="shared" si="245"/>
        <v>344.14</v>
      </c>
      <c r="CP100" s="28">
        <f t="shared" si="246"/>
        <v>18.649999999999999</v>
      </c>
      <c r="CQ100" s="28">
        <f t="shared" si="247"/>
        <v>16.850000000000001</v>
      </c>
      <c r="CR100" s="28">
        <f t="shared" si="248"/>
        <v>18.649999999999999</v>
      </c>
      <c r="CS100" s="28">
        <f t="shared" si="249"/>
        <v>18.05</v>
      </c>
      <c r="CT100" s="30">
        <f t="shared" si="250"/>
        <v>18.649999999999999</v>
      </c>
      <c r="CU100" s="28">
        <f t="shared" si="251"/>
        <v>18.05</v>
      </c>
      <c r="CV100" s="28">
        <f t="shared" si="252"/>
        <v>18.649999999999999</v>
      </c>
      <c r="CW100" s="28">
        <f t="shared" si="253"/>
        <v>18.649999999999999</v>
      </c>
      <c r="CX100" s="28">
        <f t="shared" si="254"/>
        <v>18.05</v>
      </c>
      <c r="CY100" s="28">
        <f t="shared" si="255"/>
        <v>18.649999999999999</v>
      </c>
      <c r="CZ100" s="28">
        <f t="shared" si="256"/>
        <v>18.05</v>
      </c>
      <c r="DA100" s="28">
        <f t="shared" si="257"/>
        <v>18.649999999999999</v>
      </c>
      <c r="DB100" s="29">
        <f t="shared" si="258"/>
        <v>219.60000000000002</v>
      </c>
      <c r="DC100" s="29">
        <f t="shared" si="259"/>
        <v>563.74</v>
      </c>
      <c r="DD100" s="28">
        <f t="shared" si="260"/>
        <v>18.649999999999999</v>
      </c>
      <c r="DE100" s="28">
        <f t="shared" si="261"/>
        <v>16.850000000000001</v>
      </c>
      <c r="DF100" s="28">
        <f t="shared" si="262"/>
        <v>18.649999999999999</v>
      </c>
      <c r="DG100" s="28">
        <f t="shared" si="263"/>
        <v>18.05</v>
      </c>
      <c r="DH100" s="28">
        <f t="shared" si="264"/>
        <v>18.649999999999999</v>
      </c>
      <c r="DI100" s="28">
        <f t="shared" si="265"/>
        <v>18.05</v>
      </c>
      <c r="DJ100" s="28">
        <f t="shared" si="266"/>
        <v>18.649999999999999</v>
      </c>
      <c r="DK100" s="28">
        <f t="shared" si="267"/>
        <v>18.649999999999999</v>
      </c>
      <c r="DL100" s="28">
        <f t="shared" si="268"/>
        <v>18.05</v>
      </c>
      <c r="DM100" s="28">
        <f t="shared" si="269"/>
        <v>18.649999999999999</v>
      </c>
      <c r="DN100" s="28">
        <f t="shared" si="270"/>
        <v>18.05</v>
      </c>
      <c r="DO100" s="28">
        <f t="shared" si="271"/>
        <v>18.649999999999999</v>
      </c>
      <c r="DP100" s="31">
        <f t="shared" si="272"/>
        <v>219.60000000000002</v>
      </c>
      <c r="DQ100" s="29">
        <f t="shared" si="273"/>
        <v>783.34</v>
      </c>
      <c r="DR100" s="28">
        <f t="shared" si="279"/>
        <v>18.649999999999999</v>
      </c>
      <c r="DS100" s="28">
        <f t="shared" si="274"/>
        <v>16.850000000000001</v>
      </c>
      <c r="DT100" s="28">
        <f t="shared" si="275"/>
        <v>18.649999999999999</v>
      </c>
      <c r="DU100" s="28">
        <f t="shared" si="280"/>
        <v>18.05</v>
      </c>
      <c r="DV100" s="29"/>
      <c r="DW100" s="29"/>
      <c r="DX100" s="29"/>
      <c r="DY100" s="29"/>
      <c r="DZ100" s="29"/>
      <c r="EA100" s="29"/>
      <c r="EB100" s="29"/>
      <c r="EC100" s="29"/>
      <c r="ED100" s="29">
        <f t="shared" si="276"/>
        <v>72.2</v>
      </c>
      <c r="EE100" s="28">
        <f t="shared" si="277"/>
        <v>855.54</v>
      </c>
      <c r="EF100" s="28">
        <f t="shared" si="278"/>
        <v>364.46000000000004</v>
      </c>
    </row>
    <row r="101" spans="2:137" ht="99" x14ac:dyDescent="0.15">
      <c r="B101" s="48">
        <v>42163</v>
      </c>
      <c r="C101" s="85" t="s">
        <v>245</v>
      </c>
      <c r="D101" s="85" t="s">
        <v>287</v>
      </c>
      <c r="E101" s="89" t="s">
        <v>288</v>
      </c>
      <c r="F101" s="88" t="s">
        <v>289</v>
      </c>
      <c r="G101" s="27">
        <v>1220</v>
      </c>
      <c r="H101" s="28">
        <f t="shared" si="214"/>
        <v>122</v>
      </c>
      <c r="I101" s="28">
        <f t="shared" si="215"/>
        <v>1098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28"/>
      <c r="AZ101" s="48"/>
      <c r="BA101" s="4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>
        <v>0</v>
      </c>
      <c r="BS101" s="28">
        <f t="shared" si="282"/>
        <v>13.24</v>
      </c>
      <c r="BT101" s="28">
        <f t="shared" si="224"/>
        <v>18.649999999999999</v>
      </c>
      <c r="BU101" s="28">
        <f t="shared" si="225"/>
        <v>18.649999999999999</v>
      </c>
      <c r="BV101" s="28">
        <f t="shared" si="226"/>
        <v>18.05</v>
      </c>
      <c r="BW101" s="28">
        <f t="shared" si="227"/>
        <v>18.649999999999999</v>
      </c>
      <c r="BX101" s="28">
        <f t="shared" si="228"/>
        <v>18.05</v>
      </c>
      <c r="BY101" s="28">
        <f t="shared" si="229"/>
        <v>18.649999999999999</v>
      </c>
      <c r="BZ101" s="28">
        <f t="shared" si="230"/>
        <v>123.94</v>
      </c>
      <c r="CA101" s="28">
        <f t="shared" si="231"/>
        <v>123.94</v>
      </c>
      <c r="CB101" s="28">
        <f t="shared" si="232"/>
        <v>18.649999999999999</v>
      </c>
      <c r="CC101" s="28">
        <f t="shared" si="233"/>
        <v>17.45</v>
      </c>
      <c r="CD101" s="28">
        <f t="shared" si="234"/>
        <v>18.649999999999999</v>
      </c>
      <c r="CE101" s="28">
        <f t="shared" si="235"/>
        <v>18.05</v>
      </c>
      <c r="CF101" s="28">
        <f t="shared" si="236"/>
        <v>18.649999999999999</v>
      </c>
      <c r="CG101" s="28">
        <f t="shared" si="237"/>
        <v>18.05</v>
      </c>
      <c r="CH101" s="28">
        <f t="shared" si="238"/>
        <v>18.649999999999999</v>
      </c>
      <c r="CI101" s="28">
        <f t="shared" si="239"/>
        <v>18.649999999999999</v>
      </c>
      <c r="CJ101" s="28">
        <f t="shared" si="240"/>
        <v>18.05</v>
      </c>
      <c r="CK101" s="28">
        <f t="shared" si="241"/>
        <v>18.649999999999999</v>
      </c>
      <c r="CL101" s="28">
        <f t="shared" si="242"/>
        <v>18.05</v>
      </c>
      <c r="CM101" s="28">
        <f t="shared" si="243"/>
        <v>18.649999999999999</v>
      </c>
      <c r="CN101" s="28">
        <f t="shared" si="244"/>
        <v>220.20000000000002</v>
      </c>
      <c r="CO101" s="29">
        <f t="shared" si="245"/>
        <v>344.14</v>
      </c>
      <c r="CP101" s="28">
        <f t="shared" si="246"/>
        <v>18.649999999999999</v>
      </c>
      <c r="CQ101" s="28">
        <f t="shared" si="247"/>
        <v>16.850000000000001</v>
      </c>
      <c r="CR101" s="28">
        <f t="shared" si="248"/>
        <v>18.649999999999999</v>
      </c>
      <c r="CS101" s="28">
        <f t="shared" si="249"/>
        <v>18.05</v>
      </c>
      <c r="CT101" s="30">
        <f t="shared" si="250"/>
        <v>18.649999999999999</v>
      </c>
      <c r="CU101" s="28">
        <f t="shared" si="251"/>
        <v>18.05</v>
      </c>
      <c r="CV101" s="28">
        <f t="shared" si="252"/>
        <v>18.649999999999999</v>
      </c>
      <c r="CW101" s="28">
        <f t="shared" si="253"/>
        <v>18.649999999999999</v>
      </c>
      <c r="CX101" s="28">
        <f t="shared" si="254"/>
        <v>18.05</v>
      </c>
      <c r="CY101" s="28">
        <f t="shared" si="255"/>
        <v>18.649999999999999</v>
      </c>
      <c r="CZ101" s="28">
        <f t="shared" si="256"/>
        <v>18.05</v>
      </c>
      <c r="DA101" s="28">
        <f t="shared" si="257"/>
        <v>18.649999999999999</v>
      </c>
      <c r="DB101" s="29">
        <f t="shared" si="258"/>
        <v>219.60000000000002</v>
      </c>
      <c r="DC101" s="29">
        <f t="shared" si="259"/>
        <v>563.74</v>
      </c>
      <c r="DD101" s="28">
        <f t="shared" si="260"/>
        <v>18.649999999999999</v>
      </c>
      <c r="DE101" s="28">
        <f t="shared" si="261"/>
        <v>16.850000000000001</v>
      </c>
      <c r="DF101" s="28">
        <f t="shared" si="262"/>
        <v>18.649999999999999</v>
      </c>
      <c r="DG101" s="28">
        <f t="shared" si="263"/>
        <v>18.05</v>
      </c>
      <c r="DH101" s="28">
        <f t="shared" si="264"/>
        <v>18.649999999999999</v>
      </c>
      <c r="DI101" s="28">
        <f t="shared" si="265"/>
        <v>18.05</v>
      </c>
      <c r="DJ101" s="28">
        <f t="shared" si="266"/>
        <v>18.649999999999999</v>
      </c>
      <c r="DK101" s="28">
        <f t="shared" si="267"/>
        <v>18.649999999999999</v>
      </c>
      <c r="DL101" s="28">
        <f t="shared" si="268"/>
        <v>18.05</v>
      </c>
      <c r="DM101" s="28">
        <f t="shared" si="269"/>
        <v>18.649999999999999</v>
      </c>
      <c r="DN101" s="28">
        <f t="shared" si="270"/>
        <v>18.05</v>
      </c>
      <c r="DO101" s="28">
        <f t="shared" si="271"/>
        <v>18.649999999999999</v>
      </c>
      <c r="DP101" s="31">
        <f t="shared" si="272"/>
        <v>219.60000000000002</v>
      </c>
      <c r="DQ101" s="29">
        <f t="shared" si="273"/>
        <v>783.34</v>
      </c>
      <c r="DR101" s="28">
        <f t="shared" si="279"/>
        <v>18.649999999999999</v>
      </c>
      <c r="DS101" s="28">
        <f t="shared" si="274"/>
        <v>16.850000000000001</v>
      </c>
      <c r="DT101" s="28">
        <f t="shared" si="275"/>
        <v>18.649999999999999</v>
      </c>
      <c r="DU101" s="28">
        <f t="shared" si="280"/>
        <v>18.05</v>
      </c>
      <c r="DV101" s="29"/>
      <c r="DW101" s="29"/>
      <c r="DX101" s="29"/>
      <c r="DY101" s="29"/>
      <c r="DZ101" s="29"/>
      <c r="EA101" s="29"/>
      <c r="EB101" s="29"/>
      <c r="EC101" s="29"/>
      <c r="ED101" s="29">
        <f t="shared" si="276"/>
        <v>72.2</v>
      </c>
      <c r="EE101" s="28">
        <f t="shared" si="277"/>
        <v>855.54</v>
      </c>
      <c r="EF101" s="28">
        <f t="shared" si="278"/>
        <v>364.46000000000004</v>
      </c>
    </row>
    <row r="102" spans="2:137" ht="99" x14ac:dyDescent="0.15">
      <c r="B102" s="48">
        <v>42163</v>
      </c>
      <c r="C102" s="85" t="s">
        <v>245</v>
      </c>
      <c r="D102" s="85" t="s">
        <v>290</v>
      </c>
      <c r="E102" s="89" t="s">
        <v>291</v>
      </c>
      <c r="F102" s="88" t="s">
        <v>292</v>
      </c>
      <c r="G102" s="27">
        <v>1220</v>
      </c>
      <c r="H102" s="28">
        <f t="shared" si="214"/>
        <v>122</v>
      </c>
      <c r="I102" s="28">
        <f t="shared" si="215"/>
        <v>1098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28"/>
      <c r="AZ102" s="48"/>
      <c r="BA102" s="4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>
        <v>0</v>
      </c>
      <c r="BS102" s="28">
        <f t="shared" si="282"/>
        <v>13.24</v>
      </c>
      <c r="BT102" s="28">
        <f t="shared" si="224"/>
        <v>18.649999999999999</v>
      </c>
      <c r="BU102" s="28">
        <f t="shared" si="225"/>
        <v>18.649999999999999</v>
      </c>
      <c r="BV102" s="28">
        <f t="shared" si="226"/>
        <v>18.05</v>
      </c>
      <c r="BW102" s="28">
        <f t="shared" si="227"/>
        <v>18.649999999999999</v>
      </c>
      <c r="BX102" s="28">
        <f t="shared" si="228"/>
        <v>18.05</v>
      </c>
      <c r="BY102" s="28">
        <f t="shared" si="229"/>
        <v>18.649999999999999</v>
      </c>
      <c r="BZ102" s="28">
        <f t="shared" si="230"/>
        <v>123.94</v>
      </c>
      <c r="CA102" s="28">
        <f t="shared" si="231"/>
        <v>123.94</v>
      </c>
      <c r="CB102" s="28">
        <f t="shared" si="232"/>
        <v>18.649999999999999</v>
      </c>
      <c r="CC102" s="28">
        <f t="shared" si="233"/>
        <v>17.45</v>
      </c>
      <c r="CD102" s="28">
        <f t="shared" si="234"/>
        <v>18.649999999999999</v>
      </c>
      <c r="CE102" s="28">
        <f t="shared" si="235"/>
        <v>18.05</v>
      </c>
      <c r="CF102" s="28">
        <f t="shared" si="236"/>
        <v>18.649999999999999</v>
      </c>
      <c r="CG102" s="28">
        <f t="shared" si="237"/>
        <v>18.05</v>
      </c>
      <c r="CH102" s="28">
        <f t="shared" si="238"/>
        <v>18.649999999999999</v>
      </c>
      <c r="CI102" s="28">
        <f t="shared" si="239"/>
        <v>18.649999999999999</v>
      </c>
      <c r="CJ102" s="28">
        <f t="shared" si="240"/>
        <v>18.05</v>
      </c>
      <c r="CK102" s="28">
        <f t="shared" si="241"/>
        <v>18.649999999999999</v>
      </c>
      <c r="CL102" s="28">
        <f t="shared" si="242"/>
        <v>18.05</v>
      </c>
      <c r="CM102" s="28">
        <f t="shared" si="243"/>
        <v>18.649999999999999</v>
      </c>
      <c r="CN102" s="28">
        <f t="shared" si="244"/>
        <v>220.20000000000002</v>
      </c>
      <c r="CO102" s="29">
        <f t="shared" si="245"/>
        <v>344.14</v>
      </c>
      <c r="CP102" s="28">
        <f t="shared" si="246"/>
        <v>18.649999999999999</v>
      </c>
      <c r="CQ102" s="28">
        <f t="shared" si="247"/>
        <v>16.850000000000001</v>
      </c>
      <c r="CR102" s="28">
        <f t="shared" si="248"/>
        <v>18.649999999999999</v>
      </c>
      <c r="CS102" s="28">
        <f t="shared" si="249"/>
        <v>18.05</v>
      </c>
      <c r="CT102" s="30">
        <f t="shared" si="250"/>
        <v>18.649999999999999</v>
      </c>
      <c r="CU102" s="28">
        <f t="shared" si="251"/>
        <v>18.05</v>
      </c>
      <c r="CV102" s="28">
        <f t="shared" si="252"/>
        <v>18.649999999999999</v>
      </c>
      <c r="CW102" s="28">
        <f t="shared" si="253"/>
        <v>18.649999999999999</v>
      </c>
      <c r="CX102" s="28">
        <f t="shared" si="254"/>
        <v>18.05</v>
      </c>
      <c r="CY102" s="28">
        <f t="shared" si="255"/>
        <v>18.649999999999999</v>
      </c>
      <c r="CZ102" s="28">
        <f t="shared" si="256"/>
        <v>18.05</v>
      </c>
      <c r="DA102" s="28">
        <f t="shared" si="257"/>
        <v>18.649999999999999</v>
      </c>
      <c r="DB102" s="29">
        <f t="shared" si="258"/>
        <v>219.60000000000002</v>
      </c>
      <c r="DC102" s="29">
        <f t="shared" si="259"/>
        <v>563.74</v>
      </c>
      <c r="DD102" s="28">
        <f t="shared" si="260"/>
        <v>18.649999999999999</v>
      </c>
      <c r="DE102" s="28">
        <f t="shared" si="261"/>
        <v>16.850000000000001</v>
      </c>
      <c r="DF102" s="28">
        <f t="shared" si="262"/>
        <v>18.649999999999999</v>
      </c>
      <c r="DG102" s="28">
        <f t="shared" si="263"/>
        <v>18.05</v>
      </c>
      <c r="DH102" s="28">
        <f t="shared" si="264"/>
        <v>18.649999999999999</v>
      </c>
      <c r="DI102" s="28">
        <f t="shared" si="265"/>
        <v>18.05</v>
      </c>
      <c r="DJ102" s="28">
        <f t="shared" si="266"/>
        <v>18.649999999999999</v>
      </c>
      <c r="DK102" s="28">
        <f t="shared" si="267"/>
        <v>18.649999999999999</v>
      </c>
      <c r="DL102" s="28">
        <f t="shared" si="268"/>
        <v>18.05</v>
      </c>
      <c r="DM102" s="28">
        <f t="shared" si="269"/>
        <v>18.649999999999999</v>
      </c>
      <c r="DN102" s="28">
        <f t="shared" si="270"/>
        <v>18.05</v>
      </c>
      <c r="DO102" s="28">
        <f t="shared" si="271"/>
        <v>18.649999999999999</v>
      </c>
      <c r="DP102" s="31">
        <f t="shared" si="272"/>
        <v>219.60000000000002</v>
      </c>
      <c r="DQ102" s="29">
        <f t="shared" si="273"/>
        <v>783.34</v>
      </c>
      <c r="DR102" s="28">
        <f t="shared" si="279"/>
        <v>18.649999999999999</v>
      </c>
      <c r="DS102" s="28">
        <f t="shared" si="274"/>
        <v>16.850000000000001</v>
      </c>
      <c r="DT102" s="28">
        <f t="shared" si="275"/>
        <v>18.649999999999999</v>
      </c>
      <c r="DU102" s="28">
        <f t="shared" si="280"/>
        <v>18.05</v>
      </c>
      <c r="DV102" s="29"/>
      <c r="DW102" s="29"/>
      <c r="DX102" s="29"/>
      <c r="DY102" s="29"/>
      <c r="DZ102" s="29"/>
      <c r="EA102" s="29"/>
      <c r="EB102" s="29"/>
      <c r="EC102" s="29"/>
      <c r="ED102" s="29">
        <f t="shared" si="276"/>
        <v>72.2</v>
      </c>
      <c r="EE102" s="28">
        <f t="shared" si="277"/>
        <v>855.54</v>
      </c>
      <c r="EF102" s="28">
        <f t="shared" si="278"/>
        <v>364.46000000000004</v>
      </c>
    </row>
    <row r="103" spans="2:137" ht="99" x14ac:dyDescent="0.15">
      <c r="B103" s="48">
        <v>42163</v>
      </c>
      <c r="C103" s="85" t="s">
        <v>245</v>
      </c>
      <c r="D103" s="85" t="s">
        <v>293</v>
      </c>
      <c r="E103" s="89" t="s">
        <v>126</v>
      </c>
      <c r="F103" s="88" t="s">
        <v>294</v>
      </c>
      <c r="G103" s="27">
        <v>1220</v>
      </c>
      <c r="H103" s="28">
        <f t="shared" si="214"/>
        <v>122</v>
      </c>
      <c r="I103" s="28">
        <f t="shared" si="215"/>
        <v>1098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28"/>
      <c r="AZ103" s="48"/>
      <c r="BA103" s="4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>
        <v>0</v>
      </c>
      <c r="BS103" s="28">
        <f t="shared" si="282"/>
        <v>13.24</v>
      </c>
      <c r="BT103" s="28">
        <f t="shared" si="224"/>
        <v>18.649999999999999</v>
      </c>
      <c r="BU103" s="28">
        <f t="shared" si="225"/>
        <v>18.649999999999999</v>
      </c>
      <c r="BV103" s="28">
        <f t="shared" si="226"/>
        <v>18.05</v>
      </c>
      <c r="BW103" s="28">
        <f t="shared" si="227"/>
        <v>18.649999999999999</v>
      </c>
      <c r="BX103" s="28">
        <f t="shared" si="228"/>
        <v>18.05</v>
      </c>
      <c r="BY103" s="28">
        <f t="shared" si="229"/>
        <v>18.649999999999999</v>
      </c>
      <c r="BZ103" s="28">
        <f t="shared" si="230"/>
        <v>123.94</v>
      </c>
      <c r="CA103" s="28">
        <f t="shared" si="231"/>
        <v>123.94</v>
      </c>
      <c r="CB103" s="28">
        <f t="shared" si="232"/>
        <v>18.649999999999999</v>
      </c>
      <c r="CC103" s="28">
        <f t="shared" si="233"/>
        <v>17.45</v>
      </c>
      <c r="CD103" s="28">
        <f t="shared" si="234"/>
        <v>18.649999999999999</v>
      </c>
      <c r="CE103" s="28">
        <f t="shared" si="235"/>
        <v>18.05</v>
      </c>
      <c r="CF103" s="28">
        <f t="shared" si="236"/>
        <v>18.649999999999999</v>
      </c>
      <c r="CG103" s="28">
        <f t="shared" si="237"/>
        <v>18.05</v>
      </c>
      <c r="CH103" s="28">
        <f t="shared" si="238"/>
        <v>18.649999999999999</v>
      </c>
      <c r="CI103" s="28">
        <f t="shared" si="239"/>
        <v>18.649999999999999</v>
      </c>
      <c r="CJ103" s="28">
        <f t="shared" si="240"/>
        <v>18.05</v>
      </c>
      <c r="CK103" s="28">
        <f t="shared" si="241"/>
        <v>18.649999999999999</v>
      </c>
      <c r="CL103" s="28">
        <f t="shared" si="242"/>
        <v>18.05</v>
      </c>
      <c r="CM103" s="28">
        <f t="shared" si="243"/>
        <v>18.649999999999999</v>
      </c>
      <c r="CN103" s="28">
        <f t="shared" si="244"/>
        <v>220.20000000000002</v>
      </c>
      <c r="CO103" s="29">
        <f t="shared" si="245"/>
        <v>344.14</v>
      </c>
      <c r="CP103" s="28">
        <f t="shared" si="246"/>
        <v>18.649999999999999</v>
      </c>
      <c r="CQ103" s="28">
        <f t="shared" si="247"/>
        <v>16.850000000000001</v>
      </c>
      <c r="CR103" s="28">
        <f t="shared" si="248"/>
        <v>18.649999999999999</v>
      </c>
      <c r="CS103" s="28">
        <f t="shared" si="249"/>
        <v>18.05</v>
      </c>
      <c r="CT103" s="30">
        <f t="shared" si="250"/>
        <v>18.649999999999999</v>
      </c>
      <c r="CU103" s="28">
        <f t="shared" si="251"/>
        <v>18.05</v>
      </c>
      <c r="CV103" s="28">
        <f t="shared" si="252"/>
        <v>18.649999999999999</v>
      </c>
      <c r="CW103" s="28">
        <f t="shared" si="253"/>
        <v>18.649999999999999</v>
      </c>
      <c r="CX103" s="28">
        <f t="shared" si="254"/>
        <v>18.05</v>
      </c>
      <c r="CY103" s="28">
        <f t="shared" si="255"/>
        <v>18.649999999999999</v>
      </c>
      <c r="CZ103" s="28">
        <f t="shared" si="256"/>
        <v>18.05</v>
      </c>
      <c r="DA103" s="28">
        <f t="shared" si="257"/>
        <v>18.649999999999999</v>
      </c>
      <c r="DB103" s="29">
        <f t="shared" si="258"/>
        <v>219.60000000000002</v>
      </c>
      <c r="DC103" s="29">
        <f t="shared" si="259"/>
        <v>563.74</v>
      </c>
      <c r="DD103" s="28">
        <f t="shared" si="260"/>
        <v>18.649999999999999</v>
      </c>
      <c r="DE103" s="28">
        <f t="shared" si="261"/>
        <v>16.850000000000001</v>
      </c>
      <c r="DF103" s="28">
        <f t="shared" si="262"/>
        <v>18.649999999999999</v>
      </c>
      <c r="DG103" s="28">
        <f t="shared" si="263"/>
        <v>18.05</v>
      </c>
      <c r="DH103" s="28">
        <f t="shared" si="264"/>
        <v>18.649999999999999</v>
      </c>
      <c r="DI103" s="28">
        <f t="shared" si="265"/>
        <v>18.05</v>
      </c>
      <c r="DJ103" s="28">
        <f t="shared" si="266"/>
        <v>18.649999999999999</v>
      </c>
      <c r="DK103" s="28">
        <f t="shared" si="267"/>
        <v>18.649999999999999</v>
      </c>
      <c r="DL103" s="28">
        <f t="shared" si="268"/>
        <v>18.05</v>
      </c>
      <c r="DM103" s="28">
        <f t="shared" si="269"/>
        <v>18.649999999999999</v>
      </c>
      <c r="DN103" s="28">
        <f t="shared" si="270"/>
        <v>18.05</v>
      </c>
      <c r="DO103" s="28">
        <f t="shared" si="271"/>
        <v>18.649999999999999</v>
      </c>
      <c r="DP103" s="31">
        <f t="shared" si="272"/>
        <v>219.60000000000002</v>
      </c>
      <c r="DQ103" s="29">
        <f t="shared" si="273"/>
        <v>783.34</v>
      </c>
      <c r="DR103" s="28">
        <f t="shared" si="279"/>
        <v>18.649999999999999</v>
      </c>
      <c r="DS103" s="28">
        <f t="shared" si="274"/>
        <v>16.850000000000001</v>
      </c>
      <c r="DT103" s="28">
        <f t="shared" si="275"/>
        <v>18.649999999999999</v>
      </c>
      <c r="DU103" s="28">
        <f t="shared" si="280"/>
        <v>18.05</v>
      </c>
      <c r="DV103" s="29"/>
      <c r="DW103" s="29"/>
      <c r="DX103" s="29"/>
      <c r="DY103" s="29"/>
      <c r="DZ103" s="29"/>
      <c r="EA103" s="29"/>
      <c r="EB103" s="29"/>
      <c r="EC103" s="29"/>
      <c r="ED103" s="29">
        <f t="shared" si="276"/>
        <v>72.2</v>
      </c>
      <c r="EE103" s="28">
        <f t="shared" si="277"/>
        <v>855.54</v>
      </c>
      <c r="EF103" s="28">
        <f t="shared" si="278"/>
        <v>364.46000000000004</v>
      </c>
    </row>
    <row r="104" spans="2:137" ht="99" x14ac:dyDescent="0.15">
      <c r="B104" s="48">
        <v>42163</v>
      </c>
      <c r="C104" s="85" t="s">
        <v>245</v>
      </c>
      <c r="D104" s="85" t="s">
        <v>295</v>
      </c>
      <c r="E104" s="89" t="s">
        <v>263</v>
      </c>
      <c r="F104" s="88" t="s">
        <v>296</v>
      </c>
      <c r="G104" s="27">
        <v>1220</v>
      </c>
      <c r="H104" s="28">
        <f t="shared" si="214"/>
        <v>122</v>
      </c>
      <c r="I104" s="28">
        <f t="shared" si="215"/>
        <v>1098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28"/>
      <c r="AZ104" s="48"/>
      <c r="BA104" s="4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>
        <v>0</v>
      </c>
      <c r="BS104" s="28">
        <f t="shared" si="282"/>
        <v>13.24</v>
      </c>
      <c r="BT104" s="28">
        <f t="shared" si="224"/>
        <v>18.649999999999999</v>
      </c>
      <c r="BU104" s="28">
        <f t="shared" si="225"/>
        <v>18.649999999999999</v>
      </c>
      <c r="BV104" s="28">
        <f t="shared" si="226"/>
        <v>18.05</v>
      </c>
      <c r="BW104" s="28">
        <f t="shared" si="227"/>
        <v>18.649999999999999</v>
      </c>
      <c r="BX104" s="28">
        <f t="shared" si="228"/>
        <v>18.05</v>
      </c>
      <c r="BY104" s="28">
        <f t="shared" si="229"/>
        <v>18.649999999999999</v>
      </c>
      <c r="BZ104" s="28">
        <f t="shared" si="230"/>
        <v>123.94</v>
      </c>
      <c r="CA104" s="28">
        <f t="shared" si="231"/>
        <v>123.94</v>
      </c>
      <c r="CB104" s="28">
        <f t="shared" si="232"/>
        <v>18.649999999999999</v>
      </c>
      <c r="CC104" s="28">
        <f t="shared" si="233"/>
        <v>17.45</v>
      </c>
      <c r="CD104" s="28">
        <f t="shared" si="234"/>
        <v>18.649999999999999</v>
      </c>
      <c r="CE104" s="28">
        <f t="shared" si="235"/>
        <v>18.05</v>
      </c>
      <c r="CF104" s="28">
        <f t="shared" si="236"/>
        <v>18.649999999999999</v>
      </c>
      <c r="CG104" s="28">
        <f t="shared" si="237"/>
        <v>18.05</v>
      </c>
      <c r="CH104" s="28">
        <f t="shared" si="238"/>
        <v>18.649999999999999</v>
      </c>
      <c r="CI104" s="28">
        <f t="shared" si="239"/>
        <v>18.649999999999999</v>
      </c>
      <c r="CJ104" s="28">
        <f t="shared" si="240"/>
        <v>18.05</v>
      </c>
      <c r="CK104" s="28">
        <f t="shared" si="241"/>
        <v>18.649999999999999</v>
      </c>
      <c r="CL104" s="28">
        <f t="shared" si="242"/>
        <v>18.05</v>
      </c>
      <c r="CM104" s="28">
        <f t="shared" si="243"/>
        <v>18.649999999999999</v>
      </c>
      <c r="CN104" s="28">
        <f t="shared" si="244"/>
        <v>220.20000000000002</v>
      </c>
      <c r="CO104" s="29">
        <f t="shared" si="245"/>
        <v>344.14</v>
      </c>
      <c r="CP104" s="28">
        <f t="shared" si="246"/>
        <v>18.649999999999999</v>
      </c>
      <c r="CQ104" s="28">
        <f t="shared" si="247"/>
        <v>16.850000000000001</v>
      </c>
      <c r="CR104" s="28">
        <f t="shared" si="248"/>
        <v>18.649999999999999</v>
      </c>
      <c r="CS104" s="28">
        <f t="shared" si="249"/>
        <v>18.05</v>
      </c>
      <c r="CT104" s="30">
        <f t="shared" si="250"/>
        <v>18.649999999999999</v>
      </c>
      <c r="CU104" s="28">
        <f t="shared" si="251"/>
        <v>18.05</v>
      </c>
      <c r="CV104" s="28">
        <f t="shared" si="252"/>
        <v>18.649999999999999</v>
      </c>
      <c r="CW104" s="28">
        <f t="shared" si="253"/>
        <v>18.649999999999999</v>
      </c>
      <c r="CX104" s="28">
        <f t="shared" si="254"/>
        <v>18.05</v>
      </c>
      <c r="CY104" s="28">
        <f t="shared" si="255"/>
        <v>18.649999999999999</v>
      </c>
      <c r="CZ104" s="28">
        <f t="shared" si="256"/>
        <v>18.05</v>
      </c>
      <c r="DA104" s="28">
        <f t="shared" si="257"/>
        <v>18.649999999999999</v>
      </c>
      <c r="DB104" s="29">
        <f t="shared" si="258"/>
        <v>219.60000000000002</v>
      </c>
      <c r="DC104" s="29">
        <f t="shared" si="259"/>
        <v>563.74</v>
      </c>
      <c r="DD104" s="28">
        <f t="shared" si="260"/>
        <v>18.649999999999999</v>
      </c>
      <c r="DE104" s="28">
        <f t="shared" si="261"/>
        <v>16.850000000000001</v>
      </c>
      <c r="DF104" s="28">
        <f t="shared" si="262"/>
        <v>18.649999999999999</v>
      </c>
      <c r="DG104" s="28">
        <f t="shared" si="263"/>
        <v>18.05</v>
      </c>
      <c r="DH104" s="28">
        <f t="shared" si="264"/>
        <v>18.649999999999999</v>
      </c>
      <c r="DI104" s="28">
        <f t="shared" si="265"/>
        <v>18.05</v>
      </c>
      <c r="DJ104" s="28">
        <f t="shared" si="266"/>
        <v>18.649999999999999</v>
      </c>
      <c r="DK104" s="28">
        <f t="shared" si="267"/>
        <v>18.649999999999999</v>
      </c>
      <c r="DL104" s="28">
        <f t="shared" si="268"/>
        <v>18.05</v>
      </c>
      <c r="DM104" s="28">
        <f t="shared" si="269"/>
        <v>18.649999999999999</v>
      </c>
      <c r="DN104" s="28">
        <f t="shared" si="270"/>
        <v>18.05</v>
      </c>
      <c r="DO104" s="28">
        <f t="shared" si="271"/>
        <v>18.649999999999999</v>
      </c>
      <c r="DP104" s="31">
        <f t="shared" si="272"/>
        <v>219.60000000000002</v>
      </c>
      <c r="DQ104" s="29">
        <f t="shared" si="273"/>
        <v>783.34</v>
      </c>
      <c r="DR104" s="28">
        <f t="shared" si="279"/>
        <v>18.649999999999999</v>
      </c>
      <c r="DS104" s="28">
        <f t="shared" si="274"/>
        <v>16.850000000000001</v>
      </c>
      <c r="DT104" s="28">
        <f t="shared" si="275"/>
        <v>18.649999999999999</v>
      </c>
      <c r="DU104" s="28">
        <f t="shared" si="280"/>
        <v>18.05</v>
      </c>
      <c r="DV104" s="29"/>
      <c r="DW104" s="29"/>
      <c r="DX104" s="29"/>
      <c r="DY104" s="29"/>
      <c r="DZ104" s="29"/>
      <c r="EA104" s="29"/>
      <c r="EB104" s="29"/>
      <c r="EC104" s="29"/>
      <c r="ED104" s="29">
        <f t="shared" si="276"/>
        <v>72.2</v>
      </c>
      <c r="EE104" s="28">
        <f t="shared" si="277"/>
        <v>855.54</v>
      </c>
      <c r="EF104" s="28">
        <f t="shared" si="278"/>
        <v>364.46000000000004</v>
      </c>
    </row>
    <row r="105" spans="2:137" ht="99" x14ac:dyDescent="0.15">
      <c r="B105" s="48">
        <v>42163</v>
      </c>
      <c r="C105" s="85" t="s">
        <v>245</v>
      </c>
      <c r="D105" s="85" t="s">
        <v>297</v>
      </c>
      <c r="E105" s="89" t="s">
        <v>120</v>
      </c>
      <c r="F105" s="88" t="s">
        <v>298</v>
      </c>
      <c r="G105" s="27">
        <v>1220</v>
      </c>
      <c r="H105" s="28">
        <f t="shared" si="214"/>
        <v>122</v>
      </c>
      <c r="I105" s="28">
        <f t="shared" si="215"/>
        <v>1098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28"/>
      <c r="AZ105" s="48"/>
      <c r="BA105" s="4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>
        <v>0</v>
      </c>
      <c r="BS105" s="28">
        <f t="shared" si="282"/>
        <v>13.24</v>
      </c>
      <c r="BT105" s="28">
        <f t="shared" si="224"/>
        <v>18.649999999999999</v>
      </c>
      <c r="BU105" s="28">
        <f t="shared" si="225"/>
        <v>18.649999999999999</v>
      </c>
      <c r="BV105" s="28">
        <f t="shared" si="226"/>
        <v>18.05</v>
      </c>
      <c r="BW105" s="28">
        <f t="shared" si="227"/>
        <v>18.649999999999999</v>
      </c>
      <c r="BX105" s="28">
        <f t="shared" si="228"/>
        <v>18.05</v>
      </c>
      <c r="BY105" s="28">
        <f t="shared" si="229"/>
        <v>18.649999999999999</v>
      </c>
      <c r="BZ105" s="28">
        <f t="shared" si="230"/>
        <v>123.94</v>
      </c>
      <c r="CA105" s="28">
        <f t="shared" si="231"/>
        <v>123.94</v>
      </c>
      <c r="CB105" s="28">
        <f t="shared" si="232"/>
        <v>18.649999999999999</v>
      </c>
      <c r="CC105" s="28">
        <f t="shared" si="233"/>
        <v>17.45</v>
      </c>
      <c r="CD105" s="28">
        <f t="shared" si="234"/>
        <v>18.649999999999999</v>
      </c>
      <c r="CE105" s="28">
        <f t="shared" si="235"/>
        <v>18.05</v>
      </c>
      <c r="CF105" s="28">
        <f t="shared" si="236"/>
        <v>18.649999999999999</v>
      </c>
      <c r="CG105" s="28">
        <f t="shared" si="237"/>
        <v>18.05</v>
      </c>
      <c r="CH105" s="28">
        <f t="shared" si="238"/>
        <v>18.649999999999999</v>
      </c>
      <c r="CI105" s="28">
        <f t="shared" si="239"/>
        <v>18.649999999999999</v>
      </c>
      <c r="CJ105" s="28">
        <f t="shared" si="240"/>
        <v>18.05</v>
      </c>
      <c r="CK105" s="28">
        <f t="shared" si="241"/>
        <v>18.649999999999999</v>
      </c>
      <c r="CL105" s="28">
        <f t="shared" si="242"/>
        <v>18.05</v>
      </c>
      <c r="CM105" s="28">
        <f t="shared" si="243"/>
        <v>18.649999999999999</v>
      </c>
      <c r="CN105" s="28">
        <f t="shared" si="244"/>
        <v>220.20000000000002</v>
      </c>
      <c r="CO105" s="29">
        <f t="shared" si="245"/>
        <v>344.14</v>
      </c>
      <c r="CP105" s="28">
        <f t="shared" si="246"/>
        <v>18.649999999999999</v>
      </c>
      <c r="CQ105" s="28">
        <f t="shared" si="247"/>
        <v>16.850000000000001</v>
      </c>
      <c r="CR105" s="28">
        <f t="shared" si="248"/>
        <v>18.649999999999999</v>
      </c>
      <c r="CS105" s="28">
        <f t="shared" si="249"/>
        <v>18.05</v>
      </c>
      <c r="CT105" s="30">
        <f t="shared" si="250"/>
        <v>18.649999999999999</v>
      </c>
      <c r="CU105" s="28">
        <f t="shared" si="251"/>
        <v>18.05</v>
      </c>
      <c r="CV105" s="28">
        <f t="shared" si="252"/>
        <v>18.649999999999999</v>
      </c>
      <c r="CW105" s="28">
        <f t="shared" si="253"/>
        <v>18.649999999999999</v>
      </c>
      <c r="CX105" s="28">
        <f t="shared" si="254"/>
        <v>18.05</v>
      </c>
      <c r="CY105" s="28">
        <f t="shared" si="255"/>
        <v>18.649999999999999</v>
      </c>
      <c r="CZ105" s="28">
        <f t="shared" si="256"/>
        <v>18.05</v>
      </c>
      <c r="DA105" s="28">
        <f t="shared" si="257"/>
        <v>18.649999999999999</v>
      </c>
      <c r="DB105" s="29">
        <f t="shared" si="258"/>
        <v>219.60000000000002</v>
      </c>
      <c r="DC105" s="29">
        <f t="shared" si="259"/>
        <v>563.74</v>
      </c>
      <c r="DD105" s="28">
        <f t="shared" si="260"/>
        <v>18.649999999999999</v>
      </c>
      <c r="DE105" s="28">
        <f t="shared" si="261"/>
        <v>16.850000000000001</v>
      </c>
      <c r="DF105" s="28">
        <f t="shared" si="262"/>
        <v>18.649999999999999</v>
      </c>
      <c r="DG105" s="28">
        <f t="shared" si="263"/>
        <v>18.05</v>
      </c>
      <c r="DH105" s="28">
        <f t="shared" si="264"/>
        <v>18.649999999999999</v>
      </c>
      <c r="DI105" s="28">
        <f t="shared" si="265"/>
        <v>18.05</v>
      </c>
      <c r="DJ105" s="28">
        <f t="shared" si="266"/>
        <v>18.649999999999999</v>
      </c>
      <c r="DK105" s="28">
        <f t="shared" si="267"/>
        <v>18.649999999999999</v>
      </c>
      <c r="DL105" s="28">
        <f t="shared" si="268"/>
        <v>18.05</v>
      </c>
      <c r="DM105" s="28">
        <f t="shared" si="269"/>
        <v>18.649999999999999</v>
      </c>
      <c r="DN105" s="28">
        <f t="shared" si="270"/>
        <v>18.05</v>
      </c>
      <c r="DO105" s="28">
        <f t="shared" si="271"/>
        <v>18.649999999999999</v>
      </c>
      <c r="DP105" s="31">
        <f t="shared" si="272"/>
        <v>219.60000000000002</v>
      </c>
      <c r="DQ105" s="29">
        <f t="shared" si="273"/>
        <v>783.34</v>
      </c>
      <c r="DR105" s="28">
        <f t="shared" si="279"/>
        <v>18.649999999999999</v>
      </c>
      <c r="DS105" s="28">
        <f t="shared" si="274"/>
        <v>16.850000000000001</v>
      </c>
      <c r="DT105" s="28">
        <f t="shared" si="275"/>
        <v>18.649999999999999</v>
      </c>
      <c r="DU105" s="28">
        <f t="shared" si="280"/>
        <v>18.05</v>
      </c>
      <c r="DV105" s="29"/>
      <c r="DW105" s="29"/>
      <c r="DX105" s="29"/>
      <c r="DY105" s="29"/>
      <c r="DZ105" s="29"/>
      <c r="EA105" s="29"/>
      <c r="EB105" s="29"/>
      <c r="EC105" s="29"/>
      <c r="ED105" s="29">
        <f t="shared" si="276"/>
        <v>72.2</v>
      </c>
      <c r="EE105" s="28">
        <f t="shared" si="277"/>
        <v>855.54</v>
      </c>
      <c r="EF105" s="28">
        <f t="shared" si="278"/>
        <v>364.46000000000004</v>
      </c>
    </row>
    <row r="106" spans="2:137" ht="99" x14ac:dyDescent="0.15">
      <c r="B106" s="48">
        <v>42163</v>
      </c>
      <c r="C106" s="85" t="s">
        <v>245</v>
      </c>
      <c r="D106" s="85" t="s">
        <v>299</v>
      </c>
      <c r="E106" s="89" t="s">
        <v>203</v>
      </c>
      <c r="F106" s="88" t="s">
        <v>300</v>
      </c>
      <c r="G106" s="27">
        <v>1220</v>
      </c>
      <c r="H106" s="28">
        <f t="shared" si="214"/>
        <v>122</v>
      </c>
      <c r="I106" s="28">
        <f t="shared" si="215"/>
        <v>1098</v>
      </c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28"/>
      <c r="AZ106" s="48"/>
      <c r="BA106" s="4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>
        <v>0</v>
      </c>
      <c r="BS106" s="28">
        <f t="shared" si="282"/>
        <v>13.24</v>
      </c>
      <c r="BT106" s="28">
        <f t="shared" si="224"/>
        <v>18.649999999999999</v>
      </c>
      <c r="BU106" s="28">
        <f t="shared" si="225"/>
        <v>18.649999999999999</v>
      </c>
      <c r="BV106" s="28">
        <f t="shared" si="226"/>
        <v>18.05</v>
      </c>
      <c r="BW106" s="28">
        <f t="shared" si="227"/>
        <v>18.649999999999999</v>
      </c>
      <c r="BX106" s="28">
        <f t="shared" si="228"/>
        <v>18.05</v>
      </c>
      <c r="BY106" s="28">
        <f t="shared" si="229"/>
        <v>18.649999999999999</v>
      </c>
      <c r="BZ106" s="28">
        <f t="shared" si="230"/>
        <v>123.94</v>
      </c>
      <c r="CA106" s="28">
        <f t="shared" si="231"/>
        <v>123.94</v>
      </c>
      <c r="CB106" s="28">
        <f t="shared" si="232"/>
        <v>18.649999999999999</v>
      </c>
      <c r="CC106" s="28">
        <f t="shared" si="233"/>
        <v>17.45</v>
      </c>
      <c r="CD106" s="28">
        <f t="shared" si="234"/>
        <v>18.649999999999999</v>
      </c>
      <c r="CE106" s="28">
        <f t="shared" si="235"/>
        <v>18.05</v>
      </c>
      <c r="CF106" s="28">
        <f t="shared" si="236"/>
        <v>18.649999999999999</v>
      </c>
      <c r="CG106" s="28">
        <f t="shared" si="237"/>
        <v>18.05</v>
      </c>
      <c r="CH106" s="28">
        <f t="shared" si="238"/>
        <v>18.649999999999999</v>
      </c>
      <c r="CI106" s="28">
        <f t="shared" si="239"/>
        <v>18.649999999999999</v>
      </c>
      <c r="CJ106" s="28">
        <f t="shared" si="240"/>
        <v>18.05</v>
      </c>
      <c r="CK106" s="28">
        <f t="shared" si="241"/>
        <v>18.649999999999999</v>
      </c>
      <c r="CL106" s="28">
        <f t="shared" si="242"/>
        <v>18.05</v>
      </c>
      <c r="CM106" s="28">
        <f t="shared" si="243"/>
        <v>18.649999999999999</v>
      </c>
      <c r="CN106" s="28">
        <f t="shared" si="244"/>
        <v>220.20000000000002</v>
      </c>
      <c r="CO106" s="29">
        <f t="shared" si="245"/>
        <v>344.14</v>
      </c>
      <c r="CP106" s="28">
        <f t="shared" si="246"/>
        <v>18.649999999999999</v>
      </c>
      <c r="CQ106" s="28">
        <f t="shared" si="247"/>
        <v>16.850000000000001</v>
      </c>
      <c r="CR106" s="28">
        <f t="shared" si="248"/>
        <v>18.649999999999999</v>
      </c>
      <c r="CS106" s="28">
        <f t="shared" si="249"/>
        <v>18.05</v>
      </c>
      <c r="CT106" s="30">
        <f t="shared" si="250"/>
        <v>18.649999999999999</v>
      </c>
      <c r="CU106" s="28">
        <f t="shared" si="251"/>
        <v>18.05</v>
      </c>
      <c r="CV106" s="28">
        <f t="shared" si="252"/>
        <v>18.649999999999999</v>
      </c>
      <c r="CW106" s="28">
        <f t="shared" si="253"/>
        <v>18.649999999999999</v>
      </c>
      <c r="CX106" s="28">
        <f t="shared" si="254"/>
        <v>18.05</v>
      </c>
      <c r="CY106" s="28">
        <f t="shared" si="255"/>
        <v>18.649999999999999</v>
      </c>
      <c r="CZ106" s="28">
        <f t="shared" si="256"/>
        <v>18.05</v>
      </c>
      <c r="DA106" s="28">
        <f t="shared" si="257"/>
        <v>18.649999999999999</v>
      </c>
      <c r="DB106" s="29">
        <f t="shared" si="258"/>
        <v>219.60000000000002</v>
      </c>
      <c r="DC106" s="29">
        <f t="shared" si="259"/>
        <v>563.74</v>
      </c>
      <c r="DD106" s="28">
        <f t="shared" si="260"/>
        <v>18.649999999999999</v>
      </c>
      <c r="DE106" s="28">
        <f t="shared" si="261"/>
        <v>16.850000000000001</v>
      </c>
      <c r="DF106" s="28">
        <f t="shared" si="262"/>
        <v>18.649999999999999</v>
      </c>
      <c r="DG106" s="28">
        <f t="shared" si="263"/>
        <v>18.05</v>
      </c>
      <c r="DH106" s="28">
        <f t="shared" si="264"/>
        <v>18.649999999999999</v>
      </c>
      <c r="DI106" s="28">
        <f t="shared" si="265"/>
        <v>18.05</v>
      </c>
      <c r="DJ106" s="28">
        <f t="shared" si="266"/>
        <v>18.649999999999999</v>
      </c>
      <c r="DK106" s="28">
        <f t="shared" si="267"/>
        <v>18.649999999999999</v>
      </c>
      <c r="DL106" s="28">
        <f t="shared" si="268"/>
        <v>18.05</v>
      </c>
      <c r="DM106" s="28">
        <f t="shared" si="269"/>
        <v>18.649999999999999</v>
      </c>
      <c r="DN106" s="28">
        <f t="shared" si="270"/>
        <v>18.05</v>
      </c>
      <c r="DO106" s="28">
        <f t="shared" si="271"/>
        <v>18.649999999999999</v>
      </c>
      <c r="DP106" s="31">
        <f t="shared" si="272"/>
        <v>219.60000000000002</v>
      </c>
      <c r="DQ106" s="29">
        <f t="shared" si="273"/>
        <v>783.34</v>
      </c>
      <c r="DR106" s="28">
        <f t="shared" si="279"/>
        <v>18.649999999999999</v>
      </c>
      <c r="DS106" s="28">
        <f t="shared" si="274"/>
        <v>16.850000000000001</v>
      </c>
      <c r="DT106" s="28">
        <f t="shared" si="275"/>
        <v>18.649999999999999</v>
      </c>
      <c r="DU106" s="28">
        <f t="shared" si="280"/>
        <v>18.05</v>
      </c>
      <c r="DV106" s="29"/>
      <c r="DW106" s="29"/>
      <c r="DX106" s="29"/>
      <c r="DY106" s="29"/>
      <c r="DZ106" s="29"/>
      <c r="EA106" s="29"/>
      <c r="EB106" s="29"/>
      <c r="EC106" s="29"/>
      <c r="ED106" s="29">
        <f t="shared" si="276"/>
        <v>72.2</v>
      </c>
      <c r="EE106" s="28">
        <f t="shared" si="277"/>
        <v>855.54</v>
      </c>
      <c r="EF106" s="28">
        <f t="shared" si="278"/>
        <v>364.46000000000004</v>
      </c>
    </row>
    <row r="107" spans="2:137" ht="9.75" x14ac:dyDescent="0.15">
      <c r="B107" s="48">
        <v>42270</v>
      </c>
      <c r="C107" s="58" t="s">
        <v>251</v>
      </c>
      <c r="D107" s="85" t="s">
        <v>301</v>
      </c>
      <c r="E107" s="87" t="s">
        <v>275</v>
      </c>
      <c r="F107" s="87" t="s">
        <v>302</v>
      </c>
      <c r="G107" s="27">
        <v>847.5</v>
      </c>
      <c r="H107" s="28">
        <f t="shared" si="214"/>
        <v>84.75</v>
      </c>
      <c r="I107" s="28">
        <f t="shared" si="215"/>
        <v>762.75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28"/>
      <c r="AZ107" s="48"/>
      <c r="BA107" s="4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>
        <f>ROUND((I107/5/365*7),2)</f>
        <v>2.93</v>
      </c>
      <c r="BW107" s="28">
        <f t="shared" si="227"/>
        <v>12.96</v>
      </c>
      <c r="BX107" s="28">
        <f t="shared" si="228"/>
        <v>12.54</v>
      </c>
      <c r="BY107" s="28">
        <f t="shared" si="229"/>
        <v>12.96</v>
      </c>
      <c r="BZ107" s="28">
        <f t="shared" si="230"/>
        <v>41.39</v>
      </c>
      <c r="CA107" s="28">
        <f t="shared" si="231"/>
        <v>41.39</v>
      </c>
      <c r="CB107" s="28">
        <f t="shared" si="232"/>
        <v>12.96</v>
      </c>
      <c r="CC107" s="28">
        <f t="shared" si="233"/>
        <v>12.12</v>
      </c>
      <c r="CD107" s="28">
        <f t="shared" si="234"/>
        <v>12.96</v>
      </c>
      <c r="CE107" s="28">
        <f t="shared" si="235"/>
        <v>12.54</v>
      </c>
      <c r="CF107" s="28">
        <f t="shared" si="236"/>
        <v>12.96</v>
      </c>
      <c r="CG107" s="28">
        <f t="shared" si="237"/>
        <v>12.54</v>
      </c>
      <c r="CH107" s="28">
        <f t="shared" si="238"/>
        <v>12.96</v>
      </c>
      <c r="CI107" s="28">
        <f t="shared" si="239"/>
        <v>12.96</v>
      </c>
      <c r="CJ107" s="28">
        <f t="shared" si="240"/>
        <v>12.54</v>
      </c>
      <c r="CK107" s="28">
        <f t="shared" si="241"/>
        <v>12.96</v>
      </c>
      <c r="CL107" s="28">
        <f t="shared" si="242"/>
        <v>12.54</v>
      </c>
      <c r="CM107" s="28">
        <f t="shared" si="243"/>
        <v>12.96</v>
      </c>
      <c r="CN107" s="28">
        <f t="shared" si="244"/>
        <v>153</v>
      </c>
      <c r="CO107" s="29">
        <f t="shared" si="245"/>
        <v>194.39</v>
      </c>
      <c r="CP107" s="28">
        <f t="shared" si="246"/>
        <v>12.96</v>
      </c>
      <c r="CQ107" s="28">
        <f t="shared" si="247"/>
        <v>11.7</v>
      </c>
      <c r="CR107" s="28">
        <f t="shared" si="248"/>
        <v>12.96</v>
      </c>
      <c r="CS107" s="28">
        <f t="shared" si="249"/>
        <v>12.54</v>
      </c>
      <c r="CT107" s="30">
        <f t="shared" si="250"/>
        <v>12.96</v>
      </c>
      <c r="CU107" s="28">
        <f t="shared" si="251"/>
        <v>12.54</v>
      </c>
      <c r="CV107" s="28">
        <f t="shared" si="252"/>
        <v>12.96</v>
      </c>
      <c r="CW107" s="28">
        <f t="shared" si="253"/>
        <v>12.96</v>
      </c>
      <c r="CX107" s="28">
        <f t="shared" si="254"/>
        <v>12.54</v>
      </c>
      <c r="CY107" s="28">
        <f t="shared" si="255"/>
        <v>12.96</v>
      </c>
      <c r="CZ107" s="28">
        <f t="shared" si="256"/>
        <v>12.54</v>
      </c>
      <c r="DA107" s="28">
        <f t="shared" si="257"/>
        <v>12.96</v>
      </c>
      <c r="DB107" s="29">
        <f t="shared" si="258"/>
        <v>152.58000000000001</v>
      </c>
      <c r="DC107" s="29">
        <f t="shared" si="259"/>
        <v>346.97</v>
      </c>
      <c r="DD107" s="28">
        <f t="shared" si="260"/>
        <v>12.96</v>
      </c>
      <c r="DE107" s="28">
        <f t="shared" si="261"/>
        <v>11.7</v>
      </c>
      <c r="DF107" s="28">
        <f t="shared" si="262"/>
        <v>12.96</v>
      </c>
      <c r="DG107" s="28">
        <f t="shared" si="263"/>
        <v>12.54</v>
      </c>
      <c r="DH107" s="28">
        <f t="shared" si="264"/>
        <v>12.96</v>
      </c>
      <c r="DI107" s="28">
        <f t="shared" si="265"/>
        <v>12.54</v>
      </c>
      <c r="DJ107" s="28">
        <f t="shared" si="266"/>
        <v>12.96</v>
      </c>
      <c r="DK107" s="28">
        <f t="shared" si="267"/>
        <v>12.96</v>
      </c>
      <c r="DL107" s="28">
        <f t="shared" si="268"/>
        <v>12.54</v>
      </c>
      <c r="DM107" s="28">
        <f t="shared" si="269"/>
        <v>12.96</v>
      </c>
      <c r="DN107" s="28">
        <f t="shared" si="270"/>
        <v>12.54</v>
      </c>
      <c r="DO107" s="28">
        <f t="shared" si="271"/>
        <v>12.96</v>
      </c>
      <c r="DP107" s="31">
        <f t="shared" si="272"/>
        <v>152.58000000000001</v>
      </c>
      <c r="DQ107" s="29">
        <f t="shared" si="273"/>
        <v>499.55</v>
      </c>
      <c r="DR107" s="28">
        <f t="shared" si="279"/>
        <v>12.96</v>
      </c>
      <c r="DS107" s="28">
        <f t="shared" si="274"/>
        <v>11.7</v>
      </c>
      <c r="DT107" s="28">
        <f t="shared" si="275"/>
        <v>12.96</v>
      </c>
      <c r="DU107" s="28">
        <f t="shared" si="280"/>
        <v>12.54</v>
      </c>
      <c r="DV107" s="29"/>
      <c r="DW107" s="29"/>
      <c r="DX107" s="29"/>
      <c r="DY107" s="29"/>
      <c r="DZ107" s="29"/>
      <c r="EA107" s="29"/>
      <c r="EB107" s="29"/>
      <c r="EC107" s="29"/>
      <c r="ED107" s="29">
        <f t="shared" si="276"/>
        <v>50.160000000000004</v>
      </c>
      <c r="EE107" s="28">
        <f t="shared" si="277"/>
        <v>549.71</v>
      </c>
      <c r="EF107" s="28">
        <f t="shared" si="278"/>
        <v>297.78999999999996</v>
      </c>
    </row>
    <row r="108" spans="2:137" ht="9.75" x14ac:dyDescent="0.15">
      <c r="B108" s="48">
        <v>42270</v>
      </c>
      <c r="C108" s="58" t="s">
        <v>251</v>
      </c>
      <c r="D108" s="85" t="s">
        <v>303</v>
      </c>
      <c r="E108" s="87" t="s">
        <v>288</v>
      </c>
      <c r="F108" s="87" t="s">
        <v>304</v>
      </c>
      <c r="G108" s="27">
        <v>847.5</v>
      </c>
      <c r="H108" s="28">
        <f t="shared" si="214"/>
        <v>84.75</v>
      </c>
      <c r="I108" s="28">
        <f t="shared" si="215"/>
        <v>762.75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28"/>
      <c r="AZ108" s="48"/>
      <c r="BA108" s="4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>
        <f>ROUND((I108/5/365*7),2)</f>
        <v>2.93</v>
      </c>
      <c r="BW108" s="28">
        <f t="shared" si="227"/>
        <v>12.96</v>
      </c>
      <c r="BX108" s="28">
        <f t="shared" si="228"/>
        <v>12.54</v>
      </c>
      <c r="BY108" s="28">
        <f t="shared" si="229"/>
        <v>12.96</v>
      </c>
      <c r="BZ108" s="28">
        <f t="shared" si="230"/>
        <v>41.39</v>
      </c>
      <c r="CA108" s="28">
        <f t="shared" si="231"/>
        <v>41.39</v>
      </c>
      <c r="CB108" s="28">
        <f t="shared" si="232"/>
        <v>12.96</v>
      </c>
      <c r="CC108" s="28">
        <f t="shared" si="233"/>
        <v>12.12</v>
      </c>
      <c r="CD108" s="28">
        <f t="shared" si="234"/>
        <v>12.96</v>
      </c>
      <c r="CE108" s="28">
        <f t="shared" si="235"/>
        <v>12.54</v>
      </c>
      <c r="CF108" s="28">
        <f t="shared" si="236"/>
        <v>12.96</v>
      </c>
      <c r="CG108" s="28">
        <f t="shared" si="237"/>
        <v>12.54</v>
      </c>
      <c r="CH108" s="28">
        <f t="shared" si="238"/>
        <v>12.96</v>
      </c>
      <c r="CI108" s="28">
        <f t="shared" si="239"/>
        <v>12.96</v>
      </c>
      <c r="CJ108" s="28">
        <f t="shared" si="240"/>
        <v>12.54</v>
      </c>
      <c r="CK108" s="28">
        <f t="shared" si="241"/>
        <v>12.96</v>
      </c>
      <c r="CL108" s="28">
        <f t="shared" si="242"/>
        <v>12.54</v>
      </c>
      <c r="CM108" s="28">
        <f t="shared" si="243"/>
        <v>12.96</v>
      </c>
      <c r="CN108" s="28">
        <f t="shared" si="244"/>
        <v>153</v>
      </c>
      <c r="CO108" s="29">
        <f t="shared" si="245"/>
        <v>194.39</v>
      </c>
      <c r="CP108" s="28">
        <f t="shared" si="246"/>
        <v>12.96</v>
      </c>
      <c r="CQ108" s="28">
        <f t="shared" si="247"/>
        <v>11.7</v>
      </c>
      <c r="CR108" s="28">
        <f t="shared" si="248"/>
        <v>12.96</v>
      </c>
      <c r="CS108" s="28">
        <f t="shared" si="249"/>
        <v>12.54</v>
      </c>
      <c r="CT108" s="30">
        <f t="shared" si="250"/>
        <v>12.96</v>
      </c>
      <c r="CU108" s="28">
        <f t="shared" si="251"/>
        <v>12.54</v>
      </c>
      <c r="CV108" s="28">
        <f t="shared" si="252"/>
        <v>12.96</v>
      </c>
      <c r="CW108" s="28">
        <f t="shared" si="253"/>
        <v>12.96</v>
      </c>
      <c r="CX108" s="28">
        <f t="shared" si="254"/>
        <v>12.54</v>
      </c>
      <c r="CY108" s="28">
        <f t="shared" si="255"/>
        <v>12.96</v>
      </c>
      <c r="CZ108" s="28">
        <f t="shared" si="256"/>
        <v>12.54</v>
      </c>
      <c r="DA108" s="28">
        <f t="shared" si="257"/>
        <v>12.96</v>
      </c>
      <c r="DB108" s="29">
        <f t="shared" si="258"/>
        <v>152.58000000000001</v>
      </c>
      <c r="DC108" s="29">
        <f t="shared" si="259"/>
        <v>346.97</v>
      </c>
      <c r="DD108" s="28">
        <f t="shared" si="260"/>
        <v>12.96</v>
      </c>
      <c r="DE108" s="28">
        <f t="shared" si="261"/>
        <v>11.7</v>
      </c>
      <c r="DF108" s="28">
        <f t="shared" si="262"/>
        <v>12.96</v>
      </c>
      <c r="DG108" s="28">
        <f t="shared" si="263"/>
        <v>12.54</v>
      </c>
      <c r="DH108" s="28">
        <f t="shared" si="264"/>
        <v>12.96</v>
      </c>
      <c r="DI108" s="28">
        <f t="shared" si="265"/>
        <v>12.54</v>
      </c>
      <c r="DJ108" s="28">
        <f t="shared" si="266"/>
        <v>12.96</v>
      </c>
      <c r="DK108" s="28">
        <f t="shared" si="267"/>
        <v>12.96</v>
      </c>
      <c r="DL108" s="28">
        <f t="shared" si="268"/>
        <v>12.54</v>
      </c>
      <c r="DM108" s="28">
        <f t="shared" si="269"/>
        <v>12.96</v>
      </c>
      <c r="DN108" s="28">
        <f t="shared" si="270"/>
        <v>12.54</v>
      </c>
      <c r="DO108" s="28">
        <f t="shared" si="271"/>
        <v>12.96</v>
      </c>
      <c r="DP108" s="31">
        <f t="shared" ref="DP108:DP139" si="283">SUM(DD108:DO108)</f>
        <v>152.58000000000001</v>
      </c>
      <c r="DQ108" s="29">
        <f t="shared" si="273"/>
        <v>499.55</v>
      </c>
      <c r="DR108" s="28">
        <f t="shared" si="279"/>
        <v>12.96</v>
      </c>
      <c r="DS108" s="28">
        <f t="shared" si="274"/>
        <v>11.7</v>
      </c>
      <c r="DT108" s="28">
        <f t="shared" si="275"/>
        <v>12.96</v>
      </c>
      <c r="DU108" s="28">
        <f t="shared" si="280"/>
        <v>12.54</v>
      </c>
      <c r="DV108" s="29"/>
      <c r="DW108" s="29"/>
      <c r="DX108" s="29"/>
      <c r="DY108" s="29"/>
      <c r="DZ108" s="29"/>
      <c r="EA108" s="29"/>
      <c r="EB108" s="29"/>
      <c r="EC108" s="29"/>
      <c r="ED108" s="29">
        <f t="shared" si="276"/>
        <v>50.160000000000004</v>
      </c>
      <c r="EE108" s="28">
        <f t="shared" si="277"/>
        <v>549.71</v>
      </c>
      <c r="EF108" s="28">
        <f t="shared" si="278"/>
        <v>297.78999999999996</v>
      </c>
    </row>
    <row r="109" spans="2:137" ht="9.75" x14ac:dyDescent="0.15">
      <c r="B109" s="48">
        <v>42270</v>
      </c>
      <c r="C109" s="58" t="s">
        <v>251</v>
      </c>
      <c r="D109" s="85" t="s">
        <v>305</v>
      </c>
      <c r="E109" s="87" t="s">
        <v>123</v>
      </c>
      <c r="F109" s="87" t="s">
        <v>306</v>
      </c>
      <c r="G109" s="27">
        <v>847.5</v>
      </c>
      <c r="H109" s="28">
        <f t="shared" si="214"/>
        <v>84.75</v>
      </c>
      <c r="I109" s="28">
        <f t="shared" si="215"/>
        <v>762.75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28"/>
      <c r="AZ109" s="48"/>
      <c r="BA109" s="4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>
        <f>ROUND((I109/5/365*7),2)</f>
        <v>2.93</v>
      </c>
      <c r="BW109" s="28">
        <f t="shared" si="227"/>
        <v>12.96</v>
      </c>
      <c r="BX109" s="28">
        <f t="shared" si="228"/>
        <v>12.54</v>
      </c>
      <c r="BY109" s="28">
        <f t="shared" si="229"/>
        <v>12.96</v>
      </c>
      <c r="BZ109" s="28">
        <f t="shared" si="230"/>
        <v>41.39</v>
      </c>
      <c r="CA109" s="28">
        <f t="shared" si="231"/>
        <v>41.39</v>
      </c>
      <c r="CB109" s="28">
        <f t="shared" si="232"/>
        <v>12.96</v>
      </c>
      <c r="CC109" s="28">
        <f t="shared" si="233"/>
        <v>12.12</v>
      </c>
      <c r="CD109" s="28">
        <f t="shared" si="234"/>
        <v>12.96</v>
      </c>
      <c r="CE109" s="28">
        <f t="shared" si="235"/>
        <v>12.54</v>
      </c>
      <c r="CF109" s="28">
        <f t="shared" si="236"/>
        <v>12.96</v>
      </c>
      <c r="CG109" s="28">
        <f t="shared" si="237"/>
        <v>12.54</v>
      </c>
      <c r="CH109" s="28">
        <f t="shared" si="238"/>
        <v>12.96</v>
      </c>
      <c r="CI109" s="28">
        <f t="shared" si="239"/>
        <v>12.96</v>
      </c>
      <c r="CJ109" s="28">
        <f t="shared" si="240"/>
        <v>12.54</v>
      </c>
      <c r="CK109" s="28">
        <f t="shared" si="241"/>
        <v>12.96</v>
      </c>
      <c r="CL109" s="28">
        <f t="shared" si="242"/>
        <v>12.54</v>
      </c>
      <c r="CM109" s="28">
        <f t="shared" si="243"/>
        <v>12.96</v>
      </c>
      <c r="CN109" s="28">
        <f t="shared" si="244"/>
        <v>153</v>
      </c>
      <c r="CO109" s="29">
        <f t="shared" si="245"/>
        <v>194.39</v>
      </c>
      <c r="CP109" s="28">
        <f t="shared" si="246"/>
        <v>12.96</v>
      </c>
      <c r="CQ109" s="28">
        <f t="shared" si="247"/>
        <v>11.7</v>
      </c>
      <c r="CR109" s="28">
        <f t="shared" si="248"/>
        <v>12.96</v>
      </c>
      <c r="CS109" s="28">
        <f t="shared" si="249"/>
        <v>12.54</v>
      </c>
      <c r="CT109" s="30">
        <f t="shared" si="250"/>
        <v>12.96</v>
      </c>
      <c r="CU109" s="28">
        <f t="shared" si="251"/>
        <v>12.54</v>
      </c>
      <c r="CV109" s="28">
        <f t="shared" si="252"/>
        <v>12.96</v>
      </c>
      <c r="CW109" s="28">
        <f t="shared" si="253"/>
        <v>12.96</v>
      </c>
      <c r="CX109" s="28">
        <f t="shared" si="254"/>
        <v>12.54</v>
      </c>
      <c r="CY109" s="28">
        <f t="shared" si="255"/>
        <v>12.96</v>
      </c>
      <c r="CZ109" s="28">
        <f t="shared" si="256"/>
        <v>12.54</v>
      </c>
      <c r="DA109" s="28">
        <f t="shared" si="257"/>
        <v>12.96</v>
      </c>
      <c r="DB109" s="29">
        <f t="shared" si="258"/>
        <v>152.58000000000001</v>
      </c>
      <c r="DC109" s="29">
        <f t="shared" si="259"/>
        <v>346.97</v>
      </c>
      <c r="DD109" s="28">
        <f t="shared" si="260"/>
        <v>12.96</v>
      </c>
      <c r="DE109" s="28">
        <f t="shared" si="261"/>
        <v>11.7</v>
      </c>
      <c r="DF109" s="28">
        <f t="shared" si="262"/>
        <v>12.96</v>
      </c>
      <c r="DG109" s="28">
        <f t="shared" si="263"/>
        <v>12.54</v>
      </c>
      <c r="DH109" s="28">
        <f t="shared" si="264"/>
        <v>12.96</v>
      </c>
      <c r="DI109" s="28">
        <f t="shared" si="265"/>
        <v>12.54</v>
      </c>
      <c r="DJ109" s="28">
        <f t="shared" si="266"/>
        <v>12.96</v>
      </c>
      <c r="DK109" s="28">
        <f t="shared" si="267"/>
        <v>12.96</v>
      </c>
      <c r="DL109" s="28">
        <f t="shared" si="268"/>
        <v>12.54</v>
      </c>
      <c r="DM109" s="28">
        <f t="shared" si="269"/>
        <v>12.96</v>
      </c>
      <c r="DN109" s="28">
        <f t="shared" si="270"/>
        <v>12.54</v>
      </c>
      <c r="DO109" s="28">
        <f t="shared" si="271"/>
        <v>12.96</v>
      </c>
      <c r="DP109" s="31">
        <f t="shared" si="283"/>
        <v>152.58000000000001</v>
      </c>
      <c r="DQ109" s="29">
        <f t="shared" si="273"/>
        <v>499.55</v>
      </c>
      <c r="DR109" s="28">
        <f t="shared" si="279"/>
        <v>12.96</v>
      </c>
      <c r="DS109" s="28">
        <f t="shared" si="274"/>
        <v>11.7</v>
      </c>
      <c r="DT109" s="28">
        <f t="shared" si="275"/>
        <v>12.96</v>
      </c>
      <c r="DU109" s="28">
        <f t="shared" si="280"/>
        <v>12.54</v>
      </c>
      <c r="DV109" s="29"/>
      <c r="DW109" s="29"/>
      <c r="DX109" s="29"/>
      <c r="DY109" s="29"/>
      <c r="DZ109" s="29"/>
      <c r="EA109" s="29"/>
      <c r="EB109" s="29"/>
      <c r="EC109" s="29"/>
      <c r="ED109" s="29">
        <f t="shared" si="276"/>
        <v>50.160000000000004</v>
      </c>
      <c r="EE109" s="28">
        <f t="shared" si="277"/>
        <v>549.71</v>
      </c>
      <c r="EF109" s="28">
        <f t="shared" si="278"/>
        <v>297.78999999999996</v>
      </c>
      <c r="EG109" s="115"/>
    </row>
    <row r="110" spans="2:137" ht="9.75" x14ac:dyDescent="0.15">
      <c r="B110" s="48">
        <v>42311</v>
      </c>
      <c r="C110" s="58" t="s">
        <v>307</v>
      </c>
      <c r="D110" s="85" t="s">
        <v>308</v>
      </c>
      <c r="E110" s="89" t="s">
        <v>238</v>
      </c>
      <c r="F110" s="87" t="s">
        <v>309</v>
      </c>
      <c r="G110" s="62">
        <v>865</v>
      </c>
      <c r="H110" s="28">
        <f t="shared" si="214"/>
        <v>86.5</v>
      </c>
      <c r="I110" s="28">
        <f t="shared" si="215"/>
        <v>778.5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28"/>
      <c r="AZ110" s="48"/>
      <c r="BA110" s="4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>
        <v>0</v>
      </c>
      <c r="BX110" s="28">
        <f>ROUND((I110/5/365*27),2)</f>
        <v>11.52</v>
      </c>
      <c r="BY110" s="28">
        <f t="shared" si="229"/>
        <v>13.22</v>
      </c>
      <c r="BZ110" s="28">
        <f t="shared" si="230"/>
        <v>24.740000000000002</v>
      </c>
      <c r="CA110" s="28">
        <f t="shared" si="231"/>
        <v>24.74</v>
      </c>
      <c r="CB110" s="28">
        <f t="shared" si="232"/>
        <v>13.22</v>
      </c>
      <c r="CC110" s="28">
        <f t="shared" si="233"/>
        <v>12.37</v>
      </c>
      <c r="CD110" s="28">
        <f t="shared" si="234"/>
        <v>13.22</v>
      </c>
      <c r="CE110" s="28">
        <f t="shared" si="235"/>
        <v>12.8</v>
      </c>
      <c r="CF110" s="28">
        <f t="shared" si="236"/>
        <v>13.22</v>
      </c>
      <c r="CG110" s="28">
        <f t="shared" si="237"/>
        <v>12.8</v>
      </c>
      <c r="CH110" s="28">
        <f t="shared" si="238"/>
        <v>13.22</v>
      </c>
      <c r="CI110" s="28">
        <f t="shared" si="239"/>
        <v>13.22</v>
      </c>
      <c r="CJ110" s="28">
        <f t="shared" si="240"/>
        <v>12.8</v>
      </c>
      <c r="CK110" s="28">
        <f t="shared" si="241"/>
        <v>13.22</v>
      </c>
      <c r="CL110" s="28">
        <f t="shared" si="242"/>
        <v>12.8</v>
      </c>
      <c r="CM110" s="28">
        <f t="shared" si="243"/>
        <v>13.22</v>
      </c>
      <c r="CN110" s="28">
        <f t="shared" si="244"/>
        <v>156.11000000000001</v>
      </c>
      <c r="CO110" s="29">
        <f t="shared" si="245"/>
        <v>180.85</v>
      </c>
      <c r="CP110" s="28">
        <f t="shared" si="246"/>
        <v>13.22</v>
      </c>
      <c r="CQ110" s="28">
        <f t="shared" si="247"/>
        <v>11.94</v>
      </c>
      <c r="CR110" s="28">
        <f t="shared" si="248"/>
        <v>13.22</v>
      </c>
      <c r="CS110" s="28">
        <f t="shared" si="249"/>
        <v>12.8</v>
      </c>
      <c r="CT110" s="30">
        <f t="shared" si="250"/>
        <v>13.22</v>
      </c>
      <c r="CU110" s="28">
        <f t="shared" si="251"/>
        <v>12.8</v>
      </c>
      <c r="CV110" s="28">
        <f t="shared" si="252"/>
        <v>13.22</v>
      </c>
      <c r="CW110" s="28">
        <f t="shared" si="253"/>
        <v>13.22</v>
      </c>
      <c r="CX110" s="28">
        <f t="shared" si="254"/>
        <v>12.8</v>
      </c>
      <c r="CY110" s="28">
        <f t="shared" si="255"/>
        <v>13.22</v>
      </c>
      <c r="CZ110" s="28">
        <f t="shared" si="256"/>
        <v>12.8</v>
      </c>
      <c r="DA110" s="28">
        <f t="shared" si="257"/>
        <v>13.22</v>
      </c>
      <c r="DB110" s="29">
        <f t="shared" si="258"/>
        <v>155.68</v>
      </c>
      <c r="DC110" s="29">
        <f t="shared" si="259"/>
        <v>336.53</v>
      </c>
      <c r="DD110" s="28">
        <f t="shared" si="260"/>
        <v>13.22</v>
      </c>
      <c r="DE110" s="28">
        <f t="shared" si="261"/>
        <v>11.94</v>
      </c>
      <c r="DF110" s="28">
        <f t="shared" si="262"/>
        <v>13.22</v>
      </c>
      <c r="DG110" s="28">
        <f t="shared" si="263"/>
        <v>12.8</v>
      </c>
      <c r="DH110" s="28">
        <f t="shared" si="264"/>
        <v>13.22</v>
      </c>
      <c r="DI110" s="28">
        <f t="shared" si="265"/>
        <v>12.8</v>
      </c>
      <c r="DJ110" s="28">
        <f t="shared" si="266"/>
        <v>13.22</v>
      </c>
      <c r="DK110" s="28">
        <f t="shared" si="267"/>
        <v>13.22</v>
      </c>
      <c r="DL110" s="28">
        <f t="shared" si="268"/>
        <v>12.8</v>
      </c>
      <c r="DM110" s="28">
        <f t="shared" si="269"/>
        <v>13.22</v>
      </c>
      <c r="DN110" s="28">
        <f t="shared" si="270"/>
        <v>12.8</v>
      </c>
      <c r="DO110" s="28">
        <f t="shared" si="271"/>
        <v>13.22</v>
      </c>
      <c r="DP110" s="31">
        <f t="shared" si="283"/>
        <v>155.68</v>
      </c>
      <c r="DQ110" s="29">
        <f t="shared" si="273"/>
        <v>492.21</v>
      </c>
      <c r="DR110" s="28">
        <f t="shared" si="279"/>
        <v>13.22</v>
      </c>
      <c r="DS110" s="28">
        <f t="shared" si="274"/>
        <v>11.94</v>
      </c>
      <c r="DT110" s="28">
        <f t="shared" si="275"/>
        <v>13.22</v>
      </c>
      <c r="DU110" s="28">
        <f t="shared" si="280"/>
        <v>12.8</v>
      </c>
      <c r="DV110" s="29"/>
      <c r="DW110" s="29"/>
      <c r="DX110" s="29"/>
      <c r="DY110" s="29"/>
      <c r="DZ110" s="29"/>
      <c r="EA110" s="29"/>
      <c r="EB110" s="29"/>
      <c r="EC110" s="29"/>
      <c r="ED110" s="29">
        <f t="shared" si="276"/>
        <v>51.180000000000007</v>
      </c>
      <c r="EE110" s="28">
        <f t="shared" si="277"/>
        <v>543.39</v>
      </c>
      <c r="EF110" s="28">
        <f t="shared" si="278"/>
        <v>321.61</v>
      </c>
    </row>
    <row r="111" spans="2:137" ht="33" x14ac:dyDescent="0.15">
      <c r="B111" s="59">
        <v>42690</v>
      </c>
      <c r="C111" s="63" t="s">
        <v>245</v>
      </c>
      <c r="D111" s="63" t="s">
        <v>310</v>
      </c>
      <c r="E111" s="89" t="s">
        <v>238</v>
      </c>
      <c r="F111" s="96" t="s">
        <v>311</v>
      </c>
      <c r="G111" s="62">
        <v>1197</v>
      </c>
      <c r="H111" s="28">
        <f t="shared" si="214"/>
        <v>119.7</v>
      </c>
      <c r="I111" s="28">
        <f t="shared" si="215"/>
        <v>1077.3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28"/>
      <c r="AZ111" s="48"/>
      <c r="BA111" s="4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>
        <f>ROUND((I111/5/365*14),2)</f>
        <v>8.26</v>
      </c>
      <c r="CM111" s="28">
        <f t="shared" si="243"/>
        <v>18.3</v>
      </c>
      <c r="CN111" s="28">
        <f t="shared" si="244"/>
        <v>26.560000000000002</v>
      </c>
      <c r="CO111" s="29">
        <f t="shared" si="245"/>
        <v>26.56</v>
      </c>
      <c r="CP111" s="28">
        <f t="shared" si="246"/>
        <v>18.3</v>
      </c>
      <c r="CQ111" s="28">
        <f t="shared" si="247"/>
        <v>16.53</v>
      </c>
      <c r="CR111" s="28">
        <f t="shared" si="248"/>
        <v>18.3</v>
      </c>
      <c r="CS111" s="28">
        <f t="shared" si="249"/>
        <v>17.71</v>
      </c>
      <c r="CT111" s="30">
        <f t="shared" si="250"/>
        <v>18.3</v>
      </c>
      <c r="CU111" s="28">
        <f t="shared" si="251"/>
        <v>17.71</v>
      </c>
      <c r="CV111" s="28">
        <f t="shared" si="252"/>
        <v>18.3</v>
      </c>
      <c r="CW111" s="28">
        <f t="shared" si="253"/>
        <v>18.3</v>
      </c>
      <c r="CX111" s="28">
        <f t="shared" si="254"/>
        <v>17.71</v>
      </c>
      <c r="CY111" s="28">
        <f t="shared" si="255"/>
        <v>18.3</v>
      </c>
      <c r="CZ111" s="28">
        <f t="shared" si="256"/>
        <v>17.71</v>
      </c>
      <c r="DA111" s="28">
        <f t="shared" si="257"/>
        <v>18.3</v>
      </c>
      <c r="DB111" s="29">
        <f t="shared" si="258"/>
        <v>215.47000000000003</v>
      </c>
      <c r="DC111" s="29">
        <f t="shared" si="259"/>
        <v>242.03</v>
      </c>
      <c r="DD111" s="28">
        <f t="shared" si="260"/>
        <v>18.3</v>
      </c>
      <c r="DE111" s="28">
        <f t="shared" si="261"/>
        <v>16.53</v>
      </c>
      <c r="DF111" s="28">
        <f t="shared" si="262"/>
        <v>18.3</v>
      </c>
      <c r="DG111" s="28">
        <f t="shared" si="263"/>
        <v>17.71</v>
      </c>
      <c r="DH111" s="28">
        <f t="shared" si="264"/>
        <v>18.3</v>
      </c>
      <c r="DI111" s="28">
        <f t="shared" si="265"/>
        <v>17.71</v>
      </c>
      <c r="DJ111" s="28">
        <f t="shared" si="266"/>
        <v>18.3</v>
      </c>
      <c r="DK111" s="28">
        <f t="shared" si="267"/>
        <v>18.3</v>
      </c>
      <c r="DL111" s="28">
        <f t="shared" si="268"/>
        <v>17.71</v>
      </c>
      <c r="DM111" s="28">
        <f t="shared" si="269"/>
        <v>18.3</v>
      </c>
      <c r="DN111" s="28">
        <f t="shared" si="270"/>
        <v>17.71</v>
      </c>
      <c r="DO111" s="28">
        <f t="shared" si="271"/>
        <v>18.3</v>
      </c>
      <c r="DP111" s="31">
        <f t="shared" si="283"/>
        <v>215.47000000000003</v>
      </c>
      <c r="DQ111" s="29">
        <f t="shared" si="273"/>
        <v>457.5</v>
      </c>
      <c r="DR111" s="28">
        <f t="shared" si="279"/>
        <v>18.3</v>
      </c>
      <c r="DS111" s="28">
        <f t="shared" si="274"/>
        <v>16.53</v>
      </c>
      <c r="DT111" s="28">
        <f t="shared" si="275"/>
        <v>18.3</v>
      </c>
      <c r="DU111" s="28">
        <f t="shared" si="280"/>
        <v>17.71</v>
      </c>
      <c r="DV111" s="29"/>
      <c r="DW111" s="29"/>
      <c r="DX111" s="29"/>
      <c r="DY111" s="29"/>
      <c r="DZ111" s="29"/>
      <c r="EA111" s="29"/>
      <c r="EB111" s="29"/>
      <c r="EC111" s="29"/>
      <c r="ED111" s="29">
        <f t="shared" si="276"/>
        <v>70.84</v>
      </c>
      <c r="EE111" s="28">
        <f t="shared" si="277"/>
        <v>528.34</v>
      </c>
      <c r="EF111" s="28">
        <f t="shared" si="278"/>
        <v>668.66</v>
      </c>
    </row>
    <row r="112" spans="2:137" ht="33" x14ac:dyDescent="0.15">
      <c r="B112" s="59">
        <v>42690</v>
      </c>
      <c r="C112" s="63" t="s">
        <v>245</v>
      </c>
      <c r="D112" s="63" t="s">
        <v>312</v>
      </c>
      <c r="E112" s="89" t="s">
        <v>238</v>
      </c>
      <c r="F112" s="96" t="s">
        <v>313</v>
      </c>
      <c r="G112" s="62">
        <v>1197</v>
      </c>
      <c r="H112" s="28">
        <f t="shared" si="214"/>
        <v>119.7</v>
      </c>
      <c r="I112" s="28">
        <f t="shared" si="215"/>
        <v>1077.3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28"/>
      <c r="AZ112" s="48"/>
      <c r="BA112" s="4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>
        <f>ROUND((I112/5/365*14),2)</f>
        <v>8.26</v>
      </c>
      <c r="CM112" s="28">
        <f t="shared" si="243"/>
        <v>18.3</v>
      </c>
      <c r="CN112" s="28">
        <f t="shared" si="244"/>
        <v>26.560000000000002</v>
      </c>
      <c r="CO112" s="29">
        <f t="shared" si="245"/>
        <v>26.56</v>
      </c>
      <c r="CP112" s="28">
        <f t="shared" si="246"/>
        <v>18.3</v>
      </c>
      <c r="CQ112" s="28">
        <f t="shared" si="247"/>
        <v>16.53</v>
      </c>
      <c r="CR112" s="28">
        <f t="shared" si="248"/>
        <v>18.3</v>
      </c>
      <c r="CS112" s="28">
        <f t="shared" si="249"/>
        <v>17.71</v>
      </c>
      <c r="CT112" s="30">
        <f t="shared" si="250"/>
        <v>18.3</v>
      </c>
      <c r="CU112" s="28">
        <f t="shared" si="251"/>
        <v>17.71</v>
      </c>
      <c r="CV112" s="28">
        <f t="shared" si="252"/>
        <v>18.3</v>
      </c>
      <c r="CW112" s="28">
        <f t="shared" si="253"/>
        <v>18.3</v>
      </c>
      <c r="CX112" s="28">
        <f t="shared" si="254"/>
        <v>17.71</v>
      </c>
      <c r="CY112" s="28">
        <f t="shared" si="255"/>
        <v>18.3</v>
      </c>
      <c r="CZ112" s="28">
        <f t="shared" si="256"/>
        <v>17.71</v>
      </c>
      <c r="DA112" s="28">
        <f t="shared" si="257"/>
        <v>18.3</v>
      </c>
      <c r="DB112" s="29">
        <f t="shared" si="258"/>
        <v>215.47000000000003</v>
      </c>
      <c r="DC112" s="29">
        <f t="shared" si="259"/>
        <v>242.03</v>
      </c>
      <c r="DD112" s="28">
        <f t="shared" si="260"/>
        <v>18.3</v>
      </c>
      <c r="DE112" s="28">
        <f t="shared" si="261"/>
        <v>16.53</v>
      </c>
      <c r="DF112" s="28">
        <f t="shared" si="262"/>
        <v>18.3</v>
      </c>
      <c r="DG112" s="28">
        <f t="shared" si="263"/>
        <v>17.71</v>
      </c>
      <c r="DH112" s="28">
        <f t="shared" si="264"/>
        <v>18.3</v>
      </c>
      <c r="DI112" s="28">
        <f t="shared" si="265"/>
        <v>17.71</v>
      </c>
      <c r="DJ112" s="28">
        <f t="shared" si="266"/>
        <v>18.3</v>
      </c>
      <c r="DK112" s="28">
        <f t="shared" si="267"/>
        <v>18.3</v>
      </c>
      <c r="DL112" s="28">
        <f t="shared" si="268"/>
        <v>17.71</v>
      </c>
      <c r="DM112" s="28">
        <f t="shared" si="269"/>
        <v>18.3</v>
      </c>
      <c r="DN112" s="28">
        <f t="shared" si="270"/>
        <v>17.71</v>
      </c>
      <c r="DO112" s="28">
        <f t="shared" si="271"/>
        <v>18.3</v>
      </c>
      <c r="DP112" s="31">
        <f t="shared" si="283"/>
        <v>215.47000000000003</v>
      </c>
      <c r="DQ112" s="29">
        <f t="shared" si="273"/>
        <v>457.5</v>
      </c>
      <c r="DR112" s="28">
        <f t="shared" si="279"/>
        <v>18.3</v>
      </c>
      <c r="DS112" s="28">
        <f t="shared" si="274"/>
        <v>16.53</v>
      </c>
      <c r="DT112" s="28">
        <f t="shared" si="275"/>
        <v>18.3</v>
      </c>
      <c r="DU112" s="28">
        <f t="shared" si="280"/>
        <v>17.71</v>
      </c>
      <c r="DV112" s="29"/>
      <c r="DW112" s="29"/>
      <c r="DX112" s="29"/>
      <c r="DY112" s="29"/>
      <c r="DZ112" s="29"/>
      <c r="EA112" s="29"/>
      <c r="EB112" s="29"/>
      <c r="EC112" s="29"/>
      <c r="ED112" s="29">
        <f t="shared" si="276"/>
        <v>70.84</v>
      </c>
      <c r="EE112" s="28">
        <f t="shared" si="277"/>
        <v>528.34</v>
      </c>
      <c r="EF112" s="28">
        <f t="shared" si="278"/>
        <v>668.66</v>
      </c>
    </row>
    <row r="113" spans="2:136" ht="16.5" x14ac:dyDescent="0.15">
      <c r="B113" s="59">
        <v>42690</v>
      </c>
      <c r="C113" s="63" t="s">
        <v>242</v>
      </c>
      <c r="D113" s="63" t="s">
        <v>314</v>
      </c>
      <c r="E113" s="89" t="s">
        <v>238</v>
      </c>
      <c r="F113" s="96" t="s">
        <v>315</v>
      </c>
      <c r="G113" s="62">
        <v>2220</v>
      </c>
      <c r="H113" s="28">
        <f t="shared" si="214"/>
        <v>222</v>
      </c>
      <c r="I113" s="28">
        <f t="shared" si="215"/>
        <v>1998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28"/>
      <c r="AZ113" s="48"/>
      <c r="BA113" s="4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>
        <f>ROUND((I113/5/365*14),2)</f>
        <v>15.33</v>
      </c>
      <c r="CM113" s="28">
        <f t="shared" si="243"/>
        <v>33.94</v>
      </c>
      <c r="CN113" s="28">
        <f t="shared" si="244"/>
        <v>49.269999999999996</v>
      </c>
      <c r="CO113" s="29">
        <f t="shared" si="245"/>
        <v>49.27</v>
      </c>
      <c r="CP113" s="28">
        <f t="shared" si="246"/>
        <v>33.94</v>
      </c>
      <c r="CQ113" s="28">
        <f t="shared" si="247"/>
        <v>30.65</v>
      </c>
      <c r="CR113" s="28">
        <f t="shared" si="248"/>
        <v>33.94</v>
      </c>
      <c r="CS113" s="28">
        <f t="shared" si="249"/>
        <v>32.840000000000003</v>
      </c>
      <c r="CT113" s="30">
        <f t="shared" si="250"/>
        <v>33.94</v>
      </c>
      <c r="CU113" s="28">
        <f t="shared" si="251"/>
        <v>32.840000000000003</v>
      </c>
      <c r="CV113" s="28">
        <f t="shared" si="252"/>
        <v>33.94</v>
      </c>
      <c r="CW113" s="28">
        <f t="shared" si="253"/>
        <v>33.94</v>
      </c>
      <c r="CX113" s="28">
        <f t="shared" si="254"/>
        <v>32.840000000000003</v>
      </c>
      <c r="CY113" s="28">
        <f t="shared" si="255"/>
        <v>33.94</v>
      </c>
      <c r="CZ113" s="28">
        <f t="shared" si="256"/>
        <v>32.840000000000003</v>
      </c>
      <c r="DA113" s="28">
        <f t="shared" si="257"/>
        <v>33.94</v>
      </c>
      <c r="DB113" s="29">
        <f t="shared" si="258"/>
        <v>399.59</v>
      </c>
      <c r="DC113" s="29">
        <f t="shared" si="259"/>
        <v>448.86</v>
      </c>
      <c r="DD113" s="28">
        <f t="shared" si="260"/>
        <v>33.94</v>
      </c>
      <c r="DE113" s="28">
        <f t="shared" si="261"/>
        <v>30.65</v>
      </c>
      <c r="DF113" s="28">
        <f t="shared" si="262"/>
        <v>33.94</v>
      </c>
      <c r="DG113" s="28">
        <f t="shared" si="263"/>
        <v>32.840000000000003</v>
      </c>
      <c r="DH113" s="28">
        <f t="shared" si="264"/>
        <v>33.94</v>
      </c>
      <c r="DI113" s="28">
        <f t="shared" si="265"/>
        <v>32.840000000000003</v>
      </c>
      <c r="DJ113" s="28">
        <f t="shared" si="266"/>
        <v>33.94</v>
      </c>
      <c r="DK113" s="28">
        <f t="shared" si="267"/>
        <v>33.94</v>
      </c>
      <c r="DL113" s="28">
        <f t="shared" si="268"/>
        <v>32.840000000000003</v>
      </c>
      <c r="DM113" s="28">
        <f t="shared" si="269"/>
        <v>33.94</v>
      </c>
      <c r="DN113" s="28">
        <f t="shared" si="270"/>
        <v>32.840000000000003</v>
      </c>
      <c r="DO113" s="28">
        <f t="shared" si="271"/>
        <v>33.94</v>
      </c>
      <c r="DP113" s="31">
        <f t="shared" si="283"/>
        <v>399.59</v>
      </c>
      <c r="DQ113" s="29">
        <f t="shared" si="273"/>
        <v>848.45</v>
      </c>
      <c r="DR113" s="28">
        <f t="shared" si="279"/>
        <v>33.94</v>
      </c>
      <c r="DS113" s="28">
        <f t="shared" si="274"/>
        <v>30.65</v>
      </c>
      <c r="DT113" s="28">
        <f t="shared" si="275"/>
        <v>33.94</v>
      </c>
      <c r="DU113" s="28">
        <f t="shared" si="280"/>
        <v>32.840000000000003</v>
      </c>
      <c r="DV113" s="29"/>
      <c r="DW113" s="29"/>
      <c r="DX113" s="29"/>
      <c r="DY113" s="29"/>
      <c r="DZ113" s="29"/>
      <c r="EA113" s="29"/>
      <c r="EB113" s="29"/>
      <c r="EC113" s="29"/>
      <c r="ED113" s="29">
        <f t="shared" si="276"/>
        <v>131.37</v>
      </c>
      <c r="EE113" s="28">
        <f t="shared" si="277"/>
        <v>979.82</v>
      </c>
      <c r="EF113" s="28">
        <f t="shared" si="278"/>
        <v>1240.1799999999998</v>
      </c>
    </row>
    <row r="114" spans="2:136" ht="24.75" x14ac:dyDescent="0.15">
      <c r="B114" s="59">
        <v>42723</v>
      </c>
      <c r="C114" s="116" t="s">
        <v>316</v>
      </c>
      <c r="D114" s="116" t="s">
        <v>317</v>
      </c>
      <c r="E114" s="61" t="s">
        <v>129</v>
      </c>
      <c r="F114" s="61" t="s">
        <v>318</v>
      </c>
      <c r="G114" s="94">
        <v>785</v>
      </c>
      <c r="H114" s="28">
        <f t="shared" si="214"/>
        <v>78.5</v>
      </c>
      <c r="I114" s="28">
        <f t="shared" si="215"/>
        <v>706.5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28"/>
      <c r="AZ114" s="48"/>
      <c r="BA114" s="4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>
        <f>ROUND((I114/5/365*12),2)</f>
        <v>4.6500000000000004</v>
      </c>
      <c r="CN114" s="28">
        <f t="shared" si="244"/>
        <v>4.6500000000000004</v>
      </c>
      <c r="CO114" s="29">
        <f t="shared" si="245"/>
        <v>4.6500000000000004</v>
      </c>
      <c r="CP114" s="28">
        <f t="shared" si="246"/>
        <v>12</v>
      </c>
      <c r="CQ114" s="28">
        <f t="shared" si="247"/>
        <v>10.84</v>
      </c>
      <c r="CR114" s="28">
        <f t="shared" si="248"/>
        <v>12</v>
      </c>
      <c r="CS114" s="28">
        <f t="shared" si="249"/>
        <v>11.61</v>
      </c>
      <c r="CT114" s="30">
        <f t="shared" si="250"/>
        <v>12</v>
      </c>
      <c r="CU114" s="28">
        <f t="shared" si="251"/>
        <v>11.61</v>
      </c>
      <c r="CV114" s="28">
        <f t="shared" si="252"/>
        <v>12</v>
      </c>
      <c r="CW114" s="28">
        <f t="shared" si="253"/>
        <v>12</v>
      </c>
      <c r="CX114" s="28">
        <f t="shared" si="254"/>
        <v>11.61</v>
      </c>
      <c r="CY114" s="28">
        <f t="shared" si="255"/>
        <v>12</v>
      </c>
      <c r="CZ114" s="28">
        <f t="shared" si="256"/>
        <v>11.61</v>
      </c>
      <c r="DA114" s="28">
        <f t="shared" si="257"/>
        <v>12</v>
      </c>
      <c r="DB114" s="29">
        <f t="shared" si="258"/>
        <v>141.28</v>
      </c>
      <c r="DC114" s="29">
        <f t="shared" si="259"/>
        <v>145.93</v>
      </c>
      <c r="DD114" s="28">
        <f t="shared" si="260"/>
        <v>12</v>
      </c>
      <c r="DE114" s="28">
        <f t="shared" si="261"/>
        <v>10.84</v>
      </c>
      <c r="DF114" s="28">
        <f t="shared" si="262"/>
        <v>12</v>
      </c>
      <c r="DG114" s="28">
        <f t="shared" si="263"/>
        <v>11.61</v>
      </c>
      <c r="DH114" s="28">
        <f t="shared" si="264"/>
        <v>12</v>
      </c>
      <c r="DI114" s="28">
        <f t="shared" si="265"/>
        <v>11.61</v>
      </c>
      <c r="DJ114" s="28">
        <f t="shared" si="266"/>
        <v>12</v>
      </c>
      <c r="DK114" s="28">
        <f t="shared" si="267"/>
        <v>12</v>
      </c>
      <c r="DL114" s="28">
        <f t="shared" si="268"/>
        <v>11.61</v>
      </c>
      <c r="DM114" s="28">
        <f t="shared" si="269"/>
        <v>12</v>
      </c>
      <c r="DN114" s="28">
        <f t="shared" si="270"/>
        <v>11.61</v>
      </c>
      <c r="DO114" s="28">
        <f t="shared" si="271"/>
        <v>12</v>
      </c>
      <c r="DP114" s="31">
        <f t="shared" si="283"/>
        <v>141.28</v>
      </c>
      <c r="DQ114" s="29">
        <f t="shared" si="273"/>
        <v>287.20999999999998</v>
      </c>
      <c r="DR114" s="28">
        <f t="shared" si="279"/>
        <v>12</v>
      </c>
      <c r="DS114" s="28">
        <f t="shared" si="274"/>
        <v>10.84</v>
      </c>
      <c r="DT114" s="28">
        <f t="shared" si="275"/>
        <v>12</v>
      </c>
      <c r="DU114" s="28">
        <f t="shared" si="280"/>
        <v>11.61</v>
      </c>
      <c r="DV114" s="29"/>
      <c r="DW114" s="29"/>
      <c r="DX114" s="29"/>
      <c r="DY114" s="29"/>
      <c r="DZ114" s="29"/>
      <c r="EA114" s="29"/>
      <c r="EB114" s="29"/>
      <c r="EC114" s="29"/>
      <c r="ED114" s="29">
        <f t="shared" si="276"/>
        <v>46.45</v>
      </c>
      <c r="EE114" s="28">
        <f t="shared" si="277"/>
        <v>333.66</v>
      </c>
      <c r="EF114" s="28">
        <f t="shared" si="278"/>
        <v>451.34</v>
      </c>
    </row>
    <row r="115" spans="2:136" ht="24.75" x14ac:dyDescent="0.15">
      <c r="B115" s="59">
        <v>42723</v>
      </c>
      <c r="C115" s="116" t="s">
        <v>316</v>
      </c>
      <c r="D115" s="116" t="s">
        <v>317</v>
      </c>
      <c r="E115" s="61" t="s">
        <v>168</v>
      </c>
      <c r="F115" s="61" t="s">
        <v>319</v>
      </c>
      <c r="G115" s="94">
        <v>785</v>
      </c>
      <c r="H115" s="28">
        <f t="shared" si="214"/>
        <v>78.5</v>
      </c>
      <c r="I115" s="28">
        <f t="shared" si="215"/>
        <v>706.5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28"/>
      <c r="AZ115" s="48"/>
      <c r="BA115" s="4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>
        <f>ROUND((I115/5/365*12),2)</f>
        <v>4.6500000000000004</v>
      </c>
      <c r="CN115" s="28">
        <f t="shared" si="244"/>
        <v>4.6500000000000004</v>
      </c>
      <c r="CO115" s="29">
        <f t="shared" si="245"/>
        <v>4.6500000000000004</v>
      </c>
      <c r="CP115" s="28">
        <f t="shared" si="246"/>
        <v>12</v>
      </c>
      <c r="CQ115" s="28">
        <f t="shared" si="247"/>
        <v>10.84</v>
      </c>
      <c r="CR115" s="28">
        <f t="shared" si="248"/>
        <v>12</v>
      </c>
      <c r="CS115" s="28">
        <f t="shared" si="249"/>
        <v>11.61</v>
      </c>
      <c r="CT115" s="30">
        <f t="shared" si="250"/>
        <v>12</v>
      </c>
      <c r="CU115" s="28">
        <f t="shared" si="251"/>
        <v>11.61</v>
      </c>
      <c r="CV115" s="28">
        <f t="shared" si="252"/>
        <v>12</v>
      </c>
      <c r="CW115" s="28">
        <f t="shared" si="253"/>
        <v>12</v>
      </c>
      <c r="CX115" s="28">
        <f t="shared" si="254"/>
        <v>11.61</v>
      </c>
      <c r="CY115" s="28">
        <f t="shared" si="255"/>
        <v>12</v>
      </c>
      <c r="CZ115" s="28">
        <f t="shared" si="256"/>
        <v>11.61</v>
      </c>
      <c r="DA115" s="28">
        <f t="shared" si="257"/>
        <v>12</v>
      </c>
      <c r="DB115" s="29">
        <f t="shared" si="258"/>
        <v>141.28</v>
      </c>
      <c r="DC115" s="29">
        <f t="shared" si="259"/>
        <v>145.93</v>
      </c>
      <c r="DD115" s="28">
        <f t="shared" si="260"/>
        <v>12</v>
      </c>
      <c r="DE115" s="28">
        <f t="shared" si="261"/>
        <v>10.84</v>
      </c>
      <c r="DF115" s="28">
        <f t="shared" si="262"/>
        <v>12</v>
      </c>
      <c r="DG115" s="28">
        <f t="shared" si="263"/>
        <v>11.61</v>
      </c>
      <c r="DH115" s="28">
        <f t="shared" si="264"/>
        <v>12</v>
      </c>
      <c r="DI115" s="28">
        <f t="shared" si="265"/>
        <v>11.61</v>
      </c>
      <c r="DJ115" s="28">
        <f t="shared" si="266"/>
        <v>12</v>
      </c>
      <c r="DK115" s="28">
        <f t="shared" si="267"/>
        <v>12</v>
      </c>
      <c r="DL115" s="28">
        <f t="shared" si="268"/>
        <v>11.61</v>
      </c>
      <c r="DM115" s="28">
        <f t="shared" si="269"/>
        <v>12</v>
      </c>
      <c r="DN115" s="28">
        <f t="shared" si="270"/>
        <v>11.61</v>
      </c>
      <c r="DO115" s="28">
        <f t="shared" si="271"/>
        <v>12</v>
      </c>
      <c r="DP115" s="31">
        <f t="shared" si="283"/>
        <v>141.28</v>
      </c>
      <c r="DQ115" s="29">
        <f t="shared" si="273"/>
        <v>287.20999999999998</v>
      </c>
      <c r="DR115" s="28">
        <f t="shared" si="279"/>
        <v>12</v>
      </c>
      <c r="DS115" s="28">
        <f t="shared" si="274"/>
        <v>10.84</v>
      </c>
      <c r="DT115" s="28">
        <f t="shared" si="275"/>
        <v>12</v>
      </c>
      <c r="DU115" s="28">
        <f t="shared" si="280"/>
        <v>11.61</v>
      </c>
      <c r="DV115" s="29"/>
      <c r="DW115" s="29"/>
      <c r="DX115" s="29"/>
      <c r="DY115" s="29"/>
      <c r="DZ115" s="29"/>
      <c r="EA115" s="29"/>
      <c r="EB115" s="29"/>
      <c r="EC115" s="29"/>
      <c r="ED115" s="29">
        <f t="shared" si="276"/>
        <v>46.45</v>
      </c>
      <c r="EE115" s="28">
        <f t="shared" si="277"/>
        <v>333.66</v>
      </c>
      <c r="EF115" s="28">
        <f t="shared" si="278"/>
        <v>451.34</v>
      </c>
    </row>
    <row r="116" spans="2:136" ht="33" x14ac:dyDescent="0.2">
      <c r="B116" s="59">
        <v>42726</v>
      </c>
      <c r="C116" s="60" t="s">
        <v>320</v>
      </c>
      <c r="D116" s="60" t="s">
        <v>321</v>
      </c>
      <c r="E116" s="61" t="s">
        <v>322</v>
      </c>
      <c r="F116" s="61" t="s">
        <v>323</v>
      </c>
      <c r="G116" s="62">
        <v>1699.52</v>
      </c>
      <c r="H116" s="28">
        <f t="shared" si="214"/>
        <v>169.952</v>
      </c>
      <c r="I116" s="28">
        <f t="shared" si="215"/>
        <v>1529.568</v>
      </c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28"/>
      <c r="CM116" s="28">
        <f>ROUND((I116/5/365*9),2)</f>
        <v>7.54</v>
      </c>
      <c r="CN116" s="28">
        <f t="shared" si="244"/>
        <v>7.54</v>
      </c>
      <c r="CO116" s="29">
        <f t="shared" si="245"/>
        <v>7.54</v>
      </c>
      <c r="CP116" s="28">
        <f t="shared" si="246"/>
        <v>25.98</v>
      </c>
      <c r="CQ116" s="28">
        <f t="shared" si="247"/>
        <v>23.47</v>
      </c>
      <c r="CR116" s="28">
        <f t="shared" si="248"/>
        <v>25.98</v>
      </c>
      <c r="CS116" s="28">
        <f t="shared" si="249"/>
        <v>25.14</v>
      </c>
      <c r="CT116" s="30">
        <f t="shared" si="250"/>
        <v>25.98</v>
      </c>
      <c r="CU116" s="28">
        <f t="shared" si="251"/>
        <v>25.14</v>
      </c>
      <c r="CV116" s="28">
        <f t="shared" si="252"/>
        <v>25.98</v>
      </c>
      <c r="CW116" s="28">
        <f t="shared" si="253"/>
        <v>25.98</v>
      </c>
      <c r="CX116" s="28">
        <f t="shared" si="254"/>
        <v>25.14</v>
      </c>
      <c r="CY116" s="28">
        <f t="shared" si="255"/>
        <v>25.98</v>
      </c>
      <c r="CZ116" s="28">
        <f t="shared" si="256"/>
        <v>25.14</v>
      </c>
      <c r="DA116" s="28">
        <f t="shared" si="257"/>
        <v>25.98</v>
      </c>
      <c r="DB116" s="29">
        <f t="shared" si="258"/>
        <v>305.89</v>
      </c>
      <c r="DC116" s="29">
        <f t="shared" si="259"/>
        <v>313.43</v>
      </c>
      <c r="DD116" s="28">
        <f t="shared" si="260"/>
        <v>25.98</v>
      </c>
      <c r="DE116" s="28">
        <f t="shared" si="261"/>
        <v>23.47</v>
      </c>
      <c r="DF116" s="28">
        <f t="shared" si="262"/>
        <v>25.98</v>
      </c>
      <c r="DG116" s="28">
        <f t="shared" si="263"/>
        <v>25.14</v>
      </c>
      <c r="DH116" s="28">
        <f t="shared" si="264"/>
        <v>25.98</v>
      </c>
      <c r="DI116" s="28">
        <f t="shared" si="265"/>
        <v>25.14</v>
      </c>
      <c r="DJ116" s="28">
        <f t="shared" si="266"/>
        <v>25.98</v>
      </c>
      <c r="DK116" s="28">
        <f t="shared" si="267"/>
        <v>25.98</v>
      </c>
      <c r="DL116" s="28">
        <f t="shared" si="268"/>
        <v>25.14</v>
      </c>
      <c r="DM116" s="28">
        <f t="shared" si="269"/>
        <v>25.98</v>
      </c>
      <c r="DN116" s="28">
        <f t="shared" si="270"/>
        <v>25.14</v>
      </c>
      <c r="DO116" s="28">
        <f t="shared" si="271"/>
        <v>25.98</v>
      </c>
      <c r="DP116" s="31">
        <f t="shared" si="283"/>
        <v>305.89</v>
      </c>
      <c r="DQ116" s="29">
        <f t="shared" si="273"/>
        <v>619.32000000000005</v>
      </c>
      <c r="DR116" s="28">
        <f t="shared" si="279"/>
        <v>25.98</v>
      </c>
      <c r="DS116" s="28">
        <f t="shared" si="274"/>
        <v>23.47</v>
      </c>
      <c r="DT116" s="28">
        <f t="shared" si="275"/>
        <v>25.98</v>
      </c>
      <c r="DU116" s="28">
        <f t="shared" si="280"/>
        <v>25.14</v>
      </c>
      <c r="DV116" s="29"/>
      <c r="DW116" s="29"/>
      <c r="DX116" s="29"/>
      <c r="DY116" s="29"/>
      <c r="DZ116" s="29"/>
      <c r="EA116" s="29"/>
      <c r="EB116" s="29"/>
      <c r="EC116" s="29"/>
      <c r="ED116" s="29">
        <f t="shared" si="276"/>
        <v>100.57000000000001</v>
      </c>
      <c r="EE116" s="28">
        <f t="shared" si="277"/>
        <v>719.89</v>
      </c>
      <c r="EF116" s="28">
        <f t="shared" si="278"/>
        <v>979.63</v>
      </c>
    </row>
    <row r="117" spans="2:136" ht="16.5" x14ac:dyDescent="0.2">
      <c r="B117" s="59">
        <v>42899</v>
      </c>
      <c r="C117" s="60" t="s">
        <v>324</v>
      </c>
      <c r="D117" s="60" t="s">
        <v>325</v>
      </c>
      <c r="E117" s="95" t="s">
        <v>157</v>
      </c>
      <c r="F117" s="61" t="s">
        <v>326</v>
      </c>
      <c r="G117" s="94">
        <v>1977.5</v>
      </c>
      <c r="H117" s="28">
        <f t="shared" si="214"/>
        <v>197.75</v>
      </c>
      <c r="I117" s="28">
        <f t="shared" si="215"/>
        <v>1779.75</v>
      </c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28"/>
      <c r="CM117" s="28"/>
      <c r="CN117" s="28"/>
      <c r="CO117" s="29"/>
      <c r="CP117" s="28"/>
      <c r="CQ117" s="28"/>
      <c r="CR117" s="28"/>
      <c r="CS117" s="28"/>
      <c r="CT117" s="30"/>
      <c r="CU117" s="28">
        <f>ROUND((I117/5/365*17),2)</f>
        <v>16.579999999999998</v>
      </c>
      <c r="CV117" s="28">
        <f t="shared" si="252"/>
        <v>30.23</v>
      </c>
      <c r="CW117" s="28">
        <f t="shared" si="253"/>
        <v>30.23</v>
      </c>
      <c r="CX117" s="28">
        <f t="shared" si="254"/>
        <v>29.26</v>
      </c>
      <c r="CY117" s="28">
        <f t="shared" si="255"/>
        <v>30.23</v>
      </c>
      <c r="CZ117" s="28">
        <f t="shared" si="256"/>
        <v>29.26</v>
      </c>
      <c r="DA117" s="28">
        <f t="shared" si="257"/>
        <v>30.23</v>
      </c>
      <c r="DB117" s="29">
        <f t="shared" si="258"/>
        <v>196.01999999999998</v>
      </c>
      <c r="DC117" s="29">
        <f t="shared" si="259"/>
        <v>196.02</v>
      </c>
      <c r="DD117" s="28">
        <f t="shared" si="260"/>
        <v>30.23</v>
      </c>
      <c r="DE117" s="28">
        <f t="shared" si="261"/>
        <v>27.31</v>
      </c>
      <c r="DF117" s="28">
        <f t="shared" si="262"/>
        <v>30.23</v>
      </c>
      <c r="DG117" s="28">
        <f t="shared" si="263"/>
        <v>29.26</v>
      </c>
      <c r="DH117" s="28">
        <f t="shared" si="264"/>
        <v>30.23</v>
      </c>
      <c r="DI117" s="28">
        <f t="shared" si="265"/>
        <v>29.26</v>
      </c>
      <c r="DJ117" s="28">
        <f t="shared" si="266"/>
        <v>30.23</v>
      </c>
      <c r="DK117" s="28">
        <f t="shared" si="267"/>
        <v>30.23</v>
      </c>
      <c r="DL117" s="28">
        <f t="shared" si="268"/>
        <v>29.26</v>
      </c>
      <c r="DM117" s="28">
        <f t="shared" si="269"/>
        <v>30.23</v>
      </c>
      <c r="DN117" s="28">
        <f t="shared" si="270"/>
        <v>29.26</v>
      </c>
      <c r="DO117" s="28">
        <f t="shared" si="271"/>
        <v>30.23</v>
      </c>
      <c r="DP117" s="31">
        <f t="shared" si="283"/>
        <v>355.96</v>
      </c>
      <c r="DQ117" s="29">
        <f t="shared" si="273"/>
        <v>551.98</v>
      </c>
      <c r="DR117" s="28">
        <f t="shared" si="279"/>
        <v>30.23</v>
      </c>
      <c r="DS117" s="28">
        <f t="shared" si="274"/>
        <v>27.31</v>
      </c>
      <c r="DT117" s="28">
        <f t="shared" si="275"/>
        <v>30.23</v>
      </c>
      <c r="DU117" s="28">
        <f t="shared" si="280"/>
        <v>29.26</v>
      </c>
      <c r="DV117" s="29"/>
      <c r="DW117" s="29"/>
      <c r="DX117" s="29"/>
      <c r="DY117" s="29"/>
      <c r="DZ117" s="29"/>
      <c r="EA117" s="29"/>
      <c r="EB117" s="29"/>
      <c r="EC117" s="29"/>
      <c r="ED117" s="29">
        <f t="shared" si="276"/>
        <v>117.03</v>
      </c>
      <c r="EE117" s="28">
        <f t="shared" si="277"/>
        <v>669.01</v>
      </c>
      <c r="EF117" s="28">
        <f t="shared" si="278"/>
        <v>1308.49</v>
      </c>
    </row>
    <row r="118" spans="2:136" ht="24.75" x14ac:dyDescent="0.2">
      <c r="B118" s="59">
        <v>42900</v>
      </c>
      <c r="C118" s="60" t="s">
        <v>245</v>
      </c>
      <c r="D118" s="60" t="s">
        <v>327</v>
      </c>
      <c r="E118" s="95" t="s">
        <v>328</v>
      </c>
      <c r="F118" s="61" t="s">
        <v>329</v>
      </c>
      <c r="G118" s="94">
        <v>1050</v>
      </c>
      <c r="H118" s="28">
        <f t="shared" si="214"/>
        <v>105</v>
      </c>
      <c r="I118" s="28">
        <f t="shared" si="215"/>
        <v>945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28"/>
      <c r="CM118" s="28"/>
      <c r="CN118" s="28"/>
      <c r="CO118" s="29"/>
      <c r="CP118" s="28"/>
      <c r="CQ118" s="28"/>
      <c r="CR118" s="28"/>
      <c r="CS118" s="28"/>
      <c r="CT118" s="30"/>
      <c r="CU118" s="28">
        <f>ROUND((I118/5/365*16),2)</f>
        <v>8.2799999999999994</v>
      </c>
      <c r="CV118" s="28">
        <f t="shared" si="252"/>
        <v>16.05</v>
      </c>
      <c r="CW118" s="28">
        <f t="shared" si="253"/>
        <v>16.05</v>
      </c>
      <c r="CX118" s="28">
        <f t="shared" si="254"/>
        <v>15.53</v>
      </c>
      <c r="CY118" s="28">
        <f t="shared" si="255"/>
        <v>16.05</v>
      </c>
      <c r="CZ118" s="28">
        <f t="shared" si="256"/>
        <v>15.53</v>
      </c>
      <c r="DA118" s="28">
        <f t="shared" si="257"/>
        <v>16.05</v>
      </c>
      <c r="DB118" s="29">
        <f t="shared" si="258"/>
        <v>103.53999999999999</v>
      </c>
      <c r="DC118" s="29">
        <f t="shared" si="259"/>
        <v>103.54</v>
      </c>
      <c r="DD118" s="28">
        <f t="shared" si="260"/>
        <v>16.05</v>
      </c>
      <c r="DE118" s="28">
        <f t="shared" si="261"/>
        <v>14.5</v>
      </c>
      <c r="DF118" s="28">
        <f t="shared" si="262"/>
        <v>16.05</v>
      </c>
      <c r="DG118" s="28">
        <f t="shared" si="263"/>
        <v>15.53</v>
      </c>
      <c r="DH118" s="28">
        <f t="shared" si="264"/>
        <v>16.05</v>
      </c>
      <c r="DI118" s="28">
        <f t="shared" si="265"/>
        <v>15.53</v>
      </c>
      <c r="DJ118" s="28">
        <f t="shared" si="266"/>
        <v>16.05</v>
      </c>
      <c r="DK118" s="28">
        <f t="shared" si="267"/>
        <v>16.05</v>
      </c>
      <c r="DL118" s="28">
        <f t="shared" si="268"/>
        <v>15.53</v>
      </c>
      <c r="DM118" s="28">
        <f t="shared" si="269"/>
        <v>16.05</v>
      </c>
      <c r="DN118" s="28">
        <f t="shared" si="270"/>
        <v>15.53</v>
      </c>
      <c r="DO118" s="28">
        <f t="shared" si="271"/>
        <v>16.05</v>
      </c>
      <c r="DP118" s="31">
        <f t="shared" si="283"/>
        <v>188.97000000000003</v>
      </c>
      <c r="DQ118" s="29">
        <f t="shared" si="273"/>
        <v>292.51</v>
      </c>
      <c r="DR118" s="28">
        <f t="shared" si="279"/>
        <v>16.05</v>
      </c>
      <c r="DS118" s="28">
        <f t="shared" si="274"/>
        <v>14.5</v>
      </c>
      <c r="DT118" s="28">
        <f t="shared" si="275"/>
        <v>16.05</v>
      </c>
      <c r="DU118" s="28">
        <f t="shared" si="280"/>
        <v>15.53</v>
      </c>
      <c r="DV118" s="29"/>
      <c r="DW118" s="29"/>
      <c r="DX118" s="29"/>
      <c r="DY118" s="29"/>
      <c r="DZ118" s="29"/>
      <c r="EA118" s="29"/>
      <c r="EB118" s="29"/>
      <c r="EC118" s="29"/>
      <c r="ED118" s="29">
        <f t="shared" si="276"/>
        <v>62.13</v>
      </c>
      <c r="EE118" s="28">
        <f t="shared" si="277"/>
        <v>354.64</v>
      </c>
      <c r="EF118" s="28">
        <f t="shared" si="278"/>
        <v>695.36</v>
      </c>
    </row>
    <row r="119" spans="2:136" ht="24.75" x14ac:dyDescent="0.2">
      <c r="B119" s="59">
        <v>42900</v>
      </c>
      <c r="C119" s="60" t="s">
        <v>245</v>
      </c>
      <c r="D119" s="60" t="s">
        <v>330</v>
      </c>
      <c r="E119" s="95" t="s">
        <v>129</v>
      </c>
      <c r="F119" s="61" t="s">
        <v>331</v>
      </c>
      <c r="G119" s="94">
        <v>1050</v>
      </c>
      <c r="H119" s="28">
        <f t="shared" si="214"/>
        <v>105</v>
      </c>
      <c r="I119" s="28">
        <f t="shared" si="215"/>
        <v>945</v>
      </c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28"/>
      <c r="CM119" s="28"/>
      <c r="CN119" s="28"/>
      <c r="CO119" s="29"/>
      <c r="CP119" s="28"/>
      <c r="CQ119" s="28"/>
      <c r="CR119" s="28"/>
      <c r="CS119" s="28"/>
      <c r="CT119" s="30"/>
      <c r="CU119" s="28">
        <f>ROUND((I119/5/365*16),2)</f>
        <v>8.2799999999999994</v>
      </c>
      <c r="CV119" s="28">
        <f t="shared" si="252"/>
        <v>16.05</v>
      </c>
      <c r="CW119" s="28">
        <f t="shared" si="253"/>
        <v>16.05</v>
      </c>
      <c r="CX119" s="28">
        <f t="shared" si="254"/>
        <v>15.53</v>
      </c>
      <c r="CY119" s="28">
        <f t="shared" si="255"/>
        <v>16.05</v>
      </c>
      <c r="CZ119" s="28">
        <f t="shared" si="256"/>
        <v>15.53</v>
      </c>
      <c r="DA119" s="28">
        <f t="shared" si="257"/>
        <v>16.05</v>
      </c>
      <c r="DB119" s="29">
        <f t="shared" si="258"/>
        <v>103.53999999999999</v>
      </c>
      <c r="DC119" s="29">
        <f t="shared" si="259"/>
        <v>103.54</v>
      </c>
      <c r="DD119" s="28">
        <f t="shared" si="260"/>
        <v>16.05</v>
      </c>
      <c r="DE119" s="28">
        <f t="shared" si="261"/>
        <v>14.5</v>
      </c>
      <c r="DF119" s="28">
        <f t="shared" si="262"/>
        <v>16.05</v>
      </c>
      <c r="DG119" s="28">
        <f t="shared" si="263"/>
        <v>15.53</v>
      </c>
      <c r="DH119" s="28">
        <f t="shared" si="264"/>
        <v>16.05</v>
      </c>
      <c r="DI119" s="28">
        <f t="shared" si="265"/>
        <v>15.53</v>
      </c>
      <c r="DJ119" s="28">
        <f t="shared" si="266"/>
        <v>16.05</v>
      </c>
      <c r="DK119" s="28">
        <f t="shared" si="267"/>
        <v>16.05</v>
      </c>
      <c r="DL119" s="28">
        <f t="shared" si="268"/>
        <v>15.53</v>
      </c>
      <c r="DM119" s="28">
        <f t="shared" si="269"/>
        <v>16.05</v>
      </c>
      <c r="DN119" s="28">
        <f t="shared" si="270"/>
        <v>15.53</v>
      </c>
      <c r="DO119" s="28">
        <f t="shared" si="271"/>
        <v>16.05</v>
      </c>
      <c r="DP119" s="31">
        <f t="shared" si="283"/>
        <v>188.97000000000003</v>
      </c>
      <c r="DQ119" s="29">
        <f t="shared" si="273"/>
        <v>292.51</v>
      </c>
      <c r="DR119" s="28">
        <f t="shared" si="279"/>
        <v>16.05</v>
      </c>
      <c r="DS119" s="28">
        <f t="shared" si="274"/>
        <v>14.5</v>
      </c>
      <c r="DT119" s="28">
        <f t="shared" si="275"/>
        <v>16.05</v>
      </c>
      <c r="DU119" s="28">
        <f t="shared" si="280"/>
        <v>15.53</v>
      </c>
      <c r="DV119" s="29"/>
      <c r="DW119" s="29"/>
      <c r="DX119" s="29"/>
      <c r="DY119" s="29"/>
      <c r="DZ119" s="29"/>
      <c r="EA119" s="29"/>
      <c r="EB119" s="29"/>
      <c r="EC119" s="29"/>
      <c r="ED119" s="29">
        <f t="shared" si="276"/>
        <v>62.13</v>
      </c>
      <c r="EE119" s="28">
        <f t="shared" si="277"/>
        <v>354.64</v>
      </c>
      <c r="EF119" s="28">
        <f t="shared" si="278"/>
        <v>695.36</v>
      </c>
    </row>
    <row r="120" spans="2:136" ht="24.75" x14ac:dyDescent="0.2">
      <c r="B120" s="59">
        <v>42900</v>
      </c>
      <c r="C120" s="60" t="s">
        <v>245</v>
      </c>
      <c r="D120" s="60" t="s">
        <v>332</v>
      </c>
      <c r="E120" s="95" t="s">
        <v>117</v>
      </c>
      <c r="F120" s="61" t="s">
        <v>333</v>
      </c>
      <c r="G120" s="94">
        <v>1050</v>
      </c>
      <c r="H120" s="28">
        <f t="shared" si="214"/>
        <v>105</v>
      </c>
      <c r="I120" s="28">
        <f t="shared" si="215"/>
        <v>945</v>
      </c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28"/>
      <c r="CM120" s="28"/>
      <c r="CN120" s="28"/>
      <c r="CO120" s="29"/>
      <c r="CP120" s="28"/>
      <c r="CQ120" s="28"/>
      <c r="CR120" s="28"/>
      <c r="CS120" s="28"/>
      <c r="CT120" s="30"/>
      <c r="CU120" s="28">
        <f>ROUND((I120/5/365*16),2)</f>
        <v>8.2799999999999994</v>
      </c>
      <c r="CV120" s="28">
        <f t="shared" si="252"/>
        <v>16.05</v>
      </c>
      <c r="CW120" s="28">
        <f t="shared" si="253"/>
        <v>16.05</v>
      </c>
      <c r="CX120" s="28">
        <f t="shared" si="254"/>
        <v>15.53</v>
      </c>
      <c r="CY120" s="28">
        <f t="shared" si="255"/>
        <v>16.05</v>
      </c>
      <c r="CZ120" s="28">
        <f t="shared" si="256"/>
        <v>15.53</v>
      </c>
      <c r="DA120" s="28">
        <f t="shared" si="257"/>
        <v>16.05</v>
      </c>
      <c r="DB120" s="29">
        <f t="shared" si="258"/>
        <v>103.53999999999999</v>
      </c>
      <c r="DC120" s="29">
        <f t="shared" si="259"/>
        <v>103.54</v>
      </c>
      <c r="DD120" s="28">
        <f t="shared" si="260"/>
        <v>16.05</v>
      </c>
      <c r="DE120" s="28">
        <f t="shared" si="261"/>
        <v>14.5</v>
      </c>
      <c r="DF120" s="28">
        <f t="shared" si="262"/>
        <v>16.05</v>
      </c>
      <c r="DG120" s="28">
        <f t="shared" si="263"/>
        <v>15.53</v>
      </c>
      <c r="DH120" s="28">
        <f t="shared" si="264"/>
        <v>16.05</v>
      </c>
      <c r="DI120" s="28">
        <f t="shared" si="265"/>
        <v>15.53</v>
      </c>
      <c r="DJ120" s="28">
        <f t="shared" si="266"/>
        <v>16.05</v>
      </c>
      <c r="DK120" s="28">
        <f t="shared" si="267"/>
        <v>16.05</v>
      </c>
      <c r="DL120" s="28">
        <f t="shared" si="268"/>
        <v>15.53</v>
      </c>
      <c r="DM120" s="28">
        <f t="shared" si="269"/>
        <v>16.05</v>
      </c>
      <c r="DN120" s="28">
        <f t="shared" si="270"/>
        <v>15.53</v>
      </c>
      <c r="DO120" s="28">
        <f t="shared" si="271"/>
        <v>16.05</v>
      </c>
      <c r="DP120" s="31">
        <f t="shared" si="283"/>
        <v>188.97000000000003</v>
      </c>
      <c r="DQ120" s="29">
        <f t="shared" si="273"/>
        <v>292.51</v>
      </c>
      <c r="DR120" s="28">
        <f t="shared" si="279"/>
        <v>16.05</v>
      </c>
      <c r="DS120" s="28">
        <f t="shared" si="274"/>
        <v>14.5</v>
      </c>
      <c r="DT120" s="28">
        <f t="shared" si="275"/>
        <v>16.05</v>
      </c>
      <c r="DU120" s="28">
        <f t="shared" si="280"/>
        <v>15.53</v>
      </c>
      <c r="DV120" s="29"/>
      <c r="DW120" s="29"/>
      <c r="DX120" s="29"/>
      <c r="DY120" s="29"/>
      <c r="DZ120" s="29"/>
      <c r="EA120" s="29"/>
      <c r="EB120" s="29"/>
      <c r="EC120" s="29"/>
      <c r="ED120" s="29">
        <f t="shared" si="276"/>
        <v>62.13</v>
      </c>
      <c r="EE120" s="28">
        <f t="shared" si="277"/>
        <v>354.64</v>
      </c>
      <c r="EF120" s="28">
        <f t="shared" si="278"/>
        <v>695.36</v>
      </c>
    </row>
    <row r="121" spans="2:136" ht="24.75" x14ac:dyDescent="0.2">
      <c r="B121" s="59">
        <v>42905</v>
      </c>
      <c r="C121" s="60" t="s">
        <v>334</v>
      </c>
      <c r="D121" s="60" t="s">
        <v>335</v>
      </c>
      <c r="E121" s="95" t="s">
        <v>96</v>
      </c>
      <c r="F121" s="61" t="s">
        <v>336</v>
      </c>
      <c r="G121" s="94">
        <v>1370</v>
      </c>
      <c r="H121" s="28">
        <f t="shared" si="214"/>
        <v>137</v>
      </c>
      <c r="I121" s="28">
        <f t="shared" si="215"/>
        <v>1233</v>
      </c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28"/>
      <c r="CM121" s="28"/>
      <c r="CN121" s="28"/>
      <c r="CO121" s="29"/>
      <c r="CP121" s="28"/>
      <c r="CQ121" s="28"/>
      <c r="CR121" s="28"/>
      <c r="CS121" s="28"/>
      <c r="CT121" s="30"/>
      <c r="CU121" s="28">
        <f>ROUND((I121/5/365*11),2)</f>
        <v>7.43</v>
      </c>
      <c r="CV121" s="28">
        <f t="shared" si="252"/>
        <v>20.94</v>
      </c>
      <c r="CW121" s="28">
        <f t="shared" si="253"/>
        <v>20.94</v>
      </c>
      <c r="CX121" s="28">
        <f t="shared" si="254"/>
        <v>20.27</v>
      </c>
      <c r="CY121" s="28">
        <f t="shared" si="255"/>
        <v>20.94</v>
      </c>
      <c r="CZ121" s="28">
        <f t="shared" si="256"/>
        <v>20.27</v>
      </c>
      <c r="DA121" s="28">
        <f t="shared" si="257"/>
        <v>20.94</v>
      </c>
      <c r="DB121" s="29">
        <f t="shared" si="258"/>
        <v>131.72999999999999</v>
      </c>
      <c r="DC121" s="29">
        <f t="shared" si="259"/>
        <v>131.72999999999999</v>
      </c>
      <c r="DD121" s="28">
        <f t="shared" si="260"/>
        <v>20.94</v>
      </c>
      <c r="DE121" s="28">
        <f t="shared" si="261"/>
        <v>18.920000000000002</v>
      </c>
      <c r="DF121" s="28">
        <f t="shared" si="262"/>
        <v>20.94</v>
      </c>
      <c r="DG121" s="28">
        <f t="shared" si="263"/>
        <v>20.27</v>
      </c>
      <c r="DH121" s="28">
        <f t="shared" si="264"/>
        <v>20.94</v>
      </c>
      <c r="DI121" s="28">
        <f t="shared" si="265"/>
        <v>20.27</v>
      </c>
      <c r="DJ121" s="28">
        <f t="shared" si="266"/>
        <v>20.94</v>
      </c>
      <c r="DK121" s="28">
        <f t="shared" si="267"/>
        <v>20.94</v>
      </c>
      <c r="DL121" s="28">
        <f t="shared" si="268"/>
        <v>20.27</v>
      </c>
      <c r="DM121" s="28">
        <f t="shared" si="269"/>
        <v>20.94</v>
      </c>
      <c r="DN121" s="28">
        <f t="shared" si="270"/>
        <v>20.27</v>
      </c>
      <c r="DO121" s="28">
        <f t="shared" si="271"/>
        <v>20.94</v>
      </c>
      <c r="DP121" s="31">
        <f t="shared" si="283"/>
        <v>246.58</v>
      </c>
      <c r="DQ121" s="29">
        <f t="shared" si="273"/>
        <v>378.31</v>
      </c>
      <c r="DR121" s="28">
        <f t="shared" si="279"/>
        <v>20.94</v>
      </c>
      <c r="DS121" s="28">
        <f t="shared" si="274"/>
        <v>18.920000000000002</v>
      </c>
      <c r="DT121" s="28">
        <f t="shared" si="275"/>
        <v>20.94</v>
      </c>
      <c r="DU121" s="28">
        <f t="shared" si="280"/>
        <v>20.27</v>
      </c>
      <c r="DV121" s="29"/>
      <c r="DW121" s="29"/>
      <c r="DX121" s="29"/>
      <c r="DY121" s="29"/>
      <c r="DZ121" s="29"/>
      <c r="EA121" s="29"/>
      <c r="EB121" s="29"/>
      <c r="EC121" s="29"/>
      <c r="ED121" s="29">
        <f t="shared" si="276"/>
        <v>81.069999999999993</v>
      </c>
      <c r="EE121" s="28">
        <f t="shared" si="277"/>
        <v>459.38</v>
      </c>
      <c r="EF121" s="28">
        <f t="shared" si="278"/>
        <v>910.62</v>
      </c>
    </row>
    <row r="122" spans="2:136" ht="24.75" x14ac:dyDescent="0.2">
      <c r="B122" s="59">
        <v>42905</v>
      </c>
      <c r="C122" s="60" t="s">
        <v>334</v>
      </c>
      <c r="D122" s="60" t="s">
        <v>337</v>
      </c>
      <c r="E122" s="95" t="s">
        <v>96</v>
      </c>
      <c r="F122" s="61" t="s">
        <v>338</v>
      </c>
      <c r="G122" s="94">
        <v>1370</v>
      </c>
      <c r="H122" s="28">
        <f t="shared" si="214"/>
        <v>137</v>
      </c>
      <c r="I122" s="28">
        <f t="shared" si="215"/>
        <v>1233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28"/>
      <c r="CM122" s="28"/>
      <c r="CN122" s="28"/>
      <c r="CO122" s="29"/>
      <c r="CP122" s="28"/>
      <c r="CQ122" s="28"/>
      <c r="CR122" s="28"/>
      <c r="CS122" s="28"/>
      <c r="CT122" s="30"/>
      <c r="CU122" s="28">
        <f>ROUND((I122/5/365*11),2)</f>
        <v>7.43</v>
      </c>
      <c r="CV122" s="28">
        <f t="shared" si="252"/>
        <v>20.94</v>
      </c>
      <c r="CW122" s="28">
        <f t="shared" si="253"/>
        <v>20.94</v>
      </c>
      <c r="CX122" s="28">
        <f t="shared" si="254"/>
        <v>20.27</v>
      </c>
      <c r="CY122" s="28">
        <f t="shared" si="255"/>
        <v>20.94</v>
      </c>
      <c r="CZ122" s="28">
        <f t="shared" si="256"/>
        <v>20.27</v>
      </c>
      <c r="DA122" s="28">
        <f t="shared" si="257"/>
        <v>20.94</v>
      </c>
      <c r="DB122" s="29">
        <f t="shared" si="258"/>
        <v>131.72999999999999</v>
      </c>
      <c r="DC122" s="29">
        <f t="shared" si="259"/>
        <v>131.72999999999999</v>
      </c>
      <c r="DD122" s="28">
        <f t="shared" si="260"/>
        <v>20.94</v>
      </c>
      <c r="DE122" s="28">
        <f t="shared" si="261"/>
        <v>18.920000000000002</v>
      </c>
      <c r="DF122" s="28">
        <f t="shared" si="262"/>
        <v>20.94</v>
      </c>
      <c r="DG122" s="28">
        <f t="shared" si="263"/>
        <v>20.27</v>
      </c>
      <c r="DH122" s="28">
        <f t="shared" si="264"/>
        <v>20.94</v>
      </c>
      <c r="DI122" s="28">
        <f t="shared" si="265"/>
        <v>20.27</v>
      </c>
      <c r="DJ122" s="28">
        <f t="shared" si="266"/>
        <v>20.94</v>
      </c>
      <c r="DK122" s="28">
        <f t="shared" si="267"/>
        <v>20.94</v>
      </c>
      <c r="DL122" s="28">
        <f t="shared" si="268"/>
        <v>20.27</v>
      </c>
      <c r="DM122" s="28">
        <f t="shared" si="269"/>
        <v>20.94</v>
      </c>
      <c r="DN122" s="28">
        <f t="shared" si="270"/>
        <v>20.27</v>
      </c>
      <c r="DO122" s="28">
        <f t="shared" si="271"/>
        <v>20.94</v>
      </c>
      <c r="DP122" s="31">
        <f t="shared" si="283"/>
        <v>246.58</v>
      </c>
      <c r="DQ122" s="29">
        <f t="shared" si="273"/>
        <v>378.31</v>
      </c>
      <c r="DR122" s="28">
        <f t="shared" si="279"/>
        <v>20.94</v>
      </c>
      <c r="DS122" s="28">
        <f t="shared" si="274"/>
        <v>18.920000000000002</v>
      </c>
      <c r="DT122" s="28">
        <f t="shared" si="275"/>
        <v>20.94</v>
      </c>
      <c r="DU122" s="28">
        <f t="shared" si="280"/>
        <v>20.27</v>
      </c>
      <c r="DV122" s="29"/>
      <c r="DW122" s="29"/>
      <c r="DX122" s="29"/>
      <c r="DY122" s="29"/>
      <c r="DZ122" s="29"/>
      <c r="EA122" s="29"/>
      <c r="EB122" s="29"/>
      <c r="EC122" s="29"/>
      <c r="ED122" s="29">
        <f t="shared" si="276"/>
        <v>81.069999999999993</v>
      </c>
      <c r="EE122" s="28">
        <f t="shared" si="277"/>
        <v>459.38</v>
      </c>
      <c r="EF122" s="28">
        <f t="shared" si="278"/>
        <v>910.62</v>
      </c>
    </row>
    <row r="123" spans="2:136" ht="24.75" x14ac:dyDescent="0.2">
      <c r="B123" s="59">
        <v>42905</v>
      </c>
      <c r="C123" s="60" t="s">
        <v>334</v>
      </c>
      <c r="D123" s="60" t="s">
        <v>339</v>
      </c>
      <c r="E123" s="95" t="s">
        <v>192</v>
      </c>
      <c r="F123" s="61" t="s">
        <v>340</v>
      </c>
      <c r="G123" s="94">
        <v>1370</v>
      </c>
      <c r="H123" s="28">
        <f t="shared" si="214"/>
        <v>137</v>
      </c>
      <c r="I123" s="28">
        <f t="shared" si="215"/>
        <v>1233</v>
      </c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28"/>
      <c r="CM123" s="28"/>
      <c r="CN123" s="28"/>
      <c r="CO123" s="29"/>
      <c r="CP123" s="28"/>
      <c r="CQ123" s="28"/>
      <c r="CR123" s="28"/>
      <c r="CS123" s="28"/>
      <c r="CT123" s="30"/>
      <c r="CU123" s="28">
        <f>ROUND((I123/5/365*11),2)</f>
        <v>7.43</v>
      </c>
      <c r="CV123" s="28">
        <f t="shared" si="252"/>
        <v>20.94</v>
      </c>
      <c r="CW123" s="28">
        <f t="shared" si="253"/>
        <v>20.94</v>
      </c>
      <c r="CX123" s="28">
        <f t="shared" si="254"/>
        <v>20.27</v>
      </c>
      <c r="CY123" s="28">
        <f t="shared" si="255"/>
        <v>20.94</v>
      </c>
      <c r="CZ123" s="28">
        <f t="shared" si="256"/>
        <v>20.27</v>
      </c>
      <c r="DA123" s="28">
        <f t="shared" si="257"/>
        <v>20.94</v>
      </c>
      <c r="DB123" s="29">
        <f t="shared" si="258"/>
        <v>131.72999999999999</v>
      </c>
      <c r="DC123" s="29">
        <f t="shared" si="259"/>
        <v>131.72999999999999</v>
      </c>
      <c r="DD123" s="28">
        <f t="shared" si="260"/>
        <v>20.94</v>
      </c>
      <c r="DE123" s="28">
        <f t="shared" si="261"/>
        <v>18.920000000000002</v>
      </c>
      <c r="DF123" s="28">
        <f t="shared" si="262"/>
        <v>20.94</v>
      </c>
      <c r="DG123" s="28">
        <f t="shared" si="263"/>
        <v>20.27</v>
      </c>
      <c r="DH123" s="28">
        <f t="shared" si="264"/>
        <v>20.94</v>
      </c>
      <c r="DI123" s="28">
        <f t="shared" si="265"/>
        <v>20.27</v>
      </c>
      <c r="DJ123" s="28">
        <f t="shared" si="266"/>
        <v>20.94</v>
      </c>
      <c r="DK123" s="28">
        <f t="shared" si="267"/>
        <v>20.94</v>
      </c>
      <c r="DL123" s="28">
        <f t="shared" si="268"/>
        <v>20.27</v>
      </c>
      <c r="DM123" s="28">
        <f t="shared" si="269"/>
        <v>20.94</v>
      </c>
      <c r="DN123" s="28">
        <f t="shared" si="270"/>
        <v>20.27</v>
      </c>
      <c r="DO123" s="28">
        <f t="shared" si="271"/>
        <v>20.94</v>
      </c>
      <c r="DP123" s="31">
        <f t="shared" si="283"/>
        <v>246.58</v>
      </c>
      <c r="DQ123" s="29">
        <f t="shared" si="273"/>
        <v>378.31</v>
      </c>
      <c r="DR123" s="28">
        <f t="shared" si="279"/>
        <v>20.94</v>
      </c>
      <c r="DS123" s="28">
        <f t="shared" si="274"/>
        <v>18.920000000000002</v>
      </c>
      <c r="DT123" s="28">
        <f t="shared" si="275"/>
        <v>20.94</v>
      </c>
      <c r="DU123" s="28">
        <f t="shared" si="280"/>
        <v>20.27</v>
      </c>
      <c r="DV123" s="29"/>
      <c r="DW123" s="29"/>
      <c r="DX123" s="29"/>
      <c r="DY123" s="29"/>
      <c r="DZ123" s="29"/>
      <c r="EA123" s="29"/>
      <c r="EB123" s="29"/>
      <c r="EC123" s="29"/>
      <c r="ED123" s="29">
        <f t="shared" si="276"/>
        <v>81.069999999999993</v>
      </c>
      <c r="EE123" s="28">
        <f t="shared" si="277"/>
        <v>459.38</v>
      </c>
      <c r="EF123" s="28">
        <f t="shared" si="278"/>
        <v>910.62</v>
      </c>
    </row>
    <row r="124" spans="2:136" ht="24.75" x14ac:dyDescent="0.2">
      <c r="B124" s="59">
        <v>42921</v>
      </c>
      <c r="C124" s="116" t="s">
        <v>341</v>
      </c>
      <c r="D124" s="116" t="s">
        <v>342</v>
      </c>
      <c r="E124" s="95" t="s">
        <v>227</v>
      </c>
      <c r="F124" s="61" t="s">
        <v>343</v>
      </c>
      <c r="G124" s="94">
        <v>1666.75</v>
      </c>
      <c r="H124" s="28">
        <f t="shared" si="214"/>
        <v>166.67500000000001</v>
      </c>
      <c r="I124" s="28">
        <f t="shared" si="215"/>
        <v>1500.075</v>
      </c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28"/>
      <c r="CM124" s="28"/>
      <c r="CN124" s="28"/>
      <c r="CO124" s="29"/>
      <c r="CP124" s="28"/>
      <c r="CQ124" s="28"/>
      <c r="CR124" s="28"/>
      <c r="CS124" s="28"/>
      <c r="CT124" s="30"/>
      <c r="CU124" s="28"/>
      <c r="CV124" s="28">
        <f>ROUND((I124/5/365*26),2)</f>
        <v>21.37</v>
      </c>
      <c r="CW124" s="28">
        <f t="shared" si="253"/>
        <v>25.48</v>
      </c>
      <c r="CX124" s="28">
        <f t="shared" si="254"/>
        <v>24.66</v>
      </c>
      <c r="CY124" s="28">
        <f t="shared" si="255"/>
        <v>25.48</v>
      </c>
      <c r="CZ124" s="28">
        <f t="shared" si="256"/>
        <v>24.66</v>
      </c>
      <c r="DA124" s="28">
        <f t="shared" si="257"/>
        <v>25.48</v>
      </c>
      <c r="DB124" s="29">
        <f t="shared" si="258"/>
        <v>147.13</v>
      </c>
      <c r="DC124" s="29">
        <f t="shared" si="259"/>
        <v>147.13</v>
      </c>
      <c r="DD124" s="28">
        <f t="shared" si="260"/>
        <v>25.48</v>
      </c>
      <c r="DE124" s="28">
        <f t="shared" si="261"/>
        <v>23.01</v>
      </c>
      <c r="DF124" s="28">
        <f t="shared" si="262"/>
        <v>25.48</v>
      </c>
      <c r="DG124" s="28">
        <f t="shared" si="263"/>
        <v>24.66</v>
      </c>
      <c r="DH124" s="28">
        <f t="shared" si="264"/>
        <v>25.48</v>
      </c>
      <c r="DI124" s="28">
        <f t="shared" si="265"/>
        <v>24.66</v>
      </c>
      <c r="DJ124" s="28">
        <f t="shared" si="266"/>
        <v>25.48</v>
      </c>
      <c r="DK124" s="28">
        <f t="shared" si="267"/>
        <v>25.48</v>
      </c>
      <c r="DL124" s="28">
        <f t="shared" si="268"/>
        <v>24.66</v>
      </c>
      <c r="DM124" s="28">
        <f t="shared" si="269"/>
        <v>25.48</v>
      </c>
      <c r="DN124" s="28">
        <f t="shared" si="270"/>
        <v>24.66</v>
      </c>
      <c r="DO124" s="28">
        <f t="shared" si="271"/>
        <v>25.48</v>
      </c>
      <c r="DP124" s="31">
        <f t="shared" si="283"/>
        <v>300.01</v>
      </c>
      <c r="DQ124" s="29">
        <f t="shared" si="273"/>
        <v>447.14</v>
      </c>
      <c r="DR124" s="28">
        <f t="shared" si="279"/>
        <v>25.48</v>
      </c>
      <c r="DS124" s="28">
        <f t="shared" si="274"/>
        <v>23.01</v>
      </c>
      <c r="DT124" s="28">
        <f t="shared" si="275"/>
        <v>25.48</v>
      </c>
      <c r="DU124" s="28">
        <f t="shared" si="280"/>
        <v>24.66</v>
      </c>
      <c r="DV124" s="29"/>
      <c r="DW124" s="29"/>
      <c r="DX124" s="29"/>
      <c r="DY124" s="29"/>
      <c r="DZ124" s="29"/>
      <c r="EA124" s="29"/>
      <c r="EB124" s="29"/>
      <c r="EC124" s="29"/>
      <c r="ED124" s="29">
        <f t="shared" si="276"/>
        <v>98.63</v>
      </c>
      <c r="EE124" s="28">
        <f t="shared" si="277"/>
        <v>545.77</v>
      </c>
      <c r="EF124" s="28">
        <f t="shared" si="278"/>
        <v>1120.98</v>
      </c>
    </row>
    <row r="125" spans="2:136" ht="24.75" x14ac:dyDescent="0.2">
      <c r="B125" s="59">
        <v>42921</v>
      </c>
      <c r="C125" s="116" t="s">
        <v>344</v>
      </c>
      <c r="D125" s="116" t="s">
        <v>345</v>
      </c>
      <c r="E125" s="95" t="s">
        <v>227</v>
      </c>
      <c r="F125" s="61" t="s">
        <v>346</v>
      </c>
      <c r="G125" s="94">
        <v>760.49</v>
      </c>
      <c r="H125" s="28">
        <f t="shared" si="214"/>
        <v>76.049000000000007</v>
      </c>
      <c r="I125" s="28">
        <f t="shared" si="215"/>
        <v>684.44100000000003</v>
      </c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28"/>
      <c r="CM125" s="28"/>
      <c r="CN125" s="28"/>
      <c r="CO125" s="29"/>
      <c r="CP125" s="28"/>
      <c r="CQ125" s="28"/>
      <c r="CR125" s="28"/>
      <c r="CS125" s="28"/>
      <c r="CT125" s="30"/>
      <c r="CU125" s="28"/>
      <c r="CV125" s="28">
        <f>ROUND((I125/5/365*26),2)</f>
        <v>9.75</v>
      </c>
      <c r="CW125" s="28">
        <f t="shared" si="253"/>
        <v>11.63</v>
      </c>
      <c r="CX125" s="28">
        <f t="shared" si="254"/>
        <v>11.25</v>
      </c>
      <c r="CY125" s="28">
        <f t="shared" si="255"/>
        <v>11.63</v>
      </c>
      <c r="CZ125" s="28">
        <f t="shared" si="256"/>
        <v>11.25</v>
      </c>
      <c r="DA125" s="28">
        <f t="shared" si="257"/>
        <v>11.63</v>
      </c>
      <c r="DB125" s="29">
        <f t="shared" si="258"/>
        <v>67.14</v>
      </c>
      <c r="DC125" s="29">
        <f t="shared" si="259"/>
        <v>67.14</v>
      </c>
      <c r="DD125" s="28">
        <f t="shared" si="260"/>
        <v>11.63</v>
      </c>
      <c r="DE125" s="28">
        <f t="shared" si="261"/>
        <v>10.5</v>
      </c>
      <c r="DF125" s="28">
        <f t="shared" si="262"/>
        <v>11.63</v>
      </c>
      <c r="DG125" s="28">
        <f t="shared" si="263"/>
        <v>11.25</v>
      </c>
      <c r="DH125" s="28">
        <f t="shared" si="264"/>
        <v>11.63</v>
      </c>
      <c r="DI125" s="28">
        <f t="shared" si="265"/>
        <v>11.25</v>
      </c>
      <c r="DJ125" s="28">
        <f t="shared" si="266"/>
        <v>11.63</v>
      </c>
      <c r="DK125" s="28">
        <f t="shared" si="267"/>
        <v>11.63</v>
      </c>
      <c r="DL125" s="28">
        <f t="shared" si="268"/>
        <v>11.25</v>
      </c>
      <c r="DM125" s="28">
        <f t="shared" si="269"/>
        <v>11.63</v>
      </c>
      <c r="DN125" s="28">
        <f t="shared" si="270"/>
        <v>11.25</v>
      </c>
      <c r="DO125" s="28">
        <f t="shared" si="271"/>
        <v>11.63</v>
      </c>
      <c r="DP125" s="31">
        <f t="shared" si="283"/>
        <v>136.91</v>
      </c>
      <c r="DQ125" s="29">
        <f t="shared" si="273"/>
        <v>204.05</v>
      </c>
      <c r="DR125" s="28">
        <f t="shared" si="279"/>
        <v>11.63</v>
      </c>
      <c r="DS125" s="28">
        <f t="shared" si="274"/>
        <v>10.5</v>
      </c>
      <c r="DT125" s="28">
        <f t="shared" si="275"/>
        <v>11.63</v>
      </c>
      <c r="DU125" s="28">
        <f t="shared" si="280"/>
        <v>11.25</v>
      </c>
      <c r="DV125" s="29"/>
      <c r="DW125" s="29"/>
      <c r="DX125" s="29"/>
      <c r="DY125" s="29"/>
      <c r="DZ125" s="29"/>
      <c r="EA125" s="29"/>
      <c r="EB125" s="29"/>
      <c r="EC125" s="29"/>
      <c r="ED125" s="29">
        <f t="shared" si="276"/>
        <v>45.010000000000005</v>
      </c>
      <c r="EE125" s="28">
        <f t="shared" si="277"/>
        <v>249.06</v>
      </c>
      <c r="EF125" s="28">
        <f t="shared" si="278"/>
        <v>511.43</v>
      </c>
    </row>
    <row r="126" spans="2:136" ht="24.75" x14ac:dyDescent="0.2">
      <c r="B126" s="59">
        <v>42921</v>
      </c>
      <c r="C126" s="63" t="s">
        <v>347</v>
      </c>
      <c r="D126" s="116" t="s">
        <v>348</v>
      </c>
      <c r="E126" s="95" t="s">
        <v>227</v>
      </c>
      <c r="F126" s="61" t="s">
        <v>349</v>
      </c>
      <c r="G126" s="94">
        <v>760.49</v>
      </c>
      <c r="H126" s="28">
        <f t="shared" si="214"/>
        <v>76.049000000000007</v>
      </c>
      <c r="I126" s="28">
        <f t="shared" si="215"/>
        <v>684.44100000000003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28"/>
      <c r="CM126" s="28"/>
      <c r="CN126" s="28"/>
      <c r="CO126" s="29"/>
      <c r="CP126" s="28"/>
      <c r="CQ126" s="28"/>
      <c r="CR126" s="28"/>
      <c r="CS126" s="28"/>
      <c r="CT126" s="30"/>
      <c r="CU126" s="28"/>
      <c r="CV126" s="28">
        <f>ROUND((I126/5/365*26),2)</f>
        <v>9.75</v>
      </c>
      <c r="CW126" s="28">
        <f t="shared" si="253"/>
        <v>11.63</v>
      </c>
      <c r="CX126" s="28">
        <f t="shared" si="254"/>
        <v>11.25</v>
      </c>
      <c r="CY126" s="28">
        <f t="shared" si="255"/>
        <v>11.63</v>
      </c>
      <c r="CZ126" s="28">
        <f t="shared" si="256"/>
        <v>11.25</v>
      </c>
      <c r="DA126" s="28">
        <f t="shared" si="257"/>
        <v>11.63</v>
      </c>
      <c r="DB126" s="29">
        <f t="shared" si="258"/>
        <v>67.14</v>
      </c>
      <c r="DC126" s="29">
        <f t="shared" si="259"/>
        <v>67.14</v>
      </c>
      <c r="DD126" s="28">
        <f t="shared" si="260"/>
        <v>11.63</v>
      </c>
      <c r="DE126" s="28">
        <f t="shared" si="261"/>
        <v>10.5</v>
      </c>
      <c r="DF126" s="28">
        <f t="shared" si="262"/>
        <v>11.63</v>
      </c>
      <c r="DG126" s="28">
        <f t="shared" si="263"/>
        <v>11.25</v>
      </c>
      <c r="DH126" s="28">
        <f t="shared" si="264"/>
        <v>11.63</v>
      </c>
      <c r="DI126" s="28">
        <f t="shared" si="265"/>
        <v>11.25</v>
      </c>
      <c r="DJ126" s="28">
        <f t="shared" si="266"/>
        <v>11.63</v>
      </c>
      <c r="DK126" s="28">
        <f t="shared" si="267"/>
        <v>11.63</v>
      </c>
      <c r="DL126" s="28">
        <f t="shared" si="268"/>
        <v>11.25</v>
      </c>
      <c r="DM126" s="28">
        <f t="shared" si="269"/>
        <v>11.63</v>
      </c>
      <c r="DN126" s="28">
        <f t="shared" si="270"/>
        <v>11.25</v>
      </c>
      <c r="DO126" s="28">
        <f t="shared" si="271"/>
        <v>11.63</v>
      </c>
      <c r="DP126" s="31">
        <f t="shared" si="283"/>
        <v>136.91</v>
      </c>
      <c r="DQ126" s="29">
        <f t="shared" si="273"/>
        <v>204.05</v>
      </c>
      <c r="DR126" s="28">
        <f t="shared" si="279"/>
        <v>11.63</v>
      </c>
      <c r="DS126" s="28">
        <f t="shared" si="274"/>
        <v>10.5</v>
      </c>
      <c r="DT126" s="28">
        <f t="shared" si="275"/>
        <v>11.63</v>
      </c>
      <c r="DU126" s="28">
        <f t="shared" si="280"/>
        <v>11.25</v>
      </c>
      <c r="DV126" s="29"/>
      <c r="DW126" s="29"/>
      <c r="DX126" s="29"/>
      <c r="DY126" s="29"/>
      <c r="DZ126" s="29"/>
      <c r="EA126" s="29"/>
      <c r="EB126" s="29"/>
      <c r="EC126" s="29"/>
      <c r="ED126" s="29">
        <f t="shared" si="276"/>
        <v>45.010000000000005</v>
      </c>
      <c r="EE126" s="28">
        <f t="shared" si="277"/>
        <v>249.06</v>
      </c>
      <c r="EF126" s="28">
        <f t="shared" si="278"/>
        <v>511.43</v>
      </c>
    </row>
    <row r="127" spans="2:136" ht="24.75" x14ac:dyDescent="0.2">
      <c r="B127" s="59">
        <v>42921</v>
      </c>
      <c r="C127" s="63" t="s">
        <v>347</v>
      </c>
      <c r="D127" s="116" t="s">
        <v>350</v>
      </c>
      <c r="E127" s="95" t="s">
        <v>227</v>
      </c>
      <c r="F127" s="61" t="s">
        <v>351</v>
      </c>
      <c r="G127" s="94">
        <v>760.49</v>
      </c>
      <c r="H127" s="28">
        <f t="shared" si="214"/>
        <v>76.049000000000007</v>
      </c>
      <c r="I127" s="28">
        <f t="shared" si="215"/>
        <v>684.44100000000003</v>
      </c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28"/>
      <c r="CM127" s="28"/>
      <c r="CN127" s="28"/>
      <c r="CO127" s="29"/>
      <c r="CP127" s="28"/>
      <c r="CQ127" s="28"/>
      <c r="CR127" s="28"/>
      <c r="CS127" s="28"/>
      <c r="CT127" s="30"/>
      <c r="CU127" s="28"/>
      <c r="CV127" s="28">
        <f>ROUND((I127/5/365*26),2)</f>
        <v>9.75</v>
      </c>
      <c r="CW127" s="28">
        <f t="shared" si="253"/>
        <v>11.63</v>
      </c>
      <c r="CX127" s="28">
        <f t="shared" si="254"/>
        <v>11.25</v>
      </c>
      <c r="CY127" s="28">
        <f t="shared" si="255"/>
        <v>11.63</v>
      </c>
      <c r="CZ127" s="28">
        <f t="shared" si="256"/>
        <v>11.25</v>
      </c>
      <c r="DA127" s="28">
        <f t="shared" si="257"/>
        <v>11.63</v>
      </c>
      <c r="DB127" s="29">
        <f t="shared" si="258"/>
        <v>67.14</v>
      </c>
      <c r="DC127" s="29">
        <f t="shared" si="259"/>
        <v>67.14</v>
      </c>
      <c r="DD127" s="28">
        <f t="shared" si="260"/>
        <v>11.63</v>
      </c>
      <c r="DE127" s="28">
        <f t="shared" si="261"/>
        <v>10.5</v>
      </c>
      <c r="DF127" s="28">
        <f t="shared" si="262"/>
        <v>11.63</v>
      </c>
      <c r="DG127" s="28">
        <f t="shared" si="263"/>
        <v>11.25</v>
      </c>
      <c r="DH127" s="28">
        <f t="shared" si="264"/>
        <v>11.63</v>
      </c>
      <c r="DI127" s="28">
        <f t="shared" si="265"/>
        <v>11.25</v>
      </c>
      <c r="DJ127" s="28">
        <f t="shared" si="266"/>
        <v>11.63</v>
      </c>
      <c r="DK127" s="28">
        <f t="shared" si="267"/>
        <v>11.63</v>
      </c>
      <c r="DL127" s="28">
        <f t="shared" si="268"/>
        <v>11.25</v>
      </c>
      <c r="DM127" s="28">
        <f t="shared" si="269"/>
        <v>11.63</v>
      </c>
      <c r="DN127" s="28">
        <f t="shared" si="270"/>
        <v>11.25</v>
      </c>
      <c r="DO127" s="28">
        <f t="shared" si="271"/>
        <v>11.63</v>
      </c>
      <c r="DP127" s="31">
        <f t="shared" si="283"/>
        <v>136.91</v>
      </c>
      <c r="DQ127" s="29">
        <f t="shared" si="273"/>
        <v>204.05</v>
      </c>
      <c r="DR127" s="28">
        <f t="shared" si="279"/>
        <v>11.63</v>
      </c>
      <c r="DS127" s="28">
        <f t="shared" si="274"/>
        <v>10.5</v>
      </c>
      <c r="DT127" s="28">
        <f t="shared" si="275"/>
        <v>11.63</v>
      </c>
      <c r="DU127" s="28">
        <f t="shared" si="280"/>
        <v>11.25</v>
      </c>
      <c r="DV127" s="29"/>
      <c r="DW127" s="29"/>
      <c r="DX127" s="29"/>
      <c r="DY127" s="29"/>
      <c r="DZ127" s="29"/>
      <c r="EA127" s="29"/>
      <c r="EB127" s="29"/>
      <c r="EC127" s="29"/>
      <c r="ED127" s="29">
        <f t="shared" si="276"/>
        <v>45.010000000000005</v>
      </c>
      <c r="EE127" s="28">
        <f t="shared" si="277"/>
        <v>249.06</v>
      </c>
      <c r="EF127" s="28">
        <f t="shared" si="278"/>
        <v>511.43</v>
      </c>
    </row>
    <row r="128" spans="2:136" ht="16.5" x14ac:dyDescent="0.2">
      <c r="B128" s="59">
        <v>42930</v>
      </c>
      <c r="C128" s="85" t="s">
        <v>352</v>
      </c>
      <c r="D128" s="85" t="s">
        <v>353</v>
      </c>
      <c r="E128" s="61" t="s">
        <v>275</v>
      </c>
      <c r="F128" s="89" t="s">
        <v>354</v>
      </c>
      <c r="G128" s="62">
        <v>859.27</v>
      </c>
      <c r="H128" s="28">
        <f t="shared" si="214"/>
        <v>85.927000000000007</v>
      </c>
      <c r="I128" s="28">
        <f t="shared" si="215"/>
        <v>773.34299999999996</v>
      </c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28"/>
      <c r="CM128" s="28"/>
      <c r="CN128" s="28"/>
      <c r="CO128" s="29"/>
      <c r="CP128" s="28"/>
      <c r="CQ128" s="28"/>
      <c r="CR128" s="28"/>
      <c r="CS128" s="28"/>
      <c r="CT128" s="30"/>
      <c r="CU128" s="28"/>
      <c r="CV128" s="28">
        <f t="shared" ref="CV128:CV142" si="284">ROUND((I128/5/365*17),2)</f>
        <v>7.2</v>
      </c>
      <c r="CW128" s="28">
        <f t="shared" si="253"/>
        <v>13.14</v>
      </c>
      <c r="CX128" s="28">
        <f t="shared" si="254"/>
        <v>12.71</v>
      </c>
      <c r="CY128" s="28">
        <f t="shared" si="255"/>
        <v>13.14</v>
      </c>
      <c r="CZ128" s="28">
        <f t="shared" si="256"/>
        <v>12.71</v>
      </c>
      <c r="DA128" s="28">
        <f t="shared" si="257"/>
        <v>13.14</v>
      </c>
      <c r="DB128" s="29">
        <f t="shared" si="258"/>
        <v>72.039999999999992</v>
      </c>
      <c r="DC128" s="29">
        <f t="shared" si="259"/>
        <v>72.040000000000006</v>
      </c>
      <c r="DD128" s="28">
        <f t="shared" si="260"/>
        <v>13.14</v>
      </c>
      <c r="DE128" s="28">
        <f t="shared" si="261"/>
        <v>11.86</v>
      </c>
      <c r="DF128" s="28">
        <f t="shared" si="262"/>
        <v>13.14</v>
      </c>
      <c r="DG128" s="28">
        <f t="shared" si="263"/>
        <v>12.71</v>
      </c>
      <c r="DH128" s="28">
        <f t="shared" si="264"/>
        <v>13.14</v>
      </c>
      <c r="DI128" s="28">
        <f t="shared" si="265"/>
        <v>12.71</v>
      </c>
      <c r="DJ128" s="28">
        <f t="shared" si="266"/>
        <v>13.14</v>
      </c>
      <c r="DK128" s="28">
        <f t="shared" si="267"/>
        <v>13.14</v>
      </c>
      <c r="DL128" s="28">
        <f t="shared" si="268"/>
        <v>12.71</v>
      </c>
      <c r="DM128" s="28">
        <f t="shared" si="269"/>
        <v>13.14</v>
      </c>
      <c r="DN128" s="28">
        <f t="shared" si="270"/>
        <v>12.71</v>
      </c>
      <c r="DO128" s="28">
        <f t="shared" si="271"/>
        <v>13.14</v>
      </c>
      <c r="DP128" s="31">
        <f t="shared" si="283"/>
        <v>154.68</v>
      </c>
      <c r="DQ128" s="29">
        <f t="shared" si="273"/>
        <v>226.72</v>
      </c>
      <c r="DR128" s="28">
        <f t="shared" si="279"/>
        <v>13.14</v>
      </c>
      <c r="DS128" s="28">
        <f t="shared" si="274"/>
        <v>11.86</v>
      </c>
      <c r="DT128" s="28">
        <f t="shared" si="275"/>
        <v>13.14</v>
      </c>
      <c r="DU128" s="28">
        <f t="shared" si="280"/>
        <v>12.71</v>
      </c>
      <c r="DV128" s="29"/>
      <c r="DW128" s="29"/>
      <c r="DX128" s="29"/>
      <c r="DY128" s="29"/>
      <c r="DZ128" s="29"/>
      <c r="EA128" s="29"/>
      <c r="EB128" s="29"/>
      <c r="EC128" s="29"/>
      <c r="ED128" s="29">
        <f t="shared" si="276"/>
        <v>50.85</v>
      </c>
      <c r="EE128" s="28">
        <f t="shared" si="277"/>
        <v>277.57</v>
      </c>
      <c r="EF128" s="28">
        <f t="shared" si="278"/>
        <v>581.70000000000005</v>
      </c>
    </row>
    <row r="129" spans="2:136" ht="16.5" x14ac:dyDescent="0.2">
      <c r="B129" s="59">
        <v>42930</v>
      </c>
      <c r="C129" s="85" t="s">
        <v>352</v>
      </c>
      <c r="D129" s="85" t="s">
        <v>355</v>
      </c>
      <c r="E129" s="61" t="s">
        <v>123</v>
      </c>
      <c r="F129" s="89" t="s">
        <v>356</v>
      </c>
      <c r="G129" s="62">
        <v>859.27</v>
      </c>
      <c r="H129" s="28">
        <f t="shared" si="214"/>
        <v>85.927000000000007</v>
      </c>
      <c r="I129" s="28">
        <f t="shared" si="215"/>
        <v>773.34299999999996</v>
      </c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28"/>
      <c r="CM129" s="28"/>
      <c r="CN129" s="28"/>
      <c r="CO129" s="29"/>
      <c r="CP129" s="28"/>
      <c r="CQ129" s="28"/>
      <c r="CR129" s="28"/>
      <c r="CS129" s="28"/>
      <c r="CT129" s="30"/>
      <c r="CU129" s="28"/>
      <c r="CV129" s="28">
        <f t="shared" si="284"/>
        <v>7.2</v>
      </c>
      <c r="CW129" s="28">
        <f t="shared" si="253"/>
        <v>13.14</v>
      </c>
      <c r="CX129" s="28">
        <f t="shared" si="254"/>
        <v>12.71</v>
      </c>
      <c r="CY129" s="28">
        <f t="shared" si="255"/>
        <v>13.14</v>
      </c>
      <c r="CZ129" s="28">
        <f t="shared" si="256"/>
        <v>12.71</v>
      </c>
      <c r="DA129" s="28">
        <f t="shared" si="257"/>
        <v>13.14</v>
      </c>
      <c r="DB129" s="29">
        <f t="shared" si="258"/>
        <v>72.039999999999992</v>
      </c>
      <c r="DC129" s="29">
        <f t="shared" si="259"/>
        <v>72.040000000000006</v>
      </c>
      <c r="DD129" s="28">
        <f t="shared" si="260"/>
        <v>13.14</v>
      </c>
      <c r="DE129" s="28">
        <f t="shared" si="261"/>
        <v>11.86</v>
      </c>
      <c r="DF129" s="28">
        <f t="shared" si="262"/>
        <v>13.14</v>
      </c>
      <c r="DG129" s="28">
        <f t="shared" si="263"/>
        <v>12.71</v>
      </c>
      <c r="DH129" s="28">
        <f t="shared" si="264"/>
        <v>13.14</v>
      </c>
      <c r="DI129" s="28">
        <f t="shared" si="265"/>
        <v>12.71</v>
      </c>
      <c r="DJ129" s="28">
        <f t="shared" si="266"/>
        <v>13.14</v>
      </c>
      <c r="DK129" s="28">
        <f t="shared" si="267"/>
        <v>13.14</v>
      </c>
      <c r="DL129" s="28">
        <f t="shared" si="268"/>
        <v>12.71</v>
      </c>
      <c r="DM129" s="28">
        <f t="shared" si="269"/>
        <v>13.14</v>
      </c>
      <c r="DN129" s="28">
        <f t="shared" si="270"/>
        <v>12.71</v>
      </c>
      <c r="DO129" s="28">
        <f t="shared" si="271"/>
        <v>13.14</v>
      </c>
      <c r="DP129" s="31">
        <f t="shared" si="283"/>
        <v>154.68</v>
      </c>
      <c r="DQ129" s="29">
        <f t="shared" si="273"/>
        <v>226.72</v>
      </c>
      <c r="DR129" s="28">
        <f t="shared" si="279"/>
        <v>13.14</v>
      </c>
      <c r="DS129" s="28">
        <f t="shared" si="274"/>
        <v>11.86</v>
      </c>
      <c r="DT129" s="28">
        <f t="shared" si="275"/>
        <v>13.14</v>
      </c>
      <c r="DU129" s="28">
        <f t="shared" si="280"/>
        <v>12.71</v>
      </c>
      <c r="DV129" s="29"/>
      <c r="DW129" s="29"/>
      <c r="DX129" s="29"/>
      <c r="DY129" s="29"/>
      <c r="DZ129" s="29"/>
      <c r="EA129" s="29"/>
      <c r="EB129" s="29"/>
      <c r="EC129" s="29"/>
      <c r="ED129" s="29">
        <f t="shared" si="276"/>
        <v>50.85</v>
      </c>
      <c r="EE129" s="28">
        <f t="shared" si="277"/>
        <v>277.57</v>
      </c>
      <c r="EF129" s="28">
        <f t="shared" si="278"/>
        <v>581.70000000000005</v>
      </c>
    </row>
    <row r="130" spans="2:136" ht="16.5" x14ac:dyDescent="0.2">
      <c r="B130" s="59">
        <v>42930</v>
      </c>
      <c r="C130" s="85" t="s">
        <v>352</v>
      </c>
      <c r="D130" s="85" t="s">
        <v>357</v>
      </c>
      <c r="E130" s="61" t="s">
        <v>253</v>
      </c>
      <c r="F130" s="89" t="s">
        <v>358</v>
      </c>
      <c r="G130" s="62">
        <v>859.27</v>
      </c>
      <c r="H130" s="28">
        <f t="shared" si="214"/>
        <v>85.927000000000007</v>
      </c>
      <c r="I130" s="28">
        <f t="shared" si="215"/>
        <v>773.34299999999996</v>
      </c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28"/>
      <c r="CM130" s="28"/>
      <c r="CN130" s="28"/>
      <c r="CO130" s="29"/>
      <c r="CP130" s="28"/>
      <c r="CQ130" s="28"/>
      <c r="CR130" s="28"/>
      <c r="CS130" s="28"/>
      <c r="CT130" s="30"/>
      <c r="CU130" s="28"/>
      <c r="CV130" s="28">
        <f t="shared" si="284"/>
        <v>7.2</v>
      </c>
      <c r="CW130" s="28">
        <f t="shared" si="253"/>
        <v>13.14</v>
      </c>
      <c r="CX130" s="28">
        <f t="shared" si="254"/>
        <v>12.71</v>
      </c>
      <c r="CY130" s="28">
        <f t="shared" si="255"/>
        <v>13.14</v>
      </c>
      <c r="CZ130" s="28">
        <f t="shared" si="256"/>
        <v>12.71</v>
      </c>
      <c r="DA130" s="28">
        <f t="shared" si="257"/>
        <v>13.14</v>
      </c>
      <c r="DB130" s="29">
        <f t="shared" si="258"/>
        <v>72.039999999999992</v>
      </c>
      <c r="DC130" s="29">
        <f t="shared" si="259"/>
        <v>72.040000000000006</v>
      </c>
      <c r="DD130" s="28">
        <f t="shared" si="260"/>
        <v>13.14</v>
      </c>
      <c r="DE130" s="28">
        <f t="shared" si="261"/>
        <v>11.86</v>
      </c>
      <c r="DF130" s="28">
        <f t="shared" si="262"/>
        <v>13.14</v>
      </c>
      <c r="DG130" s="28">
        <f t="shared" si="263"/>
        <v>12.71</v>
      </c>
      <c r="DH130" s="28">
        <f t="shared" si="264"/>
        <v>13.14</v>
      </c>
      <c r="DI130" s="28">
        <f t="shared" si="265"/>
        <v>12.71</v>
      </c>
      <c r="DJ130" s="28">
        <f t="shared" si="266"/>
        <v>13.14</v>
      </c>
      <c r="DK130" s="28">
        <f t="shared" si="267"/>
        <v>13.14</v>
      </c>
      <c r="DL130" s="28">
        <f t="shared" si="268"/>
        <v>12.71</v>
      </c>
      <c r="DM130" s="28">
        <f t="shared" si="269"/>
        <v>13.14</v>
      </c>
      <c r="DN130" s="28">
        <f t="shared" si="270"/>
        <v>12.71</v>
      </c>
      <c r="DO130" s="28">
        <f t="shared" si="271"/>
        <v>13.14</v>
      </c>
      <c r="DP130" s="31">
        <f t="shared" si="283"/>
        <v>154.68</v>
      </c>
      <c r="DQ130" s="29">
        <f t="shared" si="273"/>
        <v>226.72</v>
      </c>
      <c r="DR130" s="28">
        <f t="shared" si="279"/>
        <v>13.14</v>
      </c>
      <c r="DS130" s="28">
        <f t="shared" si="274"/>
        <v>11.86</v>
      </c>
      <c r="DT130" s="28">
        <f t="shared" si="275"/>
        <v>13.14</v>
      </c>
      <c r="DU130" s="28">
        <f t="shared" si="280"/>
        <v>12.71</v>
      </c>
      <c r="DV130" s="29"/>
      <c r="DW130" s="29"/>
      <c r="DX130" s="29"/>
      <c r="DY130" s="29"/>
      <c r="DZ130" s="29"/>
      <c r="EA130" s="29"/>
      <c r="EB130" s="29"/>
      <c r="EC130" s="29"/>
      <c r="ED130" s="29">
        <f t="shared" si="276"/>
        <v>50.85</v>
      </c>
      <c r="EE130" s="28">
        <f t="shared" si="277"/>
        <v>277.57</v>
      </c>
      <c r="EF130" s="28">
        <f t="shared" si="278"/>
        <v>581.70000000000005</v>
      </c>
    </row>
    <row r="131" spans="2:136" ht="16.5" x14ac:dyDescent="0.2">
      <c r="B131" s="59">
        <v>42930</v>
      </c>
      <c r="C131" s="85" t="s">
        <v>352</v>
      </c>
      <c r="D131" s="85" t="s">
        <v>359</v>
      </c>
      <c r="E131" s="61" t="s">
        <v>224</v>
      </c>
      <c r="F131" s="89" t="s">
        <v>360</v>
      </c>
      <c r="G131" s="62">
        <v>859.27</v>
      </c>
      <c r="H131" s="28">
        <f t="shared" si="214"/>
        <v>85.927000000000007</v>
      </c>
      <c r="I131" s="28">
        <f t="shared" si="215"/>
        <v>773.34299999999996</v>
      </c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28"/>
      <c r="CM131" s="28"/>
      <c r="CN131" s="28"/>
      <c r="CO131" s="29"/>
      <c r="CP131" s="28"/>
      <c r="CQ131" s="28"/>
      <c r="CR131" s="28"/>
      <c r="CS131" s="28"/>
      <c r="CT131" s="30"/>
      <c r="CU131" s="28"/>
      <c r="CV131" s="28">
        <f t="shared" si="284"/>
        <v>7.2</v>
      </c>
      <c r="CW131" s="28">
        <f t="shared" si="253"/>
        <v>13.14</v>
      </c>
      <c r="CX131" s="28">
        <f t="shared" si="254"/>
        <v>12.71</v>
      </c>
      <c r="CY131" s="28">
        <f t="shared" si="255"/>
        <v>13.14</v>
      </c>
      <c r="CZ131" s="28">
        <f t="shared" si="256"/>
        <v>12.71</v>
      </c>
      <c r="DA131" s="28">
        <f t="shared" si="257"/>
        <v>13.14</v>
      </c>
      <c r="DB131" s="29">
        <f t="shared" si="258"/>
        <v>72.039999999999992</v>
      </c>
      <c r="DC131" s="29">
        <f t="shared" si="259"/>
        <v>72.040000000000006</v>
      </c>
      <c r="DD131" s="28">
        <f t="shared" si="260"/>
        <v>13.14</v>
      </c>
      <c r="DE131" s="28">
        <f t="shared" si="261"/>
        <v>11.86</v>
      </c>
      <c r="DF131" s="28">
        <f t="shared" si="262"/>
        <v>13.14</v>
      </c>
      <c r="DG131" s="28">
        <f t="shared" si="263"/>
        <v>12.71</v>
      </c>
      <c r="DH131" s="28">
        <f t="shared" si="264"/>
        <v>13.14</v>
      </c>
      <c r="DI131" s="28">
        <f t="shared" si="265"/>
        <v>12.71</v>
      </c>
      <c r="DJ131" s="28">
        <f t="shared" si="266"/>
        <v>13.14</v>
      </c>
      <c r="DK131" s="28">
        <f t="shared" si="267"/>
        <v>13.14</v>
      </c>
      <c r="DL131" s="28">
        <f t="shared" si="268"/>
        <v>12.71</v>
      </c>
      <c r="DM131" s="28">
        <f t="shared" si="269"/>
        <v>13.14</v>
      </c>
      <c r="DN131" s="28">
        <f t="shared" si="270"/>
        <v>12.71</v>
      </c>
      <c r="DO131" s="28">
        <f t="shared" si="271"/>
        <v>13.14</v>
      </c>
      <c r="DP131" s="31">
        <f t="shared" si="283"/>
        <v>154.68</v>
      </c>
      <c r="DQ131" s="29">
        <f t="shared" si="273"/>
        <v>226.72</v>
      </c>
      <c r="DR131" s="28">
        <f t="shared" si="279"/>
        <v>13.14</v>
      </c>
      <c r="DS131" s="28">
        <f t="shared" si="274"/>
        <v>11.86</v>
      </c>
      <c r="DT131" s="28">
        <f t="shared" si="275"/>
        <v>13.14</v>
      </c>
      <c r="DU131" s="28">
        <f t="shared" si="280"/>
        <v>12.71</v>
      </c>
      <c r="DV131" s="29"/>
      <c r="DW131" s="29"/>
      <c r="DX131" s="29"/>
      <c r="DY131" s="29"/>
      <c r="DZ131" s="29"/>
      <c r="EA131" s="29"/>
      <c r="EB131" s="29"/>
      <c r="EC131" s="29"/>
      <c r="ED131" s="29">
        <f t="shared" si="276"/>
        <v>50.85</v>
      </c>
      <c r="EE131" s="28">
        <f t="shared" si="277"/>
        <v>277.57</v>
      </c>
      <c r="EF131" s="28">
        <f t="shared" si="278"/>
        <v>581.70000000000005</v>
      </c>
    </row>
    <row r="132" spans="2:136" ht="16.5" x14ac:dyDescent="0.2">
      <c r="B132" s="59">
        <v>42930</v>
      </c>
      <c r="C132" s="85" t="s">
        <v>352</v>
      </c>
      <c r="D132" s="85" t="s">
        <v>361</v>
      </c>
      <c r="E132" s="61" t="s">
        <v>258</v>
      </c>
      <c r="F132" s="89" t="s">
        <v>362</v>
      </c>
      <c r="G132" s="62">
        <v>859.27</v>
      </c>
      <c r="H132" s="28">
        <f t="shared" si="214"/>
        <v>85.927000000000007</v>
      </c>
      <c r="I132" s="28">
        <f t="shared" si="215"/>
        <v>773.34299999999996</v>
      </c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28"/>
      <c r="CM132" s="28"/>
      <c r="CN132" s="28"/>
      <c r="CO132" s="29"/>
      <c r="CP132" s="28"/>
      <c r="CQ132" s="28"/>
      <c r="CR132" s="28"/>
      <c r="CS132" s="28"/>
      <c r="CT132" s="30"/>
      <c r="CU132" s="28"/>
      <c r="CV132" s="28">
        <f t="shared" si="284"/>
        <v>7.2</v>
      </c>
      <c r="CW132" s="28">
        <f t="shared" si="253"/>
        <v>13.14</v>
      </c>
      <c r="CX132" s="28">
        <f t="shared" si="254"/>
        <v>12.71</v>
      </c>
      <c r="CY132" s="28">
        <f t="shared" si="255"/>
        <v>13.14</v>
      </c>
      <c r="CZ132" s="28">
        <f t="shared" si="256"/>
        <v>12.71</v>
      </c>
      <c r="DA132" s="28">
        <f t="shared" si="257"/>
        <v>13.14</v>
      </c>
      <c r="DB132" s="29">
        <f t="shared" si="258"/>
        <v>72.039999999999992</v>
      </c>
      <c r="DC132" s="29">
        <f t="shared" si="259"/>
        <v>72.040000000000006</v>
      </c>
      <c r="DD132" s="28">
        <f t="shared" si="260"/>
        <v>13.14</v>
      </c>
      <c r="DE132" s="28">
        <f t="shared" si="261"/>
        <v>11.86</v>
      </c>
      <c r="DF132" s="28">
        <f t="shared" si="262"/>
        <v>13.14</v>
      </c>
      <c r="DG132" s="28">
        <f t="shared" si="263"/>
        <v>12.71</v>
      </c>
      <c r="DH132" s="28">
        <f t="shared" si="264"/>
        <v>13.14</v>
      </c>
      <c r="DI132" s="28">
        <f t="shared" si="265"/>
        <v>12.71</v>
      </c>
      <c r="DJ132" s="28">
        <f t="shared" si="266"/>
        <v>13.14</v>
      </c>
      <c r="DK132" s="28">
        <f t="shared" si="267"/>
        <v>13.14</v>
      </c>
      <c r="DL132" s="28">
        <f t="shared" si="268"/>
        <v>12.71</v>
      </c>
      <c r="DM132" s="28">
        <f t="shared" si="269"/>
        <v>13.14</v>
      </c>
      <c r="DN132" s="28">
        <f t="shared" si="270"/>
        <v>12.71</v>
      </c>
      <c r="DO132" s="28">
        <f t="shared" si="271"/>
        <v>13.14</v>
      </c>
      <c r="DP132" s="31">
        <f t="shared" si="283"/>
        <v>154.68</v>
      </c>
      <c r="DQ132" s="29">
        <f t="shared" si="273"/>
        <v>226.72</v>
      </c>
      <c r="DR132" s="28">
        <f t="shared" si="279"/>
        <v>13.14</v>
      </c>
      <c r="DS132" s="28">
        <f t="shared" si="274"/>
        <v>11.86</v>
      </c>
      <c r="DT132" s="28">
        <f t="shared" si="275"/>
        <v>13.14</v>
      </c>
      <c r="DU132" s="28">
        <f t="shared" si="280"/>
        <v>12.71</v>
      </c>
      <c r="DV132" s="29"/>
      <c r="DW132" s="29"/>
      <c r="DX132" s="29"/>
      <c r="DY132" s="29"/>
      <c r="DZ132" s="29"/>
      <c r="EA132" s="29"/>
      <c r="EB132" s="29"/>
      <c r="EC132" s="29"/>
      <c r="ED132" s="29">
        <f t="shared" si="276"/>
        <v>50.85</v>
      </c>
      <c r="EE132" s="28">
        <f t="shared" si="277"/>
        <v>277.57</v>
      </c>
      <c r="EF132" s="28">
        <f t="shared" si="278"/>
        <v>581.70000000000005</v>
      </c>
    </row>
    <row r="133" spans="2:136" ht="16.5" x14ac:dyDescent="0.2">
      <c r="B133" s="59">
        <v>42930</v>
      </c>
      <c r="C133" s="85" t="s">
        <v>352</v>
      </c>
      <c r="D133" s="85" t="s">
        <v>363</v>
      </c>
      <c r="E133" s="61" t="s">
        <v>168</v>
      </c>
      <c r="F133" s="89" t="s">
        <v>364</v>
      </c>
      <c r="G133" s="62">
        <v>859.27</v>
      </c>
      <c r="H133" s="28">
        <f t="shared" si="214"/>
        <v>85.927000000000007</v>
      </c>
      <c r="I133" s="28">
        <f t="shared" si="215"/>
        <v>773.34299999999996</v>
      </c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28"/>
      <c r="CM133" s="28"/>
      <c r="CN133" s="28"/>
      <c r="CO133" s="29"/>
      <c r="CP133" s="28"/>
      <c r="CQ133" s="28"/>
      <c r="CR133" s="28"/>
      <c r="CS133" s="28"/>
      <c r="CT133" s="30"/>
      <c r="CU133" s="28"/>
      <c r="CV133" s="28">
        <f t="shared" si="284"/>
        <v>7.2</v>
      </c>
      <c r="CW133" s="28">
        <f t="shared" si="253"/>
        <v>13.14</v>
      </c>
      <c r="CX133" s="28">
        <f t="shared" si="254"/>
        <v>12.71</v>
      </c>
      <c r="CY133" s="28">
        <f t="shared" si="255"/>
        <v>13.14</v>
      </c>
      <c r="CZ133" s="28">
        <f t="shared" si="256"/>
        <v>12.71</v>
      </c>
      <c r="DA133" s="28">
        <f t="shared" si="257"/>
        <v>13.14</v>
      </c>
      <c r="DB133" s="29">
        <f t="shared" si="258"/>
        <v>72.039999999999992</v>
      </c>
      <c r="DC133" s="29">
        <f t="shared" si="259"/>
        <v>72.040000000000006</v>
      </c>
      <c r="DD133" s="28">
        <f t="shared" si="260"/>
        <v>13.14</v>
      </c>
      <c r="DE133" s="28">
        <f t="shared" si="261"/>
        <v>11.86</v>
      </c>
      <c r="DF133" s="28">
        <f t="shared" si="262"/>
        <v>13.14</v>
      </c>
      <c r="DG133" s="28">
        <f t="shared" si="263"/>
        <v>12.71</v>
      </c>
      <c r="DH133" s="28">
        <f t="shared" si="264"/>
        <v>13.14</v>
      </c>
      <c r="DI133" s="28">
        <f t="shared" si="265"/>
        <v>12.71</v>
      </c>
      <c r="DJ133" s="28">
        <f t="shared" si="266"/>
        <v>13.14</v>
      </c>
      <c r="DK133" s="28">
        <f t="shared" si="267"/>
        <v>13.14</v>
      </c>
      <c r="DL133" s="28">
        <f t="shared" si="268"/>
        <v>12.71</v>
      </c>
      <c r="DM133" s="28">
        <f t="shared" si="269"/>
        <v>13.14</v>
      </c>
      <c r="DN133" s="28">
        <f t="shared" si="270"/>
        <v>12.71</v>
      </c>
      <c r="DO133" s="28">
        <f t="shared" si="271"/>
        <v>13.14</v>
      </c>
      <c r="DP133" s="31">
        <f t="shared" si="283"/>
        <v>154.68</v>
      </c>
      <c r="DQ133" s="29">
        <f t="shared" si="273"/>
        <v>226.72</v>
      </c>
      <c r="DR133" s="28">
        <f t="shared" si="279"/>
        <v>13.14</v>
      </c>
      <c r="DS133" s="28">
        <f t="shared" si="274"/>
        <v>11.86</v>
      </c>
      <c r="DT133" s="28">
        <f t="shared" si="275"/>
        <v>13.14</v>
      </c>
      <c r="DU133" s="28">
        <f t="shared" si="280"/>
        <v>12.71</v>
      </c>
      <c r="DV133" s="29"/>
      <c r="DW133" s="29"/>
      <c r="DX133" s="29"/>
      <c r="DY133" s="29"/>
      <c r="DZ133" s="29"/>
      <c r="EA133" s="29"/>
      <c r="EB133" s="29"/>
      <c r="EC133" s="29"/>
      <c r="ED133" s="29">
        <f t="shared" si="276"/>
        <v>50.85</v>
      </c>
      <c r="EE133" s="28">
        <f t="shared" si="277"/>
        <v>277.57</v>
      </c>
      <c r="EF133" s="28">
        <f t="shared" si="278"/>
        <v>581.70000000000005</v>
      </c>
    </row>
    <row r="134" spans="2:136" ht="16.5" x14ac:dyDescent="0.2">
      <c r="B134" s="59">
        <v>42930</v>
      </c>
      <c r="C134" s="85" t="s">
        <v>352</v>
      </c>
      <c r="D134" s="85" t="s">
        <v>365</v>
      </c>
      <c r="E134" s="61" t="s">
        <v>288</v>
      </c>
      <c r="F134" s="89" t="s">
        <v>366</v>
      </c>
      <c r="G134" s="62">
        <v>859.27</v>
      </c>
      <c r="H134" s="28">
        <f t="shared" si="214"/>
        <v>85.927000000000007</v>
      </c>
      <c r="I134" s="28">
        <f t="shared" si="215"/>
        <v>773.34299999999996</v>
      </c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28"/>
      <c r="CM134" s="28"/>
      <c r="CN134" s="28"/>
      <c r="CO134" s="29"/>
      <c r="CP134" s="28"/>
      <c r="CQ134" s="28"/>
      <c r="CR134" s="28"/>
      <c r="CS134" s="28"/>
      <c r="CT134" s="30"/>
      <c r="CU134" s="28"/>
      <c r="CV134" s="28">
        <f t="shared" si="284"/>
        <v>7.2</v>
      </c>
      <c r="CW134" s="28">
        <f t="shared" si="253"/>
        <v>13.14</v>
      </c>
      <c r="CX134" s="28">
        <f t="shared" si="254"/>
        <v>12.71</v>
      </c>
      <c r="CY134" s="28">
        <f t="shared" si="255"/>
        <v>13.14</v>
      </c>
      <c r="CZ134" s="28">
        <f t="shared" si="256"/>
        <v>12.71</v>
      </c>
      <c r="DA134" s="28">
        <f t="shared" si="257"/>
        <v>13.14</v>
      </c>
      <c r="DB134" s="29">
        <f t="shared" si="258"/>
        <v>72.039999999999992</v>
      </c>
      <c r="DC134" s="29">
        <f t="shared" si="259"/>
        <v>72.040000000000006</v>
      </c>
      <c r="DD134" s="28">
        <f t="shared" si="260"/>
        <v>13.14</v>
      </c>
      <c r="DE134" s="28">
        <f t="shared" si="261"/>
        <v>11.86</v>
      </c>
      <c r="DF134" s="28">
        <f t="shared" si="262"/>
        <v>13.14</v>
      </c>
      <c r="DG134" s="28">
        <f t="shared" si="263"/>
        <v>12.71</v>
      </c>
      <c r="DH134" s="28">
        <f t="shared" si="264"/>
        <v>13.14</v>
      </c>
      <c r="DI134" s="28">
        <f t="shared" si="265"/>
        <v>12.71</v>
      </c>
      <c r="DJ134" s="28">
        <f t="shared" si="266"/>
        <v>13.14</v>
      </c>
      <c r="DK134" s="28">
        <f t="shared" si="267"/>
        <v>13.14</v>
      </c>
      <c r="DL134" s="28">
        <f t="shared" si="268"/>
        <v>12.71</v>
      </c>
      <c r="DM134" s="28">
        <f t="shared" si="269"/>
        <v>13.14</v>
      </c>
      <c r="DN134" s="28">
        <f t="shared" si="270"/>
        <v>12.71</v>
      </c>
      <c r="DO134" s="28">
        <f t="shared" si="271"/>
        <v>13.14</v>
      </c>
      <c r="DP134" s="31">
        <f t="shared" si="283"/>
        <v>154.68</v>
      </c>
      <c r="DQ134" s="29">
        <f t="shared" si="273"/>
        <v>226.72</v>
      </c>
      <c r="DR134" s="28">
        <f t="shared" si="279"/>
        <v>13.14</v>
      </c>
      <c r="DS134" s="28">
        <f t="shared" si="274"/>
        <v>11.86</v>
      </c>
      <c r="DT134" s="28">
        <f t="shared" si="275"/>
        <v>13.14</v>
      </c>
      <c r="DU134" s="28">
        <f t="shared" si="280"/>
        <v>12.71</v>
      </c>
      <c r="DV134" s="29"/>
      <c r="DW134" s="29"/>
      <c r="DX134" s="29"/>
      <c r="DY134" s="29"/>
      <c r="DZ134" s="29"/>
      <c r="EA134" s="29"/>
      <c r="EB134" s="29"/>
      <c r="EC134" s="29"/>
      <c r="ED134" s="29">
        <f t="shared" si="276"/>
        <v>50.85</v>
      </c>
      <c r="EE134" s="28">
        <f t="shared" si="277"/>
        <v>277.57</v>
      </c>
      <c r="EF134" s="28">
        <f t="shared" si="278"/>
        <v>581.70000000000005</v>
      </c>
    </row>
    <row r="135" spans="2:136" ht="16.5" x14ac:dyDescent="0.2">
      <c r="B135" s="59">
        <v>42930</v>
      </c>
      <c r="C135" s="85" t="s">
        <v>352</v>
      </c>
      <c r="D135" s="85" t="s">
        <v>367</v>
      </c>
      <c r="E135" s="61" t="s">
        <v>117</v>
      </c>
      <c r="F135" s="89" t="s">
        <v>368</v>
      </c>
      <c r="G135" s="62">
        <v>859.27</v>
      </c>
      <c r="H135" s="28">
        <f t="shared" si="214"/>
        <v>85.927000000000007</v>
      </c>
      <c r="I135" s="28">
        <f t="shared" si="215"/>
        <v>773.34299999999996</v>
      </c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28"/>
      <c r="CM135" s="28"/>
      <c r="CN135" s="28"/>
      <c r="CO135" s="29"/>
      <c r="CP135" s="28"/>
      <c r="CQ135" s="28"/>
      <c r="CR135" s="28"/>
      <c r="CS135" s="28"/>
      <c r="CT135" s="30"/>
      <c r="CU135" s="28"/>
      <c r="CV135" s="28">
        <f t="shared" si="284"/>
        <v>7.2</v>
      </c>
      <c r="CW135" s="28">
        <f t="shared" si="253"/>
        <v>13.14</v>
      </c>
      <c r="CX135" s="28">
        <f t="shared" si="254"/>
        <v>12.71</v>
      </c>
      <c r="CY135" s="28">
        <f t="shared" si="255"/>
        <v>13.14</v>
      </c>
      <c r="CZ135" s="28">
        <f t="shared" si="256"/>
        <v>12.71</v>
      </c>
      <c r="DA135" s="28">
        <f t="shared" si="257"/>
        <v>13.14</v>
      </c>
      <c r="DB135" s="29">
        <f t="shared" si="258"/>
        <v>72.039999999999992</v>
      </c>
      <c r="DC135" s="29">
        <f t="shared" si="259"/>
        <v>72.040000000000006</v>
      </c>
      <c r="DD135" s="28">
        <f t="shared" si="260"/>
        <v>13.14</v>
      </c>
      <c r="DE135" s="28">
        <f t="shared" si="261"/>
        <v>11.86</v>
      </c>
      <c r="DF135" s="28">
        <f t="shared" si="262"/>
        <v>13.14</v>
      </c>
      <c r="DG135" s="28">
        <f t="shared" si="263"/>
        <v>12.71</v>
      </c>
      <c r="DH135" s="28">
        <f t="shared" si="264"/>
        <v>13.14</v>
      </c>
      <c r="DI135" s="28">
        <f t="shared" si="265"/>
        <v>12.71</v>
      </c>
      <c r="DJ135" s="28">
        <f t="shared" si="266"/>
        <v>13.14</v>
      </c>
      <c r="DK135" s="28">
        <f t="shared" si="267"/>
        <v>13.14</v>
      </c>
      <c r="DL135" s="28">
        <f t="shared" si="268"/>
        <v>12.71</v>
      </c>
      <c r="DM135" s="28">
        <f t="shared" si="269"/>
        <v>13.14</v>
      </c>
      <c r="DN135" s="28">
        <f t="shared" si="270"/>
        <v>12.71</v>
      </c>
      <c r="DO135" s="28">
        <f t="shared" si="271"/>
        <v>13.14</v>
      </c>
      <c r="DP135" s="31">
        <f t="shared" si="283"/>
        <v>154.68</v>
      </c>
      <c r="DQ135" s="29">
        <f t="shared" si="273"/>
        <v>226.72</v>
      </c>
      <c r="DR135" s="28">
        <f t="shared" si="279"/>
        <v>13.14</v>
      </c>
      <c r="DS135" s="28">
        <f t="shared" si="274"/>
        <v>11.86</v>
      </c>
      <c r="DT135" s="28">
        <f t="shared" si="275"/>
        <v>13.14</v>
      </c>
      <c r="DU135" s="28">
        <f t="shared" si="280"/>
        <v>12.71</v>
      </c>
      <c r="DV135" s="29"/>
      <c r="DW135" s="29"/>
      <c r="DX135" s="29"/>
      <c r="DY135" s="29"/>
      <c r="DZ135" s="29"/>
      <c r="EA135" s="29"/>
      <c r="EB135" s="29"/>
      <c r="EC135" s="29"/>
      <c r="ED135" s="29">
        <f t="shared" si="276"/>
        <v>50.85</v>
      </c>
      <c r="EE135" s="28">
        <f t="shared" si="277"/>
        <v>277.57</v>
      </c>
      <c r="EF135" s="28">
        <f t="shared" si="278"/>
        <v>581.70000000000005</v>
      </c>
    </row>
    <row r="136" spans="2:136" ht="16.5" x14ac:dyDescent="0.2">
      <c r="B136" s="59">
        <v>42930</v>
      </c>
      <c r="C136" s="85" t="s">
        <v>352</v>
      </c>
      <c r="D136" s="85" t="s">
        <v>369</v>
      </c>
      <c r="E136" s="61" t="s">
        <v>328</v>
      </c>
      <c r="F136" s="89" t="s">
        <v>370</v>
      </c>
      <c r="G136" s="62">
        <v>859.27</v>
      </c>
      <c r="H136" s="28">
        <f t="shared" si="214"/>
        <v>85.927000000000007</v>
      </c>
      <c r="I136" s="28">
        <f t="shared" si="215"/>
        <v>773.34299999999996</v>
      </c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28"/>
      <c r="CM136" s="28"/>
      <c r="CN136" s="28"/>
      <c r="CO136" s="29"/>
      <c r="CP136" s="28"/>
      <c r="CQ136" s="28"/>
      <c r="CR136" s="28"/>
      <c r="CS136" s="28"/>
      <c r="CT136" s="30"/>
      <c r="CU136" s="28"/>
      <c r="CV136" s="28">
        <f t="shared" si="284"/>
        <v>7.2</v>
      </c>
      <c r="CW136" s="28">
        <f t="shared" si="253"/>
        <v>13.14</v>
      </c>
      <c r="CX136" s="28">
        <f t="shared" si="254"/>
        <v>12.71</v>
      </c>
      <c r="CY136" s="28">
        <f t="shared" si="255"/>
        <v>13.14</v>
      </c>
      <c r="CZ136" s="28">
        <f t="shared" si="256"/>
        <v>12.71</v>
      </c>
      <c r="DA136" s="28">
        <f t="shared" si="257"/>
        <v>13.14</v>
      </c>
      <c r="DB136" s="29">
        <f t="shared" si="258"/>
        <v>72.039999999999992</v>
      </c>
      <c r="DC136" s="29">
        <f t="shared" si="259"/>
        <v>72.040000000000006</v>
      </c>
      <c r="DD136" s="28">
        <f t="shared" si="260"/>
        <v>13.14</v>
      </c>
      <c r="DE136" s="28">
        <f t="shared" si="261"/>
        <v>11.86</v>
      </c>
      <c r="DF136" s="28">
        <f t="shared" si="262"/>
        <v>13.14</v>
      </c>
      <c r="DG136" s="28">
        <f t="shared" si="263"/>
        <v>12.71</v>
      </c>
      <c r="DH136" s="28">
        <f t="shared" si="264"/>
        <v>13.14</v>
      </c>
      <c r="DI136" s="28">
        <f t="shared" si="265"/>
        <v>12.71</v>
      </c>
      <c r="DJ136" s="28">
        <f t="shared" si="266"/>
        <v>13.14</v>
      </c>
      <c r="DK136" s="28">
        <f t="shared" si="267"/>
        <v>13.14</v>
      </c>
      <c r="DL136" s="28">
        <f t="shared" si="268"/>
        <v>12.71</v>
      </c>
      <c r="DM136" s="28">
        <f t="shared" si="269"/>
        <v>13.14</v>
      </c>
      <c r="DN136" s="28">
        <f t="shared" si="270"/>
        <v>12.71</v>
      </c>
      <c r="DO136" s="28">
        <f t="shared" si="271"/>
        <v>13.14</v>
      </c>
      <c r="DP136" s="31">
        <f t="shared" si="283"/>
        <v>154.68</v>
      </c>
      <c r="DQ136" s="29">
        <f t="shared" si="273"/>
        <v>226.72</v>
      </c>
      <c r="DR136" s="28">
        <f t="shared" si="279"/>
        <v>13.14</v>
      </c>
      <c r="DS136" s="28">
        <f t="shared" si="274"/>
        <v>11.86</v>
      </c>
      <c r="DT136" s="28">
        <f t="shared" si="275"/>
        <v>13.14</v>
      </c>
      <c r="DU136" s="28">
        <f t="shared" si="280"/>
        <v>12.71</v>
      </c>
      <c r="DV136" s="29"/>
      <c r="DW136" s="29"/>
      <c r="DX136" s="29"/>
      <c r="DY136" s="29"/>
      <c r="DZ136" s="29"/>
      <c r="EA136" s="29"/>
      <c r="EB136" s="29"/>
      <c r="EC136" s="29"/>
      <c r="ED136" s="29">
        <f t="shared" si="276"/>
        <v>50.85</v>
      </c>
      <c r="EE136" s="28">
        <f t="shared" si="277"/>
        <v>277.57</v>
      </c>
      <c r="EF136" s="28">
        <f t="shared" si="278"/>
        <v>581.70000000000005</v>
      </c>
    </row>
    <row r="137" spans="2:136" ht="16.5" x14ac:dyDescent="0.2">
      <c r="B137" s="59">
        <v>42930</v>
      </c>
      <c r="C137" s="85" t="s">
        <v>352</v>
      </c>
      <c r="D137" s="85" t="s">
        <v>371</v>
      </c>
      <c r="E137" s="61" t="s">
        <v>291</v>
      </c>
      <c r="F137" s="89" t="s">
        <v>372</v>
      </c>
      <c r="G137" s="62">
        <v>859.27</v>
      </c>
      <c r="H137" s="28">
        <f t="shared" si="214"/>
        <v>85.927000000000007</v>
      </c>
      <c r="I137" s="28">
        <f t="shared" si="215"/>
        <v>773.34299999999996</v>
      </c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28"/>
      <c r="CM137" s="28"/>
      <c r="CN137" s="28"/>
      <c r="CO137" s="29"/>
      <c r="CP137" s="28"/>
      <c r="CQ137" s="28"/>
      <c r="CR137" s="28"/>
      <c r="CS137" s="28"/>
      <c r="CT137" s="30"/>
      <c r="CU137" s="28"/>
      <c r="CV137" s="28">
        <f t="shared" si="284"/>
        <v>7.2</v>
      </c>
      <c r="CW137" s="28">
        <f t="shared" si="253"/>
        <v>13.14</v>
      </c>
      <c r="CX137" s="28">
        <f t="shared" si="254"/>
        <v>12.71</v>
      </c>
      <c r="CY137" s="28">
        <f t="shared" si="255"/>
        <v>13.14</v>
      </c>
      <c r="CZ137" s="28">
        <f t="shared" si="256"/>
        <v>12.71</v>
      </c>
      <c r="DA137" s="28">
        <f t="shared" si="257"/>
        <v>13.14</v>
      </c>
      <c r="DB137" s="29">
        <f t="shared" si="258"/>
        <v>72.039999999999992</v>
      </c>
      <c r="DC137" s="29">
        <f t="shared" si="259"/>
        <v>72.040000000000006</v>
      </c>
      <c r="DD137" s="28">
        <f t="shared" si="260"/>
        <v>13.14</v>
      </c>
      <c r="DE137" s="28">
        <f t="shared" si="261"/>
        <v>11.86</v>
      </c>
      <c r="DF137" s="28">
        <f t="shared" si="262"/>
        <v>13.14</v>
      </c>
      <c r="DG137" s="28">
        <f t="shared" si="263"/>
        <v>12.71</v>
      </c>
      <c r="DH137" s="28">
        <f t="shared" si="264"/>
        <v>13.14</v>
      </c>
      <c r="DI137" s="28">
        <f t="shared" si="265"/>
        <v>12.71</v>
      </c>
      <c r="DJ137" s="28">
        <f t="shared" si="266"/>
        <v>13.14</v>
      </c>
      <c r="DK137" s="28">
        <f t="shared" si="267"/>
        <v>13.14</v>
      </c>
      <c r="DL137" s="28">
        <f t="shared" si="268"/>
        <v>12.71</v>
      </c>
      <c r="DM137" s="28">
        <f t="shared" si="269"/>
        <v>13.14</v>
      </c>
      <c r="DN137" s="28">
        <f t="shared" si="270"/>
        <v>12.71</v>
      </c>
      <c r="DO137" s="28">
        <f t="shared" si="271"/>
        <v>13.14</v>
      </c>
      <c r="DP137" s="31">
        <f t="shared" si="283"/>
        <v>154.68</v>
      </c>
      <c r="DQ137" s="29">
        <f t="shared" si="273"/>
        <v>226.72</v>
      </c>
      <c r="DR137" s="28">
        <f t="shared" si="279"/>
        <v>13.14</v>
      </c>
      <c r="DS137" s="28">
        <f t="shared" si="274"/>
        <v>11.86</v>
      </c>
      <c r="DT137" s="28">
        <f t="shared" si="275"/>
        <v>13.14</v>
      </c>
      <c r="DU137" s="28">
        <f t="shared" si="280"/>
        <v>12.71</v>
      </c>
      <c r="DV137" s="29"/>
      <c r="DW137" s="29"/>
      <c r="DX137" s="29"/>
      <c r="DY137" s="29"/>
      <c r="DZ137" s="29"/>
      <c r="EA137" s="29"/>
      <c r="EB137" s="29"/>
      <c r="EC137" s="29"/>
      <c r="ED137" s="29">
        <f t="shared" si="276"/>
        <v>50.85</v>
      </c>
      <c r="EE137" s="28">
        <f t="shared" si="277"/>
        <v>277.57</v>
      </c>
      <c r="EF137" s="28">
        <f t="shared" si="278"/>
        <v>581.70000000000005</v>
      </c>
    </row>
    <row r="138" spans="2:136" ht="16.5" x14ac:dyDescent="0.2">
      <c r="B138" s="59">
        <v>42930</v>
      </c>
      <c r="C138" s="85" t="s">
        <v>352</v>
      </c>
      <c r="D138" s="85" t="s">
        <v>373</v>
      </c>
      <c r="E138" s="61" t="s">
        <v>126</v>
      </c>
      <c r="F138" s="89" t="s">
        <v>374</v>
      </c>
      <c r="G138" s="62">
        <v>859.27</v>
      </c>
      <c r="H138" s="28">
        <f t="shared" si="214"/>
        <v>85.927000000000007</v>
      </c>
      <c r="I138" s="28">
        <f t="shared" si="215"/>
        <v>773.34299999999996</v>
      </c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28"/>
      <c r="CM138" s="28"/>
      <c r="CN138" s="28"/>
      <c r="CO138" s="29"/>
      <c r="CP138" s="28"/>
      <c r="CQ138" s="28"/>
      <c r="CR138" s="28"/>
      <c r="CS138" s="28"/>
      <c r="CT138" s="30"/>
      <c r="CU138" s="28"/>
      <c r="CV138" s="28">
        <f t="shared" si="284"/>
        <v>7.2</v>
      </c>
      <c r="CW138" s="28">
        <f t="shared" si="253"/>
        <v>13.14</v>
      </c>
      <c r="CX138" s="28">
        <f t="shared" si="254"/>
        <v>12.71</v>
      </c>
      <c r="CY138" s="28">
        <f t="shared" si="255"/>
        <v>13.14</v>
      </c>
      <c r="CZ138" s="28">
        <f t="shared" si="256"/>
        <v>12.71</v>
      </c>
      <c r="DA138" s="28">
        <f t="shared" si="257"/>
        <v>13.14</v>
      </c>
      <c r="DB138" s="29">
        <f t="shared" si="258"/>
        <v>72.039999999999992</v>
      </c>
      <c r="DC138" s="29">
        <f t="shared" si="259"/>
        <v>72.040000000000006</v>
      </c>
      <c r="DD138" s="28">
        <f t="shared" si="260"/>
        <v>13.14</v>
      </c>
      <c r="DE138" s="28">
        <f t="shared" si="261"/>
        <v>11.86</v>
      </c>
      <c r="DF138" s="28">
        <f t="shared" si="262"/>
        <v>13.14</v>
      </c>
      <c r="DG138" s="28">
        <f t="shared" si="263"/>
        <v>12.71</v>
      </c>
      <c r="DH138" s="28">
        <f t="shared" si="264"/>
        <v>13.14</v>
      </c>
      <c r="DI138" s="28">
        <f t="shared" si="265"/>
        <v>12.71</v>
      </c>
      <c r="DJ138" s="28">
        <f t="shared" si="266"/>
        <v>13.14</v>
      </c>
      <c r="DK138" s="28">
        <f t="shared" si="267"/>
        <v>13.14</v>
      </c>
      <c r="DL138" s="28">
        <f t="shared" si="268"/>
        <v>12.71</v>
      </c>
      <c r="DM138" s="28">
        <f t="shared" si="269"/>
        <v>13.14</v>
      </c>
      <c r="DN138" s="28">
        <f t="shared" si="270"/>
        <v>12.71</v>
      </c>
      <c r="DO138" s="28">
        <f t="shared" si="271"/>
        <v>13.14</v>
      </c>
      <c r="DP138" s="31">
        <f t="shared" si="283"/>
        <v>154.68</v>
      </c>
      <c r="DQ138" s="29">
        <f t="shared" si="273"/>
        <v>226.72</v>
      </c>
      <c r="DR138" s="28">
        <f t="shared" si="279"/>
        <v>13.14</v>
      </c>
      <c r="DS138" s="28">
        <f t="shared" si="274"/>
        <v>11.86</v>
      </c>
      <c r="DT138" s="28">
        <f t="shared" si="275"/>
        <v>13.14</v>
      </c>
      <c r="DU138" s="28">
        <f t="shared" si="280"/>
        <v>12.71</v>
      </c>
      <c r="DV138" s="29"/>
      <c r="DW138" s="29"/>
      <c r="DX138" s="29"/>
      <c r="DY138" s="29"/>
      <c r="DZ138" s="29"/>
      <c r="EA138" s="29"/>
      <c r="EB138" s="29"/>
      <c r="EC138" s="29"/>
      <c r="ED138" s="29">
        <f t="shared" si="276"/>
        <v>50.85</v>
      </c>
      <c r="EE138" s="28">
        <f t="shared" si="277"/>
        <v>277.57</v>
      </c>
      <c r="EF138" s="28">
        <f t="shared" si="278"/>
        <v>581.70000000000005</v>
      </c>
    </row>
    <row r="139" spans="2:136" ht="16.5" x14ac:dyDescent="0.2">
      <c r="B139" s="59">
        <v>42930</v>
      </c>
      <c r="C139" s="85" t="s">
        <v>352</v>
      </c>
      <c r="D139" s="85" t="s">
        <v>375</v>
      </c>
      <c r="E139" s="61" t="s">
        <v>129</v>
      </c>
      <c r="F139" s="89" t="s">
        <v>376</v>
      </c>
      <c r="G139" s="62">
        <v>859.27</v>
      </c>
      <c r="H139" s="28">
        <f t="shared" si="214"/>
        <v>85.927000000000007</v>
      </c>
      <c r="I139" s="28">
        <f t="shared" si="215"/>
        <v>773.34299999999996</v>
      </c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28"/>
      <c r="CM139" s="28"/>
      <c r="CN139" s="28"/>
      <c r="CO139" s="29"/>
      <c r="CP139" s="28"/>
      <c r="CQ139" s="28"/>
      <c r="CR139" s="28"/>
      <c r="CS139" s="28"/>
      <c r="CT139" s="30"/>
      <c r="CU139" s="28"/>
      <c r="CV139" s="28">
        <f t="shared" si="284"/>
        <v>7.2</v>
      </c>
      <c r="CW139" s="28">
        <f t="shared" si="253"/>
        <v>13.14</v>
      </c>
      <c r="CX139" s="28">
        <f t="shared" si="254"/>
        <v>12.71</v>
      </c>
      <c r="CY139" s="28">
        <f t="shared" si="255"/>
        <v>13.14</v>
      </c>
      <c r="CZ139" s="28">
        <f t="shared" si="256"/>
        <v>12.71</v>
      </c>
      <c r="DA139" s="28">
        <f t="shared" si="257"/>
        <v>13.14</v>
      </c>
      <c r="DB139" s="29">
        <f t="shared" si="258"/>
        <v>72.039999999999992</v>
      </c>
      <c r="DC139" s="29">
        <f t="shared" si="259"/>
        <v>72.040000000000006</v>
      </c>
      <c r="DD139" s="28">
        <f t="shared" si="260"/>
        <v>13.14</v>
      </c>
      <c r="DE139" s="28">
        <f t="shared" si="261"/>
        <v>11.86</v>
      </c>
      <c r="DF139" s="28">
        <f t="shared" si="262"/>
        <v>13.14</v>
      </c>
      <c r="DG139" s="28">
        <f t="shared" si="263"/>
        <v>12.71</v>
      </c>
      <c r="DH139" s="28">
        <f t="shared" si="264"/>
        <v>13.14</v>
      </c>
      <c r="DI139" s="28">
        <f t="shared" si="265"/>
        <v>12.71</v>
      </c>
      <c r="DJ139" s="28">
        <f t="shared" si="266"/>
        <v>13.14</v>
      </c>
      <c r="DK139" s="28">
        <f t="shared" si="267"/>
        <v>13.14</v>
      </c>
      <c r="DL139" s="28">
        <f t="shared" si="268"/>
        <v>12.71</v>
      </c>
      <c r="DM139" s="28">
        <f t="shared" si="269"/>
        <v>13.14</v>
      </c>
      <c r="DN139" s="28">
        <f t="shared" si="270"/>
        <v>12.71</v>
      </c>
      <c r="DO139" s="28">
        <f t="shared" si="271"/>
        <v>13.14</v>
      </c>
      <c r="DP139" s="31">
        <f t="shared" si="283"/>
        <v>154.68</v>
      </c>
      <c r="DQ139" s="29">
        <f t="shared" si="273"/>
        <v>226.72</v>
      </c>
      <c r="DR139" s="28">
        <f t="shared" si="279"/>
        <v>13.14</v>
      </c>
      <c r="DS139" s="28">
        <f t="shared" si="274"/>
        <v>11.86</v>
      </c>
      <c r="DT139" s="28">
        <f t="shared" si="275"/>
        <v>13.14</v>
      </c>
      <c r="DU139" s="28">
        <f t="shared" si="280"/>
        <v>12.71</v>
      </c>
      <c r="DV139" s="29"/>
      <c r="DW139" s="29"/>
      <c r="DX139" s="29"/>
      <c r="DY139" s="29"/>
      <c r="DZ139" s="29"/>
      <c r="EA139" s="29"/>
      <c r="EB139" s="29"/>
      <c r="EC139" s="29"/>
      <c r="ED139" s="29">
        <f t="shared" si="276"/>
        <v>50.85</v>
      </c>
      <c r="EE139" s="28">
        <f t="shared" si="277"/>
        <v>277.57</v>
      </c>
      <c r="EF139" s="28">
        <f t="shared" si="278"/>
        <v>581.70000000000005</v>
      </c>
    </row>
    <row r="140" spans="2:136" ht="16.5" x14ac:dyDescent="0.2">
      <c r="B140" s="59">
        <v>42930</v>
      </c>
      <c r="C140" s="85" t="s">
        <v>352</v>
      </c>
      <c r="D140" s="85" t="s">
        <v>377</v>
      </c>
      <c r="E140" s="61" t="s">
        <v>263</v>
      </c>
      <c r="F140" s="89" t="s">
        <v>378</v>
      </c>
      <c r="G140" s="62">
        <v>859.27</v>
      </c>
      <c r="H140" s="28">
        <f t="shared" si="214"/>
        <v>85.927000000000007</v>
      </c>
      <c r="I140" s="28">
        <f t="shared" si="215"/>
        <v>773.34299999999996</v>
      </c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28"/>
      <c r="CM140" s="28"/>
      <c r="CN140" s="28"/>
      <c r="CO140" s="29"/>
      <c r="CP140" s="28"/>
      <c r="CQ140" s="28"/>
      <c r="CR140" s="28"/>
      <c r="CS140" s="28"/>
      <c r="CT140" s="30"/>
      <c r="CU140" s="28"/>
      <c r="CV140" s="28">
        <f t="shared" si="284"/>
        <v>7.2</v>
      </c>
      <c r="CW140" s="28">
        <f t="shared" si="253"/>
        <v>13.14</v>
      </c>
      <c r="CX140" s="28">
        <f t="shared" si="254"/>
        <v>12.71</v>
      </c>
      <c r="CY140" s="28">
        <f t="shared" si="255"/>
        <v>13.14</v>
      </c>
      <c r="CZ140" s="28">
        <f t="shared" si="256"/>
        <v>12.71</v>
      </c>
      <c r="DA140" s="28">
        <f t="shared" si="257"/>
        <v>13.14</v>
      </c>
      <c r="DB140" s="29">
        <f t="shared" si="258"/>
        <v>72.039999999999992</v>
      </c>
      <c r="DC140" s="29">
        <f t="shared" si="259"/>
        <v>72.040000000000006</v>
      </c>
      <c r="DD140" s="28">
        <f t="shared" si="260"/>
        <v>13.14</v>
      </c>
      <c r="DE140" s="28">
        <f t="shared" si="261"/>
        <v>11.86</v>
      </c>
      <c r="DF140" s="28">
        <f t="shared" si="262"/>
        <v>13.14</v>
      </c>
      <c r="DG140" s="28">
        <f t="shared" si="263"/>
        <v>12.71</v>
      </c>
      <c r="DH140" s="28">
        <f t="shared" si="264"/>
        <v>13.14</v>
      </c>
      <c r="DI140" s="28">
        <f t="shared" si="265"/>
        <v>12.71</v>
      </c>
      <c r="DJ140" s="28">
        <f t="shared" si="266"/>
        <v>13.14</v>
      </c>
      <c r="DK140" s="28">
        <f t="shared" si="267"/>
        <v>13.14</v>
      </c>
      <c r="DL140" s="28">
        <f t="shared" si="268"/>
        <v>12.71</v>
      </c>
      <c r="DM140" s="28">
        <f t="shared" si="269"/>
        <v>13.14</v>
      </c>
      <c r="DN140" s="28">
        <f t="shared" si="270"/>
        <v>12.71</v>
      </c>
      <c r="DO140" s="28">
        <f t="shared" si="271"/>
        <v>13.14</v>
      </c>
      <c r="DP140" s="31">
        <f t="shared" ref="DP140:DP169" si="285">SUM(DD140:DO140)</f>
        <v>154.68</v>
      </c>
      <c r="DQ140" s="29">
        <f t="shared" si="273"/>
        <v>226.72</v>
      </c>
      <c r="DR140" s="28">
        <f t="shared" si="279"/>
        <v>13.14</v>
      </c>
      <c r="DS140" s="28">
        <f t="shared" si="274"/>
        <v>11.86</v>
      </c>
      <c r="DT140" s="28">
        <f t="shared" si="275"/>
        <v>13.14</v>
      </c>
      <c r="DU140" s="28">
        <f t="shared" si="280"/>
        <v>12.71</v>
      </c>
      <c r="DV140" s="29"/>
      <c r="DW140" s="29"/>
      <c r="DX140" s="29"/>
      <c r="DY140" s="29"/>
      <c r="DZ140" s="29"/>
      <c r="EA140" s="29"/>
      <c r="EB140" s="29"/>
      <c r="EC140" s="29"/>
      <c r="ED140" s="29">
        <f t="shared" si="276"/>
        <v>50.85</v>
      </c>
      <c r="EE140" s="28">
        <f t="shared" si="277"/>
        <v>277.57</v>
      </c>
      <c r="EF140" s="28">
        <f t="shared" si="278"/>
        <v>581.70000000000005</v>
      </c>
    </row>
    <row r="141" spans="2:136" ht="16.5" x14ac:dyDescent="0.2">
      <c r="B141" s="59">
        <v>42930</v>
      </c>
      <c r="C141" s="85" t="s">
        <v>352</v>
      </c>
      <c r="D141" s="85" t="s">
        <v>379</v>
      </c>
      <c r="E141" s="61" t="s">
        <v>120</v>
      </c>
      <c r="F141" s="89" t="s">
        <v>380</v>
      </c>
      <c r="G141" s="62">
        <v>859.27</v>
      </c>
      <c r="H141" s="28">
        <f t="shared" si="214"/>
        <v>85.927000000000007</v>
      </c>
      <c r="I141" s="28">
        <f t="shared" si="215"/>
        <v>773.34299999999996</v>
      </c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28"/>
      <c r="CM141" s="28"/>
      <c r="CN141" s="28"/>
      <c r="CO141" s="29"/>
      <c r="CP141" s="28"/>
      <c r="CQ141" s="28"/>
      <c r="CR141" s="28"/>
      <c r="CS141" s="28"/>
      <c r="CT141" s="30"/>
      <c r="CU141" s="28"/>
      <c r="CV141" s="28">
        <f t="shared" si="284"/>
        <v>7.2</v>
      </c>
      <c r="CW141" s="28">
        <f t="shared" si="253"/>
        <v>13.14</v>
      </c>
      <c r="CX141" s="28">
        <f t="shared" si="254"/>
        <v>12.71</v>
      </c>
      <c r="CY141" s="28">
        <f t="shared" si="255"/>
        <v>13.14</v>
      </c>
      <c r="CZ141" s="28">
        <f t="shared" si="256"/>
        <v>12.71</v>
      </c>
      <c r="DA141" s="28">
        <f t="shared" si="257"/>
        <v>13.14</v>
      </c>
      <c r="DB141" s="29">
        <f t="shared" si="258"/>
        <v>72.039999999999992</v>
      </c>
      <c r="DC141" s="29">
        <f t="shared" si="259"/>
        <v>72.040000000000006</v>
      </c>
      <c r="DD141" s="28">
        <f t="shared" si="260"/>
        <v>13.14</v>
      </c>
      <c r="DE141" s="28">
        <f t="shared" si="261"/>
        <v>11.86</v>
      </c>
      <c r="DF141" s="28">
        <f t="shared" si="262"/>
        <v>13.14</v>
      </c>
      <c r="DG141" s="28">
        <f t="shared" si="263"/>
        <v>12.71</v>
      </c>
      <c r="DH141" s="28">
        <f t="shared" si="264"/>
        <v>13.14</v>
      </c>
      <c r="DI141" s="28">
        <f t="shared" si="265"/>
        <v>12.71</v>
      </c>
      <c r="DJ141" s="28">
        <f t="shared" si="266"/>
        <v>13.14</v>
      </c>
      <c r="DK141" s="28">
        <f t="shared" si="267"/>
        <v>13.14</v>
      </c>
      <c r="DL141" s="28">
        <f t="shared" si="268"/>
        <v>12.71</v>
      </c>
      <c r="DM141" s="28">
        <f t="shared" si="269"/>
        <v>13.14</v>
      </c>
      <c r="DN141" s="28">
        <f t="shared" si="270"/>
        <v>12.71</v>
      </c>
      <c r="DO141" s="28">
        <f t="shared" si="271"/>
        <v>13.14</v>
      </c>
      <c r="DP141" s="31">
        <f t="shared" si="285"/>
        <v>154.68</v>
      </c>
      <c r="DQ141" s="29">
        <f t="shared" si="273"/>
        <v>226.72</v>
      </c>
      <c r="DR141" s="28">
        <f t="shared" si="279"/>
        <v>13.14</v>
      </c>
      <c r="DS141" s="28">
        <f t="shared" si="274"/>
        <v>11.86</v>
      </c>
      <c r="DT141" s="28">
        <f t="shared" si="275"/>
        <v>13.14</v>
      </c>
      <c r="DU141" s="28">
        <f t="shared" si="280"/>
        <v>12.71</v>
      </c>
      <c r="DV141" s="29"/>
      <c r="DW141" s="29"/>
      <c r="DX141" s="29"/>
      <c r="DY141" s="29"/>
      <c r="DZ141" s="29"/>
      <c r="EA141" s="29"/>
      <c r="EB141" s="29"/>
      <c r="EC141" s="29"/>
      <c r="ED141" s="29">
        <f t="shared" si="276"/>
        <v>50.85</v>
      </c>
      <c r="EE141" s="28">
        <f t="shared" si="277"/>
        <v>277.57</v>
      </c>
      <c r="EF141" s="28">
        <f t="shared" si="278"/>
        <v>581.70000000000005</v>
      </c>
    </row>
    <row r="142" spans="2:136" ht="16.5" x14ac:dyDescent="0.2">
      <c r="B142" s="59">
        <v>42930</v>
      </c>
      <c r="C142" s="85" t="s">
        <v>352</v>
      </c>
      <c r="D142" s="85" t="s">
        <v>381</v>
      </c>
      <c r="E142" s="61" t="s">
        <v>203</v>
      </c>
      <c r="F142" s="89" t="s">
        <v>382</v>
      </c>
      <c r="G142" s="62">
        <v>859.27</v>
      </c>
      <c r="H142" s="28">
        <f t="shared" si="214"/>
        <v>85.927000000000007</v>
      </c>
      <c r="I142" s="28">
        <f t="shared" si="215"/>
        <v>773.34299999999996</v>
      </c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28"/>
      <c r="CM142" s="28"/>
      <c r="CN142" s="28"/>
      <c r="CO142" s="29"/>
      <c r="CP142" s="28"/>
      <c r="CQ142" s="28"/>
      <c r="CR142" s="28"/>
      <c r="CS142" s="28"/>
      <c r="CT142" s="30"/>
      <c r="CU142" s="28"/>
      <c r="CV142" s="28">
        <f t="shared" si="284"/>
        <v>7.2</v>
      </c>
      <c r="CW142" s="28">
        <f t="shared" si="253"/>
        <v>13.14</v>
      </c>
      <c r="CX142" s="28">
        <f t="shared" si="254"/>
        <v>12.71</v>
      </c>
      <c r="CY142" s="28">
        <f t="shared" si="255"/>
        <v>13.14</v>
      </c>
      <c r="CZ142" s="28">
        <f t="shared" si="256"/>
        <v>12.71</v>
      </c>
      <c r="DA142" s="28">
        <f t="shared" si="257"/>
        <v>13.14</v>
      </c>
      <c r="DB142" s="29">
        <f t="shared" si="258"/>
        <v>72.039999999999992</v>
      </c>
      <c r="DC142" s="29">
        <f t="shared" si="259"/>
        <v>72.040000000000006</v>
      </c>
      <c r="DD142" s="28">
        <f t="shared" si="260"/>
        <v>13.14</v>
      </c>
      <c r="DE142" s="28">
        <f t="shared" si="261"/>
        <v>11.86</v>
      </c>
      <c r="DF142" s="28">
        <f t="shared" si="262"/>
        <v>13.14</v>
      </c>
      <c r="DG142" s="28">
        <f t="shared" si="263"/>
        <v>12.71</v>
      </c>
      <c r="DH142" s="28">
        <f t="shared" si="264"/>
        <v>13.14</v>
      </c>
      <c r="DI142" s="28">
        <f t="shared" si="265"/>
        <v>12.71</v>
      </c>
      <c r="DJ142" s="28">
        <f t="shared" si="266"/>
        <v>13.14</v>
      </c>
      <c r="DK142" s="28">
        <f t="shared" si="267"/>
        <v>13.14</v>
      </c>
      <c r="DL142" s="28">
        <f t="shared" si="268"/>
        <v>12.71</v>
      </c>
      <c r="DM142" s="28">
        <f t="shared" si="269"/>
        <v>13.14</v>
      </c>
      <c r="DN142" s="28">
        <f t="shared" si="270"/>
        <v>12.71</v>
      </c>
      <c r="DO142" s="28">
        <f t="shared" si="271"/>
        <v>13.14</v>
      </c>
      <c r="DP142" s="31">
        <f t="shared" si="285"/>
        <v>154.68</v>
      </c>
      <c r="DQ142" s="29">
        <f t="shared" si="273"/>
        <v>226.72</v>
      </c>
      <c r="DR142" s="28">
        <f t="shared" si="279"/>
        <v>13.14</v>
      </c>
      <c r="DS142" s="28">
        <f t="shared" si="274"/>
        <v>11.86</v>
      </c>
      <c r="DT142" s="28">
        <f t="shared" si="275"/>
        <v>13.14</v>
      </c>
      <c r="DU142" s="28">
        <f t="shared" si="280"/>
        <v>12.71</v>
      </c>
      <c r="DV142" s="29"/>
      <c r="DW142" s="29"/>
      <c r="DX142" s="29"/>
      <c r="DY142" s="29"/>
      <c r="DZ142" s="29"/>
      <c r="EA142" s="29"/>
      <c r="EB142" s="29"/>
      <c r="EC142" s="29"/>
      <c r="ED142" s="29">
        <f t="shared" si="276"/>
        <v>50.85</v>
      </c>
      <c r="EE142" s="28">
        <f t="shared" si="277"/>
        <v>277.57</v>
      </c>
      <c r="EF142" s="28">
        <f t="shared" si="278"/>
        <v>581.70000000000005</v>
      </c>
    </row>
    <row r="143" spans="2:136" ht="41.25" x14ac:dyDescent="0.2">
      <c r="B143" s="59">
        <v>42954</v>
      </c>
      <c r="C143" s="60" t="s">
        <v>245</v>
      </c>
      <c r="D143" s="60" t="s">
        <v>383</v>
      </c>
      <c r="E143" s="95" t="s">
        <v>227</v>
      </c>
      <c r="F143" s="61" t="s">
        <v>384</v>
      </c>
      <c r="G143" s="94">
        <v>1089</v>
      </c>
      <c r="H143" s="28">
        <f t="shared" si="214"/>
        <v>108.9</v>
      </c>
      <c r="I143" s="28">
        <f t="shared" si="215"/>
        <v>980.1</v>
      </c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28"/>
      <c r="CM143" s="28"/>
      <c r="CN143" s="28"/>
      <c r="CO143" s="29"/>
      <c r="CP143" s="28"/>
      <c r="CQ143" s="28"/>
      <c r="CR143" s="28"/>
      <c r="CS143" s="28"/>
      <c r="CT143" s="30"/>
      <c r="CU143" s="28"/>
      <c r="CV143" s="28"/>
      <c r="CW143" s="28">
        <f t="shared" ref="CW143:CW151" si="286">ROUND((I143/5/365*24),2)</f>
        <v>12.89</v>
      </c>
      <c r="CX143" s="28">
        <f t="shared" si="254"/>
        <v>16.11</v>
      </c>
      <c r="CY143" s="28">
        <f t="shared" si="255"/>
        <v>16.649999999999999</v>
      </c>
      <c r="CZ143" s="28">
        <f t="shared" si="256"/>
        <v>16.11</v>
      </c>
      <c r="DA143" s="28">
        <f t="shared" si="257"/>
        <v>16.649999999999999</v>
      </c>
      <c r="DB143" s="29">
        <f t="shared" si="258"/>
        <v>78.41</v>
      </c>
      <c r="DC143" s="29">
        <f t="shared" si="259"/>
        <v>78.41</v>
      </c>
      <c r="DD143" s="28">
        <f t="shared" si="260"/>
        <v>16.649999999999999</v>
      </c>
      <c r="DE143" s="28">
        <f t="shared" si="261"/>
        <v>15.04</v>
      </c>
      <c r="DF143" s="28">
        <f t="shared" si="262"/>
        <v>16.649999999999999</v>
      </c>
      <c r="DG143" s="28">
        <f t="shared" si="263"/>
        <v>16.11</v>
      </c>
      <c r="DH143" s="28">
        <f t="shared" si="264"/>
        <v>16.649999999999999</v>
      </c>
      <c r="DI143" s="28">
        <f t="shared" si="265"/>
        <v>16.11</v>
      </c>
      <c r="DJ143" s="28">
        <f t="shared" si="266"/>
        <v>16.649999999999999</v>
      </c>
      <c r="DK143" s="28">
        <f t="shared" si="267"/>
        <v>16.649999999999999</v>
      </c>
      <c r="DL143" s="28">
        <f t="shared" si="268"/>
        <v>16.11</v>
      </c>
      <c r="DM143" s="28">
        <f t="shared" si="269"/>
        <v>16.649999999999999</v>
      </c>
      <c r="DN143" s="28">
        <f t="shared" si="270"/>
        <v>16.11</v>
      </c>
      <c r="DO143" s="28">
        <f t="shared" si="271"/>
        <v>16.649999999999999</v>
      </c>
      <c r="DP143" s="31">
        <f t="shared" si="285"/>
        <v>196.03</v>
      </c>
      <c r="DQ143" s="29">
        <f t="shared" si="273"/>
        <v>274.44</v>
      </c>
      <c r="DR143" s="28">
        <f t="shared" si="279"/>
        <v>16.649999999999999</v>
      </c>
      <c r="DS143" s="28">
        <f t="shared" si="274"/>
        <v>15.04</v>
      </c>
      <c r="DT143" s="28">
        <f t="shared" si="275"/>
        <v>16.649999999999999</v>
      </c>
      <c r="DU143" s="28">
        <f t="shared" si="280"/>
        <v>16.11</v>
      </c>
      <c r="DV143" s="29"/>
      <c r="DW143" s="29"/>
      <c r="DX143" s="29"/>
      <c r="DY143" s="29"/>
      <c r="DZ143" s="29"/>
      <c r="EA143" s="29"/>
      <c r="EB143" s="29"/>
      <c r="EC143" s="29"/>
      <c r="ED143" s="29">
        <f t="shared" si="276"/>
        <v>64.449999999999989</v>
      </c>
      <c r="EE143" s="28">
        <f t="shared" si="277"/>
        <v>338.89</v>
      </c>
      <c r="EF143" s="28">
        <f t="shared" si="278"/>
        <v>750.11</v>
      </c>
    </row>
    <row r="144" spans="2:136" ht="41.25" x14ac:dyDescent="0.2">
      <c r="B144" s="59">
        <v>42954</v>
      </c>
      <c r="C144" s="60" t="s">
        <v>245</v>
      </c>
      <c r="D144" s="60" t="s">
        <v>385</v>
      </c>
      <c r="E144" s="95" t="s">
        <v>227</v>
      </c>
      <c r="F144" s="61" t="s">
        <v>386</v>
      </c>
      <c r="G144" s="94">
        <v>1089</v>
      </c>
      <c r="H144" s="28">
        <f t="shared" si="214"/>
        <v>108.9</v>
      </c>
      <c r="I144" s="28">
        <f t="shared" si="215"/>
        <v>980.1</v>
      </c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28"/>
      <c r="CM144" s="28"/>
      <c r="CN144" s="28"/>
      <c r="CO144" s="29"/>
      <c r="CP144" s="28"/>
      <c r="CQ144" s="28"/>
      <c r="CR144" s="28"/>
      <c r="CS144" s="28"/>
      <c r="CT144" s="30"/>
      <c r="CU144" s="28"/>
      <c r="CV144" s="28"/>
      <c r="CW144" s="28">
        <f t="shared" si="286"/>
        <v>12.89</v>
      </c>
      <c r="CX144" s="28">
        <f t="shared" si="254"/>
        <v>16.11</v>
      </c>
      <c r="CY144" s="28">
        <f t="shared" si="255"/>
        <v>16.649999999999999</v>
      </c>
      <c r="CZ144" s="28">
        <f t="shared" si="256"/>
        <v>16.11</v>
      </c>
      <c r="DA144" s="28">
        <f t="shared" si="257"/>
        <v>16.649999999999999</v>
      </c>
      <c r="DB144" s="29">
        <f t="shared" si="258"/>
        <v>78.41</v>
      </c>
      <c r="DC144" s="29">
        <f t="shared" si="259"/>
        <v>78.41</v>
      </c>
      <c r="DD144" s="28">
        <f t="shared" si="260"/>
        <v>16.649999999999999</v>
      </c>
      <c r="DE144" s="28">
        <f t="shared" si="261"/>
        <v>15.04</v>
      </c>
      <c r="DF144" s="28">
        <f t="shared" si="262"/>
        <v>16.649999999999999</v>
      </c>
      <c r="DG144" s="28">
        <f t="shared" si="263"/>
        <v>16.11</v>
      </c>
      <c r="DH144" s="28">
        <f t="shared" si="264"/>
        <v>16.649999999999999</v>
      </c>
      <c r="DI144" s="28">
        <f t="shared" si="265"/>
        <v>16.11</v>
      </c>
      <c r="DJ144" s="28">
        <f t="shared" si="266"/>
        <v>16.649999999999999</v>
      </c>
      <c r="DK144" s="28">
        <f t="shared" si="267"/>
        <v>16.649999999999999</v>
      </c>
      <c r="DL144" s="28">
        <f t="shared" si="268"/>
        <v>16.11</v>
      </c>
      <c r="DM144" s="28">
        <f t="shared" si="269"/>
        <v>16.649999999999999</v>
      </c>
      <c r="DN144" s="28">
        <f t="shared" si="270"/>
        <v>16.11</v>
      </c>
      <c r="DO144" s="28">
        <f t="shared" si="271"/>
        <v>16.649999999999999</v>
      </c>
      <c r="DP144" s="31">
        <f t="shared" si="285"/>
        <v>196.03</v>
      </c>
      <c r="DQ144" s="29">
        <f t="shared" si="273"/>
        <v>274.44</v>
      </c>
      <c r="DR144" s="28">
        <f t="shared" si="279"/>
        <v>16.649999999999999</v>
      </c>
      <c r="DS144" s="28">
        <f t="shared" si="274"/>
        <v>15.04</v>
      </c>
      <c r="DT144" s="28">
        <f t="shared" si="275"/>
        <v>16.649999999999999</v>
      </c>
      <c r="DU144" s="28">
        <f t="shared" si="280"/>
        <v>16.11</v>
      </c>
      <c r="DV144" s="29"/>
      <c r="DW144" s="29"/>
      <c r="DX144" s="29"/>
      <c r="DY144" s="29"/>
      <c r="DZ144" s="29"/>
      <c r="EA144" s="29"/>
      <c r="EB144" s="29"/>
      <c r="EC144" s="29"/>
      <c r="ED144" s="29">
        <f t="shared" si="276"/>
        <v>64.449999999999989</v>
      </c>
      <c r="EE144" s="28">
        <f t="shared" si="277"/>
        <v>338.89</v>
      </c>
      <c r="EF144" s="28">
        <f t="shared" si="278"/>
        <v>750.11</v>
      </c>
    </row>
    <row r="145" spans="2:137" ht="41.25" x14ac:dyDescent="0.2">
      <c r="B145" s="59">
        <v>42954</v>
      </c>
      <c r="C145" s="60" t="s">
        <v>245</v>
      </c>
      <c r="D145" s="60" t="s">
        <v>387</v>
      </c>
      <c r="E145" s="95" t="s">
        <v>227</v>
      </c>
      <c r="F145" s="61" t="s">
        <v>388</v>
      </c>
      <c r="G145" s="94">
        <v>1089</v>
      </c>
      <c r="H145" s="28">
        <f t="shared" si="214"/>
        <v>108.9</v>
      </c>
      <c r="I145" s="28">
        <f t="shared" si="215"/>
        <v>980.1</v>
      </c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28"/>
      <c r="CM145" s="28"/>
      <c r="CN145" s="28"/>
      <c r="CO145" s="29"/>
      <c r="CP145" s="28"/>
      <c r="CQ145" s="28"/>
      <c r="CR145" s="28"/>
      <c r="CS145" s="28"/>
      <c r="CT145" s="30"/>
      <c r="CU145" s="28"/>
      <c r="CV145" s="28"/>
      <c r="CW145" s="28">
        <f t="shared" si="286"/>
        <v>12.89</v>
      </c>
      <c r="CX145" s="28">
        <f t="shared" si="254"/>
        <v>16.11</v>
      </c>
      <c r="CY145" s="28">
        <f t="shared" si="255"/>
        <v>16.649999999999999</v>
      </c>
      <c r="CZ145" s="28">
        <f t="shared" si="256"/>
        <v>16.11</v>
      </c>
      <c r="DA145" s="28">
        <f t="shared" si="257"/>
        <v>16.649999999999999</v>
      </c>
      <c r="DB145" s="29">
        <f t="shared" si="258"/>
        <v>78.41</v>
      </c>
      <c r="DC145" s="29">
        <f t="shared" si="259"/>
        <v>78.41</v>
      </c>
      <c r="DD145" s="28">
        <f t="shared" si="260"/>
        <v>16.649999999999999</v>
      </c>
      <c r="DE145" s="28">
        <f t="shared" si="261"/>
        <v>15.04</v>
      </c>
      <c r="DF145" s="28">
        <f t="shared" si="262"/>
        <v>16.649999999999999</v>
      </c>
      <c r="DG145" s="28">
        <f t="shared" si="263"/>
        <v>16.11</v>
      </c>
      <c r="DH145" s="28">
        <f t="shared" si="264"/>
        <v>16.649999999999999</v>
      </c>
      <c r="DI145" s="28">
        <f t="shared" si="265"/>
        <v>16.11</v>
      </c>
      <c r="DJ145" s="28">
        <f t="shared" si="266"/>
        <v>16.649999999999999</v>
      </c>
      <c r="DK145" s="28">
        <f t="shared" si="267"/>
        <v>16.649999999999999</v>
      </c>
      <c r="DL145" s="28">
        <f t="shared" si="268"/>
        <v>16.11</v>
      </c>
      <c r="DM145" s="28">
        <f t="shared" si="269"/>
        <v>16.649999999999999</v>
      </c>
      <c r="DN145" s="28">
        <f t="shared" si="270"/>
        <v>16.11</v>
      </c>
      <c r="DO145" s="28">
        <f t="shared" si="271"/>
        <v>16.649999999999999</v>
      </c>
      <c r="DP145" s="31">
        <f t="shared" si="285"/>
        <v>196.03</v>
      </c>
      <c r="DQ145" s="29">
        <f t="shared" si="273"/>
        <v>274.44</v>
      </c>
      <c r="DR145" s="28">
        <f t="shared" si="279"/>
        <v>16.649999999999999</v>
      </c>
      <c r="DS145" s="28">
        <f t="shared" si="274"/>
        <v>15.04</v>
      </c>
      <c r="DT145" s="28">
        <f t="shared" si="275"/>
        <v>16.649999999999999</v>
      </c>
      <c r="DU145" s="28">
        <f t="shared" si="280"/>
        <v>16.11</v>
      </c>
      <c r="DV145" s="29"/>
      <c r="DW145" s="29"/>
      <c r="DX145" s="29"/>
      <c r="DY145" s="29"/>
      <c r="DZ145" s="29"/>
      <c r="EA145" s="29"/>
      <c r="EB145" s="29"/>
      <c r="EC145" s="29"/>
      <c r="ED145" s="29">
        <f t="shared" si="276"/>
        <v>64.449999999999989</v>
      </c>
      <c r="EE145" s="28">
        <f t="shared" si="277"/>
        <v>338.89</v>
      </c>
      <c r="EF145" s="28">
        <f t="shared" si="278"/>
        <v>750.11</v>
      </c>
    </row>
    <row r="146" spans="2:137" ht="41.25" x14ac:dyDescent="0.2">
      <c r="B146" s="59">
        <v>42954</v>
      </c>
      <c r="C146" s="60" t="s">
        <v>245</v>
      </c>
      <c r="D146" s="60" t="s">
        <v>389</v>
      </c>
      <c r="E146" s="95" t="s">
        <v>227</v>
      </c>
      <c r="F146" s="61" t="s">
        <v>390</v>
      </c>
      <c r="G146" s="94">
        <v>1089</v>
      </c>
      <c r="H146" s="28">
        <f t="shared" si="214"/>
        <v>108.9</v>
      </c>
      <c r="I146" s="28">
        <f t="shared" si="215"/>
        <v>980.1</v>
      </c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28"/>
      <c r="CM146" s="28"/>
      <c r="CN146" s="28"/>
      <c r="CO146" s="29"/>
      <c r="CP146" s="28"/>
      <c r="CQ146" s="28"/>
      <c r="CR146" s="28"/>
      <c r="CS146" s="28"/>
      <c r="CT146" s="30"/>
      <c r="CU146" s="28"/>
      <c r="CV146" s="28"/>
      <c r="CW146" s="28">
        <f t="shared" si="286"/>
        <v>12.89</v>
      </c>
      <c r="CX146" s="28">
        <f t="shared" si="254"/>
        <v>16.11</v>
      </c>
      <c r="CY146" s="28">
        <f t="shared" si="255"/>
        <v>16.649999999999999</v>
      </c>
      <c r="CZ146" s="28">
        <f t="shared" si="256"/>
        <v>16.11</v>
      </c>
      <c r="DA146" s="28">
        <f t="shared" si="257"/>
        <v>16.649999999999999</v>
      </c>
      <c r="DB146" s="29">
        <f t="shared" si="258"/>
        <v>78.41</v>
      </c>
      <c r="DC146" s="29">
        <f t="shared" si="259"/>
        <v>78.41</v>
      </c>
      <c r="DD146" s="28">
        <f t="shared" si="260"/>
        <v>16.649999999999999</v>
      </c>
      <c r="DE146" s="28">
        <f t="shared" si="261"/>
        <v>15.04</v>
      </c>
      <c r="DF146" s="28">
        <f t="shared" si="262"/>
        <v>16.649999999999999</v>
      </c>
      <c r="DG146" s="28">
        <f t="shared" si="263"/>
        <v>16.11</v>
      </c>
      <c r="DH146" s="28">
        <f t="shared" si="264"/>
        <v>16.649999999999999</v>
      </c>
      <c r="DI146" s="28">
        <f t="shared" si="265"/>
        <v>16.11</v>
      </c>
      <c r="DJ146" s="28">
        <f t="shared" si="266"/>
        <v>16.649999999999999</v>
      </c>
      <c r="DK146" s="28">
        <f t="shared" si="267"/>
        <v>16.649999999999999</v>
      </c>
      <c r="DL146" s="28">
        <f t="shared" si="268"/>
        <v>16.11</v>
      </c>
      <c r="DM146" s="28">
        <f t="shared" si="269"/>
        <v>16.649999999999999</v>
      </c>
      <c r="DN146" s="28">
        <f t="shared" si="270"/>
        <v>16.11</v>
      </c>
      <c r="DO146" s="28">
        <f t="shared" si="271"/>
        <v>16.649999999999999</v>
      </c>
      <c r="DP146" s="31">
        <f t="shared" si="285"/>
        <v>196.03</v>
      </c>
      <c r="DQ146" s="29">
        <f t="shared" si="273"/>
        <v>274.44</v>
      </c>
      <c r="DR146" s="28">
        <f t="shared" si="279"/>
        <v>16.649999999999999</v>
      </c>
      <c r="DS146" s="28">
        <f t="shared" si="274"/>
        <v>15.04</v>
      </c>
      <c r="DT146" s="28">
        <f t="shared" si="275"/>
        <v>16.649999999999999</v>
      </c>
      <c r="DU146" s="28">
        <f t="shared" si="280"/>
        <v>16.11</v>
      </c>
      <c r="DV146" s="29"/>
      <c r="DW146" s="29"/>
      <c r="DX146" s="29"/>
      <c r="DY146" s="29"/>
      <c r="DZ146" s="29"/>
      <c r="EA146" s="29"/>
      <c r="EB146" s="29"/>
      <c r="EC146" s="29"/>
      <c r="ED146" s="29">
        <f t="shared" si="276"/>
        <v>64.449999999999989</v>
      </c>
      <c r="EE146" s="28">
        <f t="shared" si="277"/>
        <v>338.89</v>
      </c>
      <c r="EF146" s="28">
        <f t="shared" si="278"/>
        <v>750.11</v>
      </c>
    </row>
    <row r="147" spans="2:137" ht="41.25" x14ac:dyDescent="0.2">
      <c r="B147" s="59">
        <v>42954</v>
      </c>
      <c r="C147" s="60" t="s">
        <v>245</v>
      </c>
      <c r="D147" s="60" t="s">
        <v>391</v>
      </c>
      <c r="E147" s="95" t="s">
        <v>227</v>
      </c>
      <c r="F147" s="61" t="s">
        <v>392</v>
      </c>
      <c r="G147" s="94">
        <v>1089</v>
      </c>
      <c r="H147" s="28">
        <f t="shared" si="214"/>
        <v>108.9</v>
      </c>
      <c r="I147" s="28">
        <f t="shared" si="215"/>
        <v>980.1</v>
      </c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28"/>
      <c r="CM147" s="28"/>
      <c r="CN147" s="28"/>
      <c r="CO147" s="29"/>
      <c r="CP147" s="28"/>
      <c r="CQ147" s="28"/>
      <c r="CR147" s="28"/>
      <c r="CS147" s="28"/>
      <c r="CT147" s="30"/>
      <c r="CU147" s="28"/>
      <c r="CV147" s="28"/>
      <c r="CW147" s="28">
        <f t="shared" si="286"/>
        <v>12.89</v>
      </c>
      <c r="CX147" s="28">
        <f t="shared" si="254"/>
        <v>16.11</v>
      </c>
      <c r="CY147" s="28">
        <f t="shared" si="255"/>
        <v>16.649999999999999</v>
      </c>
      <c r="CZ147" s="28">
        <f t="shared" si="256"/>
        <v>16.11</v>
      </c>
      <c r="DA147" s="28">
        <f t="shared" si="257"/>
        <v>16.649999999999999</v>
      </c>
      <c r="DB147" s="29">
        <f t="shared" si="258"/>
        <v>78.41</v>
      </c>
      <c r="DC147" s="29">
        <f t="shared" si="259"/>
        <v>78.41</v>
      </c>
      <c r="DD147" s="28">
        <f t="shared" si="260"/>
        <v>16.649999999999999</v>
      </c>
      <c r="DE147" s="28">
        <f t="shared" si="261"/>
        <v>15.04</v>
      </c>
      <c r="DF147" s="28">
        <f t="shared" si="262"/>
        <v>16.649999999999999</v>
      </c>
      <c r="DG147" s="28">
        <f t="shared" si="263"/>
        <v>16.11</v>
      </c>
      <c r="DH147" s="28">
        <f t="shared" si="264"/>
        <v>16.649999999999999</v>
      </c>
      <c r="DI147" s="28">
        <f t="shared" si="265"/>
        <v>16.11</v>
      </c>
      <c r="DJ147" s="28">
        <f t="shared" si="266"/>
        <v>16.649999999999999</v>
      </c>
      <c r="DK147" s="28">
        <f t="shared" si="267"/>
        <v>16.649999999999999</v>
      </c>
      <c r="DL147" s="28">
        <f t="shared" si="268"/>
        <v>16.11</v>
      </c>
      <c r="DM147" s="28">
        <f t="shared" si="269"/>
        <v>16.649999999999999</v>
      </c>
      <c r="DN147" s="28">
        <f t="shared" si="270"/>
        <v>16.11</v>
      </c>
      <c r="DO147" s="28">
        <f t="shared" si="271"/>
        <v>16.649999999999999</v>
      </c>
      <c r="DP147" s="31">
        <f t="shared" si="285"/>
        <v>196.03</v>
      </c>
      <c r="DQ147" s="29">
        <f t="shared" si="273"/>
        <v>274.44</v>
      </c>
      <c r="DR147" s="28">
        <f t="shared" si="279"/>
        <v>16.649999999999999</v>
      </c>
      <c r="DS147" s="28">
        <f t="shared" si="274"/>
        <v>15.04</v>
      </c>
      <c r="DT147" s="28">
        <f t="shared" si="275"/>
        <v>16.649999999999999</v>
      </c>
      <c r="DU147" s="28">
        <f t="shared" si="280"/>
        <v>16.11</v>
      </c>
      <c r="DV147" s="29"/>
      <c r="DW147" s="29"/>
      <c r="DX147" s="29"/>
      <c r="DY147" s="29"/>
      <c r="DZ147" s="29"/>
      <c r="EA147" s="29"/>
      <c r="EB147" s="29"/>
      <c r="EC147" s="29"/>
      <c r="ED147" s="29">
        <f t="shared" si="276"/>
        <v>64.449999999999989</v>
      </c>
      <c r="EE147" s="28">
        <f t="shared" si="277"/>
        <v>338.89</v>
      </c>
      <c r="EF147" s="28">
        <f t="shared" si="278"/>
        <v>750.11</v>
      </c>
    </row>
    <row r="148" spans="2:137" ht="41.25" x14ac:dyDescent="0.2">
      <c r="B148" s="59">
        <v>42954</v>
      </c>
      <c r="C148" s="60" t="s">
        <v>245</v>
      </c>
      <c r="D148" s="60" t="s">
        <v>393</v>
      </c>
      <c r="E148" s="95" t="s">
        <v>227</v>
      </c>
      <c r="F148" s="61" t="s">
        <v>394</v>
      </c>
      <c r="G148" s="94">
        <v>1089</v>
      </c>
      <c r="H148" s="28">
        <f t="shared" ref="H148:H166" si="287">(G148*0.1)</f>
        <v>108.9</v>
      </c>
      <c r="I148" s="28">
        <f t="shared" ref="I148:I166" si="288">(G148*0.9)</f>
        <v>980.1</v>
      </c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28"/>
      <c r="CM148" s="28"/>
      <c r="CN148" s="28"/>
      <c r="CO148" s="29"/>
      <c r="CP148" s="28"/>
      <c r="CQ148" s="28"/>
      <c r="CR148" s="28"/>
      <c r="CS148" s="28"/>
      <c r="CT148" s="30"/>
      <c r="CU148" s="28"/>
      <c r="CV148" s="28"/>
      <c r="CW148" s="28">
        <f t="shared" si="286"/>
        <v>12.89</v>
      </c>
      <c r="CX148" s="28">
        <f t="shared" ref="CX148:CX151" si="289">ROUND((I148/5/365*30),2)</f>
        <v>16.11</v>
      </c>
      <c r="CY148" s="28">
        <f t="shared" ref="CY148:CY153" si="290">ROUND((I148/5/365*31),2)</f>
        <v>16.649999999999999</v>
      </c>
      <c r="CZ148" s="28">
        <f t="shared" ref="CZ148:CZ153" si="291">ROUND((I148/5/365*30),2)</f>
        <v>16.11</v>
      </c>
      <c r="DA148" s="28">
        <f t="shared" ref="DA148:DA153" si="292">ROUND((I148/5/365*31),2)</f>
        <v>16.649999999999999</v>
      </c>
      <c r="DB148" s="29">
        <f t="shared" ref="DB148:DB154" si="293">SUM(CP148:DA148)</f>
        <v>78.41</v>
      </c>
      <c r="DC148" s="29">
        <f t="shared" ref="DC148:DC154" si="294">ROUND((CO148+DB148),2)</f>
        <v>78.41</v>
      </c>
      <c r="DD148" s="28">
        <f t="shared" ref="DD148:DD154" si="295">ROUND((I148/5/365*31),2)</f>
        <v>16.649999999999999</v>
      </c>
      <c r="DE148" s="28">
        <f t="shared" ref="DE148:DE154" si="296">ROUND((I148/5/365*28),2)</f>
        <v>15.04</v>
      </c>
      <c r="DF148" s="28">
        <f t="shared" ref="DF148:DF154" si="297">ROUND((I148/5/365*31),2)</f>
        <v>16.649999999999999</v>
      </c>
      <c r="DG148" s="28">
        <f t="shared" ref="DG148:DG154" si="298">ROUND((I148/5/365*30),2)</f>
        <v>16.11</v>
      </c>
      <c r="DH148" s="28">
        <f t="shared" ref="DH148:DH154" si="299">ROUND((I148/5/365*31),2)</f>
        <v>16.649999999999999</v>
      </c>
      <c r="DI148" s="28">
        <f t="shared" ref="DI148:DI154" si="300">ROUND((I148/5/365*30),2)</f>
        <v>16.11</v>
      </c>
      <c r="DJ148" s="28">
        <f t="shared" ref="DJ148:DJ154" si="301">ROUND((I148/5/365*31),2)</f>
        <v>16.649999999999999</v>
      </c>
      <c r="DK148" s="28">
        <f t="shared" ref="DK148:DK164" si="302">ROUND((I148/5/365*31),2)</f>
        <v>16.649999999999999</v>
      </c>
      <c r="DL148" s="28">
        <f t="shared" ref="DL148:DL166" si="303">ROUND((I148/5/365*30),2)</f>
        <v>16.11</v>
      </c>
      <c r="DM148" s="28">
        <f t="shared" ref="DM148:DM169" si="304">ROUND((I148/5/365*31),2)</f>
        <v>16.649999999999999</v>
      </c>
      <c r="DN148" s="28">
        <f t="shared" ref="DN148:DN169" si="305">ROUND((I148/5/365*30),2)</f>
        <v>16.11</v>
      </c>
      <c r="DO148" s="28">
        <f t="shared" ref="DO148:DO169" si="306">ROUND((I148/5/365*31),2)</f>
        <v>16.649999999999999</v>
      </c>
      <c r="DP148" s="31">
        <f t="shared" si="285"/>
        <v>196.03</v>
      </c>
      <c r="DQ148" s="29">
        <f t="shared" ref="DQ148:DQ169" si="307">ROUND((DC148+DP148),2)</f>
        <v>274.44</v>
      </c>
      <c r="DR148" s="28">
        <f t="shared" si="279"/>
        <v>16.649999999999999</v>
      </c>
      <c r="DS148" s="28">
        <f t="shared" ref="DS148:DS169" si="308">ROUND((I148/5/365*28),2)</f>
        <v>15.04</v>
      </c>
      <c r="DT148" s="28">
        <f t="shared" ref="DT148:DT169" si="309">ROUND((I148/5/365*31),2)</f>
        <v>16.649999999999999</v>
      </c>
      <c r="DU148" s="28">
        <f t="shared" si="280"/>
        <v>16.11</v>
      </c>
      <c r="DV148" s="29"/>
      <c r="DW148" s="29"/>
      <c r="DX148" s="29"/>
      <c r="DY148" s="29"/>
      <c r="DZ148" s="29"/>
      <c r="EA148" s="29"/>
      <c r="EB148" s="29"/>
      <c r="EC148" s="29"/>
      <c r="ED148" s="29">
        <f t="shared" ref="ED148:ED169" si="310">SUM(DR148:EC148)</f>
        <v>64.449999999999989</v>
      </c>
      <c r="EE148" s="28">
        <f t="shared" ref="EE148:EE169" si="311">ROUND((DQ148+DR148+DS148+DT148+DU148+DV148+DW148+DX148+DY148+DZ148+EA148+EB148+EC148),2)</f>
        <v>338.89</v>
      </c>
      <c r="EF148" s="28">
        <f t="shared" ref="EF148:EF169" si="312">SUM(G148-EE148)</f>
        <v>750.11</v>
      </c>
    </row>
    <row r="149" spans="2:137" ht="57.75" x14ac:dyDescent="0.2">
      <c r="B149" s="59">
        <v>42954</v>
      </c>
      <c r="C149" s="60" t="s">
        <v>245</v>
      </c>
      <c r="D149" s="60" t="s">
        <v>395</v>
      </c>
      <c r="E149" s="95" t="s">
        <v>227</v>
      </c>
      <c r="F149" s="61" t="s">
        <v>396</v>
      </c>
      <c r="G149" s="94">
        <v>1089</v>
      </c>
      <c r="H149" s="28">
        <f t="shared" si="287"/>
        <v>108.9</v>
      </c>
      <c r="I149" s="28">
        <f t="shared" si="288"/>
        <v>980.1</v>
      </c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28"/>
      <c r="CM149" s="28"/>
      <c r="CN149" s="28"/>
      <c r="CO149" s="29"/>
      <c r="CP149" s="28"/>
      <c r="CQ149" s="28"/>
      <c r="CR149" s="28"/>
      <c r="CS149" s="28"/>
      <c r="CT149" s="30"/>
      <c r="CU149" s="28"/>
      <c r="CV149" s="28"/>
      <c r="CW149" s="28">
        <f t="shared" si="286"/>
        <v>12.89</v>
      </c>
      <c r="CX149" s="28">
        <f t="shared" si="289"/>
        <v>16.11</v>
      </c>
      <c r="CY149" s="28">
        <f t="shared" si="290"/>
        <v>16.649999999999999</v>
      </c>
      <c r="CZ149" s="28">
        <f t="shared" si="291"/>
        <v>16.11</v>
      </c>
      <c r="DA149" s="28">
        <f t="shared" si="292"/>
        <v>16.649999999999999</v>
      </c>
      <c r="DB149" s="29">
        <f t="shared" si="293"/>
        <v>78.41</v>
      </c>
      <c r="DC149" s="29">
        <f t="shared" si="294"/>
        <v>78.41</v>
      </c>
      <c r="DD149" s="28">
        <f t="shared" si="295"/>
        <v>16.649999999999999</v>
      </c>
      <c r="DE149" s="28">
        <f t="shared" si="296"/>
        <v>15.04</v>
      </c>
      <c r="DF149" s="28">
        <f t="shared" si="297"/>
        <v>16.649999999999999</v>
      </c>
      <c r="DG149" s="28">
        <f t="shared" si="298"/>
        <v>16.11</v>
      </c>
      <c r="DH149" s="28">
        <f t="shared" si="299"/>
        <v>16.649999999999999</v>
      </c>
      <c r="DI149" s="28">
        <f t="shared" si="300"/>
        <v>16.11</v>
      </c>
      <c r="DJ149" s="28">
        <f t="shared" si="301"/>
        <v>16.649999999999999</v>
      </c>
      <c r="DK149" s="28">
        <f t="shared" si="302"/>
        <v>16.649999999999999</v>
      </c>
      <c r="DL149" s="28">
        <f t="shared" si="303"/>
        <v>16.11</v>
      </c>
      <c r="DM149" s="28">
        <f t="shared" si="304"/>
        <v>16.649999999999999</v>
      </c>
      <c r="DN149" s="28">
        <f t="shared" si="305"/>
        <v>16.11</v>
      </c>
      <c r="DO149" s="28">
        <f t="shared" si="306"/>
        <v>16.649999999999999</v>
      </c>
      <c r="DP149" s="31">
        <f t="shared" si="285"/>
        <v>196.03</v>
      </c>
      <c r="DQ149" s="29">
        <f t="shared" si="307"/>
        <v>274.44</v>
      </c>
      <c r="DR149" s="28">
        <f t="shared" ref="DR149:DR169" si="313">ROUND((I149/5/365*31),2)</f>
        <v>16.649999999999999</v>
      </c>
      <c r="DS149" s="28">
        <f t="shared" si="308"/>
        <v>15.04</v>
      </c>
      <c r="DT149" s="28">
        <f t="shared" si="309"/>
        <v>16.649999999999999</v>
      </c>
      <c r="DU149" s="28">
        <f t="shared" si="280"/>
        <v>16.11</v>
      </c>
      <c r="DV149" s="29"/>
      <c r="DW149" s="29"/>
      <c r="DX149" s="29"/>
      <c r="DY149" s="29"/>
      <c r="DZ149" s="29"/>
      <c r="EA149" s="29"/>
      <c r="EB149" s="29"/>
      <c r="EC149" s="29"/>
      <c r="ED149" s="29">
        <f t="shared" si="310"/>
        <v>64.449999999999989</v>
      </c>
      <c r="EE149" s="28">
        <f t="shared" si="311"/>
        <v>338.89</v>
      </c>
      <c r="EF149" s="28">
        <f t="shared" si="312"/>
        <v>750.11</v>
      </c>
    </row>
    <row r="150" spans="2:137" ht="41.25" x14ac:dyDescent="0.2">
      <c r="B150" s="59">
        <v>42954</v>
      </c>
      <c r="C150" s="60" t="s">
        <v>245</v>
      </c>
      <c r="D150" s="60" t="s">
        <v>397</v>
      </c>
      <c r="E150" s="95" t="s">
        <v>227</v>
      </c>
      <c r="F150" s="61" t="s">
        <v>398</v>
      </c>
      <c r="G150" s="94">
        <v>1089</v>
      </c>
      <c r="H150" s="28">
        <f t="shared" si="287"/>
        <v>108.9</v>
      </c>
      <c r="I150" s="28">
        <f t="shared" si="288"/>
        <v>980.1</v>
      </c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28"/>
      <c r="CM150" s="28"/>
      <c r="CN150" s="28"/>
      <c r="CO150" s="29"/>
      <c r="CP150" s="28"/>
      <c r="CQ150" s="28"/>
      <c r="CR150" s="28"/>
      <c r="CS150" s="28"/>
      <c r="CT150" s="30"/>
      <c r="CU150" s="28"/>
      <c r="CV150" s="28"/>
      <c r="CW150" s="28">
        <f t="shared" si="286"/>
        <v>12.89</v>
      </c>
      <c r="CX150" s="28">
        <f t="shared" si="289"/>
        <v>16.11</v>
      </c>
      <c r="CY150" s="28">
        <f t="shared" si="290"/>
        <v>16.649999999999999</v>
      </c>
      <c r="CZ150" s="28">
        <f t="shared" si="291"/>
        <v>16.11</v>
      </c>
      <c r="DA150" s="28">
        <f t="shared" si="292"/>
        <v>16.649999999999999</v>
      </c>
      <c r="DB150" s="29">
        <f t="shared" si="293"/>
        <v>78.41</v>
      </c>
      <c r="DC150" s="29">
        <f t="shared" si="294"/>
        <v>78.41</v>
      </c>
      <c r="DD150" s="28">
        <f t="shared" si="295"/>
        <v>16.649999999999999</v>
      </c>
      <c r="DE150" s="28">
        <f t="shared" si="296"/>
        <v>15.04</v>
      </c>
      <c r="DF150" s="28">
        <f t="shared" si="297"/>
        <v>16.649999999999999</v>
      </c>
      <c r="DG150" s="28">
        <f t="shared" si="298"/>
        <v>16.11</v>
      </c>
      <c r="DH150" s="28">
        <f t="shared" si="299"/>
        <v>16.649999999999999</v>
      </c>
      <c r="DI150" s="28">
        <f t="shared" si="300"/>
        <v>16.11</v>
      </c>
      <c r="DJ150" s="28">
        <f t="shared" si="301"/>
        <v>16.649999999999999</v>
      </c>
      <c r="DK150" s="28">
        <f t="shared" si="302"/>
        <v>16.649999999999999</v>
      </c>
      <c r="DL150" s="28">
        <f t="shared" si="303"/>
        <v>16.11</v>
      </c>
      <c r="DM150" s="28">
        <f t="shared" si="304"/>
        <v>16.649999999999999</v>
      </c>
      <c r="DN150" s="28">
        <f t="shared" si="305"/>
        <v>16.11</v>
      </c>
      <c r="DO150" s="28">
        <f t="shared" si="306"/>
        <v>16.649999999999999</v>
      </c>
      <c r="DP150" s="31">
        <f t="shared" si="285"/>
        <v>196.03</v>
      </c>
      <c r="DQ150" s="29">
        <f t="shared" si="307"/>
        <v>274.44</v>
      </c>
      <c r="DR150" s="28">
        <f t="shared" si="313"/>
        <v>16.649999999999999</v>
      </c>
      <c r="DS150" s="28">
        <f t="shared" si="308"/>
        <v>15.04</v>
      </c>
      <c r="DT150" s="28">
        <f t="shared" si="309"/>
        <v>16.649999999999999</v>
      </c>
      <c r="DU150" s="28">
        <f t="shared" ref="DU150:DU169" si="314">ROUND((I150/5/365*30),2)</f>
        <v>16.11</v>
      </c>
      <c r="DV150" s="29"/>
      <c r="DW150" s="29"/>
      <c r="DX150" s="29"/>
      <c r="DY150" s="29"/>
      <c r="DZ150" s="29"/>
      <c r="EA150" s="29"/>
      <c r="EB150" s="29"/>
      <c r="EC150" s="29"/>
      <c r="ED150" s="29">
        <f t="shared" si="310"/>
        <v>64.449999999999989</v>
      </c>
      <c r="EE150" s="28">
        <f t="shared" si="311"/>
        <v>338.89</v>
      </c>
      <c r="EF150" s="28">
        <f t="shared" si="312"/>
        <v>750.11</v>
      </c>
    </row>
    <row r="151" spans="2:137" ht="66" x14ac:dyDescent="0.2">
      <c r="B151" s="59">
        <v>42954</v>
      </c>
      <c r="C151" s="60" t="s">
        <v>334</v>
      </c>
      <c r="D151" s="60" t="s">
        <v>399</v>
      </c>
      <c r="E151" s="95" t="s">
        <v>227</v>
      </c>
      <c r="F151" s="61" t="s">
        <v>400</v>
      </c>
      <c r="G151" s="94">
        <v>1366</v>
      </c>
      <c r="H151" s="28">
        <f t="shared" si="287"/>
        <v>136.6</v>
      </c>
      <c r="I151" s="28">
        <f t="shared" si="288"/>
        <v>1229.4000000000001</v>
      </c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28"/>
      <c r="CM151" s="28"/>
      <c r="CN151" s="28"/>
      <c r="CO151" s="29"/>
      <c r="CP151" s="28"/>
      <c r="CQ151" s="28"/>
      <c r="CR151" s="28"/>
      <c r="CS151" s="28"/>
      <c r="CT151" s="30"/>
      <c r="CU151" s="28"/>
      <c r="CV151" s="28"/>
      <c r="CW151" s="28">
        <f t="shared" si="286"/>
        <v>16.170000000000002</v>
      </c>
      <c r="CX151" s="28">
        <f t="shared" si="289"/>
        <v>20.21</v>
      </c>
      <c r="CY151" s="28">
        <f t="shared" si="290"/>
        <v>20.88</v>
      </c>
      <c r="CZ151" s="28">
        <f t="shared" si="291"/>
        <v>20.21</v>
      </c>
      <c r="DA151" s="28">
        <f t="shared" si="292"/>
        <v>20.88</v>
      </c>
      <c r="DB151" s="29">
        <f t="shared" si="293"/>
        <v>98.35</v>
      </c>
      <c r="DC151" s="29">
        <f t="shared" si="294"/>
        <v>98.35</v>
      </c>
      <c r="DD151" s="28">
        <f t="shared" si="295"/>
        <v>20.88</v>
      </c>
      <c r="DE151" s="28">
        <f t="shared" si="296"/>
        <v>18.86</v>
      </c>
      <c r="DF151" s="28">
        <f t="shared" si="297"/>
        <v>20.88</v>
      </c>
      <c r="DG151" s="28">
        <f t="shared" si="298"/>
        <v>20.21</v>
      </c>
      <c r="DH151" s="28">
        <f t="shared" si="299"/>
        <v>20.88</v>
      </c>
      <c r="DI151" s="28">
        <f t="shared" si="300"/>
        <v>20.21</v>
      </c>
      <c r="DJ151" s="28">
        <f t="shared" si="301"/>
        <v>20.88</v>
      </c>
      <c r="DK151" s="28">
        <f t="shared" si="302"/>
        <v>20.88</v>
      </c>
      <c r="DL151" s="28">
        <f t="shared" si="303"/>
        <v>20.21</v>
      </c>
      <c r="DM151" s="28">
        <f t="shared" si="304"/>
        <v>20.88</v>
      </c>
      <c r="DN151" s="28">
        <f t="shared" si="305"/>
        <v>20.21</v>
      </c>
      <c r="DO151" s="28">
        <f t="shared" si="306"/>
        <v>20.88</v>
      </c>
      <c r="DP151" s="31">
        <f t="shared" si="285"/>
        <v>245.85999999999999</v>
      </c>
      <c r="DQ151" s="29">
        <f t="shared" si="307"/>
        <v>344.21</v>
      </c>
      <c r="DR151" s="28">
        <f t="shared" si="313"/>
        <v>20.88</v>
      </c>
      <c r="DS151" s="28">
        <f t="shared" si="308"/>
        <v>18.86</v>
      </c>
      <c r="DT151" s="28">
        <f t="shared" si="309"/>
        <v>20.88</v>
      </c>
      <c r="DU151" s="28">
        <f t="shared" si="314"/>
        <v>20.21</v>
      </c>
      <c r="DV151" s="29"/>
      <c r="DW151" s="29"/>
      <c r="DX151" s="29"/>
      <c r="DY151" s="29"/>
      <c r="DZ151" s="29"/>
      <c r="EA151" s="29"/>
      <c r="EB151" s="29"/>
      <c r="EC151" s="29"/>
      <c r="ED151" s="29">
        <f t="shared" si="310"/>
        <v>80.829999999999984</v>
      </c>
      <c r="EE151" s="28">
        <f t="shared" si="311"/>
        <v>425.04</v>
      </c>
      <c r="EF151" s="28">
        <f t="shared" si="312"/>
        <v>940.96</v>
      </c>
    </row>
    <row r="152" spans="2:137" ht="16.5" x14ac:dyDescent="0.2">
      <c r="B152" s="59">
        <v>42986</v>
      </c>
      <c r="C152" s="60" t="s">
        <v>401</v>
      </c>
      <c r="D152" s="60" t="s">
        <v>402</v>
      </c>
      <c r="E152" s="95" t="s">
        <v>238</v>
      </c>
      <c r="F152" s="61" t="s">
        <v>403</v>
      </c>
      <c r="G152" s="94">
        <v>9435.17</v>
      </c>
      <c r="H152" s="28">
        <f t="shared" si="287"/>
        <v>943.51700000000005</v>
      </c>
      <c r="I152" s="28">
        <f t="shared" si="288"/>
        <v>8491.6530000000002</v>
      </c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28"/>
      <c r="CM152" s="28"/>
      <c r="CN152" s="28"/>
      <c r="CO152" s="29"/>
      <c r="CP152" s="28"/>
      <c r="CQ152" s="28"/>
      <c r="CR152" s="28"/>
      <c r="CS152" s="28"/>
      <c r="CT152" s="30"/>
      <c r="CU152" s="28"/>
      <c r="CV152" s="28"/>
      <c r="CW152" s="28"/>
      <c r="CX152" s="28">
        <f>ROUND((I152/5/365*22),2)</f>
        <v>102.37</v>
      </c>
      <c r="CY152" s="28">
        <f t="shared" si="290"/>
        <v>144.24</v>
      </c>
      <c r="CZ152" s="28">
        <f t="shared" si="291"/>
        <v>139.59</v>
      </c>
      <c r="DA152" s="28">
        <f t="shared" si="292"/>
        <v>144.24</v>
      </c>
      <c r="DB152" s="29">
        <f t="shared" si="293"/>
        <v>530.44000000000005</v>
      </c>
      <c r="DC152" s="29">
        <f t="shared" si="294"/>
        <v>530.44000000000005</v>
      </c>
      <c r="DD152" s="28">
        <f t="shared" si="295"/>
        <v>144.24</v>
      </c>
      <c r="DE152" s="28">
        <f t="shared" si="296"/>
        <v>130.28</v>
      </c>
      <c r="DF152" s="28">
        <f t="shared" si="297"/>
        <v>144.24</v>
      </c>
      <c r="DG152" s="28">
        <f t="shared" si="298"/>
        <v>139.59</v>
      </c>
      <c r="DH152" s="28">
        <f t="shared" si="299"/>
        <v>144.24</v>
      </c>
      <c r="DI152" s="28">
        <f t="shared" si="300"/>
        <v>139.59</v>
      </c>
      <c r="DJ152" s="28">
        <f t="shared" si="301"/>
        <v>144.24</v>
      </c>
      <c r="DK152" s="28">
        <f t="shared" si="302"/>
        <v>144.24</v>
      </c>
      <c r="DL152" s="28">
        <f t="shared" si="303"/>
        <v>139.59</v>
      </c>
      <c r="DM152" s="28">
        <f t="shared" si="304"/>
        <v>144.24</v>
      </c>
      <c r="DN152" s="28">
        <f t="shared" si="305"/>
        <v>139.59</v>
      </c>
      <c r="DO152" s="28">
        <f t="shared" si="306"/>
        <v>144.24</v>
      </c>
      <c r="DP152" s="31">
        <f t="shared" si="285"/>
        <v>1698.32</v>
      </c>
      <c r="DQ152" s="29">
        <f t="shared" si="307"/>
        <v>2228.7600000000002</v>
      </c>
      <c r="DR152" s="28">
        <f t="shared" si="313"/>
        <v>144.24</v>
      </c>
      <c r="DS152" s="28">
        <f t="shared" si="308"/>
        <v>130.28</v>
      </c>
      <c r="DT152" s="28">
        <f t="shared" si="309"/>
        <v>144.24</v>
      </c>
      <c r="DU152" s="28">
        <f t="shared" si="314"/>
        <v>139.59</v>
      </c>
      <c r="DV152" s="29"/>
      <c r="DW152" s="29"/>
      <c r="DX152" s="29"/>
      <c r="DY152" s="29"/>
      <c r="DZ152" s="29"/>
      <c r="EA152" s="29"/>
      <c r="EB152" s="29"/>
      <c r="EC152" s="29"/>
      <c r="ED152" s="29">
        <f t="shared" si="310"/>
        <v>558.35</v>
      </c>
      <c r="EE152" s="28">
        <f t="shared" si="311"/>
        <v>2787.11</v>
      </c>
      <c r="EF152" s="28">
        <f t="shared" si="312"/>
        <v>6648.0599999999995</v>
      </c>
    </row>
    <row r="153" spans="2:137" ht="82.5" x14ac:dyDescent="0.2">
      <c r="B153" s="59">
        <v>43003</v>
      </c>
      <c r="C153" s="60" t="s">
        <v>404</v>
      </c>
      <c r="D153" s="60" t="s">
        <v>405</v>
      </c>
      <c r="E153" s="95" t="s">
        <v>238</v>
      </c>
      <c r="F153" s="61" t="s">
        <v>406</v>
      </c>
      <c r="G153" s="94">
        <v>7849.6</v>
      </c>
      <c r="H153" s="28">
        <f t="shared" si="287"/>
        <v>784.96</v>
      </c>
      <c r="I153" s="28">
        <f t="shared" si="288"/>
        <v>7064.64</v>
      </c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28"/>
      <c r="CM153" s="28"/>
      <c r="CN153" s="28"/>
      <c r="CO153" s="29"/>
      <c r="CP153" s="28"/>
      <c r="CQ153" s="28"/>
      <c r="CR153" s="28"/>
      <c r="CS153" s="28"/>
      <c r="CT153" s="30"/>
      <c r="CU153" s="28"/>
      <c r="CV153" s="28"/>
      <c r="CW153" s="28"/>
      <c r="CX153" s="28">
        <f>ROUND((I153/5/365*5),2)</f>
        <v>19.36</v>
      </c>
      <c r="CY153" s="28">
        <f t="shared" si="290"/>
        <v>120</v>
      </c>
      <c r="CZ153" s="28">
        <f t="shared" si="291"/>
        <v>116.13</v>
      </c>
      <c r="DA153" s="28">
        <f t="shared" si="292"/>
        <v>120</v>
      </c>
      <c r="DB153" s="29">
        <f t="shared" si="293"/>
        <v>375.49</v>
      </c>
      <c r="DC153" s="29">
        <f t="shared" si="294"/>
        <v>375.49</v>
      </c>
      <c r="DD153" s="28">
        <f t="shared" si="295"/>
        <v>120</v>
      </c>
      <c r="DE153" s="28">
        <f t="shared" si="296"/>
        <v>108.39</v>
      </c>
      <c r="DF153" s="28">
        <f t="shared" si="297"/>
        <v>120</v>
      </c>
      <c r="DG153" s="28">
        <f t="shared" si="298"/>
        <v>116.13</v>
      </c>
      <c r="DH153" s="28">
        <f t="shared" si="299"/>
        <v>120</v>
      </c>
      <c r="DI153" s="28">
        <f t="shared" si="300"/>
        <v>116.13</v>
      </c>
      <c r="DJ153" s="28">
        <f t="shared" si="301"/>
        <v>120</v>
      </c>
      <c r="DK153" s="28">
        <f t="shared" si="302"/>
        <v>120</v>
      </c>
      <c r="DL153" s="28">
        <f t="shared" si="303"/>
        <v>116.13</v>
      </c>
      <c r="DM153" s="28">
        <f t="shared" si="304"/>
        <v>120</v>
      </c>
      <c r="DN153" s="28">
        <f t="shared" si="305"/>
        <v>116.13</v>
      </c>
      <c r="DO153" s="28">
        <f t="shared" si="306"/>
        <v>120</v>
      </c>
      <c r="DP153" s="31">
        <f t="shared" si="285"/>
        <v>1412.9099999999999</v>
      </c>
      <c r="DQ153" s="29">
        <f t="shared" si="307"/>
        <v>1788.4</v>
      </c>
      <c r="DR153" s="28">
        <f t="shared" si="313"/>
        <v>120</v>
      </c>
      <c r="DS153" s="28">
        <f t="shared" si="308"/>
        <v>108.39</v>
      </c>
      <c r="DT153" s="28">
        <f t="shared" si="309"/>
        <v>120</v>
      </c>
      <c r="DU153" s="28">
        <f t="shared" si="314"/>
        <v>116.13</v>
      </c>
      <c r="DV153" s="29"/>
      <c r="DW153" s="29"/>
      <c r="DX153" s="29"/>
      <c r="DY153" s="29"/>
      <c r="DZ153" s="29"/>
      <c r="EA153" s="29"/>
      <c r="EB153" s="29"/>
      <c r="EC153" s="29"/>
      <c r="ED153" s="29">
        <f t="shared" si="310"/>
        <v>464.52</v>
      </c>
      <c r="EE153" s="28">
        <f t="shared" si="311"/>
        <v>2252.92</v>
      </c>
      <c r="EF153" s="28">
        <f t="shared" si="312"/>
        <v>5596.68</v>
      </c>
      <c r="EG153" s="117"/>
    </row>
    <row r="154" spans="2:137" ht="24.75" x14ac:dyDescent="0.2">
      <c r="B154" s="59">
        <v>43090</v>
      </c>
      <c r="C154" s="60" t="s">
        <v>407</v>
      </c>
      <c r="D154" s="60" t="s">
        <v>407</v>
      </c>
      <c r="E154" s="95" t="s">
        <v>96</v>
      </c>
      <c r="F154" s="89" t="s">
        <v>408</v>
      </c>
      <c r="G154" s="94">
        <v>795</v>
      </c>
      <c r="H154" s="28">
        <f t="shared" si="287"/>
        <v>79.5</v>
      </c>
      <c r="I154" s="28">
        <f t="shared" si="288"/>
        <v>715.5</v>
      </c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28"/>
      <c r="CM154" s="28"/>
      <c r="CN154" s="28"/>
      <c r="CO154" s="29"/>
      <c r="CP154" s="28"/>
      <c r="CQ154" s="28"/>
      <c r="CR154" s="28"/>
      <c r="CS154" s="28"/>
      <c r="CT154" s="30"/>
      <c r="CU154" s="28"/>
      <c r="CV154" s="28"/>
      <c r="CW154" s="28"/>
      <c r="CX154" s="28"/>
      <c r="CY154" s="28"/>
      <c r="CZ154" s="28"/>
      <c r="DA154" s="28">
        <f>ROUND((I154/5/365*10),2)</f>
        <v>3.92</v>
      </c>
      <c r="DB154" s="29">
        <f t="shared" si="293"/>
        <v>3.92</v>
      </c>
      <c r="DC154" s="29">
        <f t="shared" si="294"/>
        <v>3.92</v>
      </c>
      <c r="DD154" s="28">
        <f t="shared" si="295"/>
        <v>12.15</v>
      </c>
      <c r="DE154" s="28">
        <f t="shared" si="296"/>
        <v>10.98</v>
      </c>
      <c r="DF154" s="28">
        <f t="shared" si="297"/>
        <v>12.15</v>
      </c>
      <c r="DG154" s="28">
        <f t="shared" si="298"/>
        <v>11.76</v>
      </c>
      <c r="DH154" s="28">
        <f t="shared" si="299"/>
        <v>12.15</v>
      </c>
      <c r="DI154" s="28">
        <f t="shared" si="300"/>
        <v>11.76</v>
      </c>
      <c r="DJ154" s="28">
        <f t="shared" si="301"/>
        <v>12.15</v>
      </c>
      <c r="DK154" s="28">
        <f t="shared" si="302"/>
        <v>12.15</v>
      </c>
      <c r="DL154" s="28">
        <f t="shared" si="303"/>
        <v>11.76</v>
      </c>
      <c r="DM154" s="28">
        <f t="shared" si="304"/>
        <v>12.15</v>
      </c>
      <c r="DN154" s="28">
        <f t="shared" si="305"/>
        <v>11.76</v>
      </c>
      <c r="DO154" s="28">
        <f t="shared" si="306"/>
        <v>12.15</v>
      </c>
      <c r="DP154" s="31">
        <f t="shared" si="285"/>
        <v>143.07000000000002</v>
      </c>
      <c r="DQ154" s="29">
        <f t="shared" si="307"/>
        <v>146.99</v>
      </c>
      <c r="DR154" s="28">
        <f t="shared" si="313"/>
        <v>12.15</v>
      </c>
      <c r="DS154" s="28">
        <f t="shared" si="308"/>
        <v>10.98</v>
      </c>
      <c r="DT154" s="28">
        <f t="shared" si="309"/>
        <v>12.15</v>
      </c>
      <c r="DU154" s="28">
        <f t="shared" si="314"/>
        <v>11.76</v>
      </c>
      <c r="DV154" s="29"/>
      <c r="DW154" s="29"/>
      <c r="DX154" s="29"/>
      <c r="DY154" s="29"/>
      <c r="DZ154" s="29"/>
      <c r="EA154" s="29"/>
      <c r="EB154" s="29"/>
      <c r="EC154" s="29"/>
      <c r="ED154" s="29">
        <f t="shared" si="310"/>
        <v>47.04</v>
      </c>
      <c r="EE154" s="28">
        <f t="shared" si="311"/>
        <v>194.03</v>
      </c>
      <c r="EF154" s="28">
        <f t="shared" si="312"/>
        <v>600.97</v>
      </c>
      <c r="EG154" s="117"/>
    </row>
    <row r="155" spans="2:137" ht="74.25" x14ac:dyDescent="0.2">
      <c r="B155" s="59">
        <v>43291</v>
      </c>
      <c r="C155" s="60" t="s">
        <v>245</v>
      </c>
      <c r="D155" s="60" t="s">
        <v>409</v>
      </c>
      <c r="E155" s="95" t="s">
        <v>227</v>
      </c>
      <c r="F155" s="61" t="s">
        <v>410</v>
      </c>
      <c r="G155" s="94">
        <v>988</v>
      </c>
      <c r="H155" s="28">
        <f t="shared" si="287"/>
        <v>98.800000000000011</v>
      </c>
      <c r="I155" s="28">
        <f t="shared" si="288"/>
        <v>889.2</v>
      </c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28"/>
      <c r="CM155" s="28"/>
      <c r="CN155" s="28"/>
      <c r="CO155" s="29"/>
      <c r="CP155" s="28"/>
      <c r="CQ155" s="28"/>
      <c r="CR155" s="28"/>
      <c r="CS155" s="28"/>
      <c r="CT155" s="30"/>
      <c r="CU155" s="28"/>
      <c r="CV155" s="28"/>
      <c r="CW155" s="28"/>
      <c r="CX155" s="28"/>
      <c r="CY155" s="28"/>
      <c r="CZ155" s="28"/>
      <c r="DA155" s="28"/>
      <c r="DB155" s="29"/>
      <c r="DC155" s="29"/>
      <c r="DD155" s="28"/>
      <c r="DE155" s="28"/>
      <c r="DF155" s="28"/>
      <c r="DG155" s="28"/>
      <c r="DH155" s="28"/>
      <c r="DI155" s="28"/>
      <c r="DJ155" s="28">
        <f>ROUND((I155/5/365*21),2)</f>
        <v>10.23</v>
      </c>
      <c r="DK155" s="28">
        <f t="shared" si="302"/>
        <v>15.1</v>
      </c>
      <c r="DL155" s="28">
        <f t="shared" si="303"/>
        <v>14.62</v>
      </c>
      <c r="DM155" s="28">
        <f t="shared" si="304"/>
        <v>15.1</v>
      </c>
      <c r="DN155" s="28">
        <f t="shared" si="305"/>
        <v>14.62</v>
      </c>
      <c r="DO155" s="28">
        <f t="shared" si="306"/>
        <v>15.1</v>
      </c>
      <c r="DP155" s="31">
        <f t="shared" si="285"/>
        <v>84.77</v>
      </c>
      <c r="DQ155" s="29">
        <f t="shared" si="307"/>
        <v>84.77</v>
      </c>
      <c r="DR155" s="28">
        <f t="shared" si="313"/>
        <v>15.1</v>
      </c>
      <c r="DS155" s="28">
        <f t="shared" si="308"/>
        <v>13.64</v>
      </c>
      <c r="DT155" s="28">
        <f t="shared" si="309"/>
        <v>15.1</v>
      </c>
      <c r="DU155" s="28">
        <f t="shared" si="314"/>
        <v>14.62</v>
      </c>
      <c r="DV155" s="29"/>
      <c r="DW155" s="29"/>
      <c r="DX155" s="29"/>
      <c r="DY155" s="29"/>
      <c r="DZ155" s="29"/>
      <c r="EA155" s="29"/>
      <c r="EB155" s="29"/>
      <c r="EC155" s="29"/>
      <c r="ED155" s="29">
        <f t="shared" si="310"/>
        <v>58.46</v>
      </c>
      <c r="EE155" s="28">
        <f t="shared" si="311"/>
        <v>143.22999999999999</v>
      </c>
      <c r="EF155" s="28">
        <f t="shared" si="312"/>
        <v>844.77</v>
      </c>
      <c r="EG155" s="117"/>
    </row>
    <row r="156" spans="2:137" ht="74.25" x14ac:dyDescent="0.2">
      <c r="B156" s="59">
        <v>43291</v>
      </c>
      <c r="C156" s="60" t="s">
        <v>245</v>
      </c>
      <c r="D156" s="60" t="s">
        <v>411</v>
      </c>
      <c r="E156" s="95" t="s">
        <v>227</v>
      </c>
      <c r="F156" s="61" t="s">
        <v>412</v>
      </c>
      <c r="G156" s="94">
        <v>988</v>
      </c>
      <c r="H156" s="28">
        <f t="shared" si="287"/>
        <v>98.800000000000011</v>
      </c>
      <c r="I156" s="28">
        <f t="shared" si="288"/>
        <v>889.2</v>
      </c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28"/>
      <c r="CM156" s="28"/>
      <c r="CN156" s="28"/>
      <c r="CO156" s="29"/>
      <c r="CP156" s="28"/>
      <c r="CQ156" s="28"/>
      <c r="CR156" s="28"/>
      <c r="CS156" s="28"/>
      <c r="CT156" s="30"/>
      <c r="CU156" s="28"/>
      <c r="CV156" s="28"/>
      <c r="CW156" s="28"/>
      <c r="CX156" s="28"/>
      <c r="CY156" s="28"/>
      <c r="CZ156" s="28"/>
      <c r="DA156" s="28"/>
      <c r="DB156" s="29"/>
      <c r="DC156" s="29"/>
      <c r="DD156" s="28"/>
      <c r="DE156" s="28"/>
      <c r="DF156" s="28"/>
      <c r="DG156" s="28"/>
      <c r="DH156" s="28"/>
      <c r="DI156" s="28"/>
      <c r="DJ156" s="28">
        <f t="shared" ref="DJ156:DJ164" si="315">ROUND((I156/5/365*21),2)</f>
        <v>10.23</v>
      </c>
      <c r="DK156" s="28">
        <f t="shared" si="302"/>
        <v>15.1</v>
      </c>
      <c r="DL156" s="28">
        <f t="shared" si="303"/>
        <v>14.62</v>
      </c>
      <c r="DM156" s="28">
        <f t="shared" si="304"/>
        <v>15.1</v>
      </c>
      <c r="DN156" s="28">
        <f t="shared" si="305"/>
        <v>14.62</v>
      </c>
      <c r="DO156" s="28">
        <f t="shared" si="306"/>
        <v>15.1</v>
      </c>
      <c r="DP156" s="31">
        <f t="shared" si="285"/>
        <v>84.77</v>
      </c>
      <c r="DQ156" s="29">
        <f t="shared" si="307"/>
        <v>84.77</v>
      </c>
      <c r="DR156" s="28">
        <f t="shared" si="313"/>
        <v>15.1</v>
      </c>
      <c r="DS156" s="28">
        <f t="shared" si="308"/>
        <v>13.64</v>
      </c>
      <c r="DT156" s="28">
        <f t="shared" si="309"/>
        <v>15.1</v>
      </c>
      <c r="DU156" s="28">
        <f t="shared" si="314"/>
        <v>14.62</v>
      </c>
      <c r="DV156" s="29"/>
      <c r="DW156" s="29"/>
      <c r="DX156" s="29"/>
      <c r="DY156" s="29"/>
      <c r="DZ156" s="29"/>
      <c r="EA156" s="29"/>
      <c r="EB156" s="29"/>
      <c r="EC156" s="29"/>
      <c r="ED156" s="29">
        <f t="shared" si="310"/>
        <v>58.46</v>
      </c>
      <c r="EE156" s="28">
        <f t="shared" si="311"/>
        <v>143.22999999999999</v>
      </c>
      <c r="EF156" s="28">
        <f t="shared" si="312"/>
        <v>844.77</v>
      </c>
      <c r="EG156" s="117"/>
    </row>
    <row r="157" spans="2:137" ht="74.25" x14ac:dyDescent="0.2">
      <c r="B157" s="59">
        <v>43291</v>
      </c>
      <c r="C157" s="60" t="s">
        <v>245</v>
      </c>
      <c r="D157" s="60" t="s">
        <v>413</v>
      </c>
      <c r="E157" s="95" t="s">
        <v>214</v>
      </c>
      <c r="F157" s="61" t="s">
        <v>414</v>
      </c>
      <c r="G157" s="94">
        <v>988</v>
      </c>
      <c r="H157" s="28">
        <f t="shared" si="287"/>
        <v>98.800000000000011</v>
      </c>
      <c r="I157" s="28">
        <f t="shared" si="288"/>
        <v>889.2</v>
      </c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28"/>
      <c r="CM157" s="28"/>
      <c r="CN157" s="28"/>
      <c r="CO157" s="29"/>
      <c r="CP157" s="28"/>
      <c r="CQ157" s="28"/>
      <c r="CR157" s="28"/>
      <c r="CS157" s="28"/>
      <c r="CT157" s="30"/>
      <c r="CU157" s="28"/>
      <c r="CV157" s="28"/>
      <c r="CW157" s="28"/>
      <c r="CX157" s="28"/>
      <c r="CY157" s="28"/>
      <c r="CZ157" s="28"/>
      <c r="DA157" s="28"/>
      <c r="DB157" s="29"/>
      <c r="DC157" s="29"/>
      <c r="DD157" s="28"/>
      <c r="DE157" s="28"/>
      <c r="DF157" s="28"/>
      <c r="DG157" s="28"/>
      <c r="DH157" s="28"/>
      <c r="DI157" s="28"/>
      <c r="DJ157" s="28">
        <f t="shared" si="315"/>
        <v>10.23</v>
      </c>
      <c r="DK157" s="28">
        <f t="shared" si="302"/>
        <v>15.1</v>
      </c>
      <c r="DL157" s="28">
        <f t="shared" si="303"/>
        <v>14.62</v>
      </c>
      <c r="DM157" s="28">
        <f t="shared" si="304"/>
        <v>15.1</v>
      </c>
      <c r="DN157" s="28">
        <f t="shared" si="305"/>
        <v>14.62</v>
      </c>
      <c r="DO157" s="28">
        <f t="shared" si="306"/>
        <v>15.1</v>
      </c>
      <c r="DP157" s="31">
        <f t="shared" si="285"/>
        <v>84.77</v>
      </c>
      <c r="DQ157" s="29">
        <f t="shared" si="307"/>
        <v>84.77</v>
      </c>
      <c r="DR157" s="28">
        <f t="shared" si="313"/>
        <v>15.1</v>
      </c>
      <c r="DS157" s="28">
        <f t="shared" si="308"/>
        <v>13.64</v>
      </c>
      <c r="DT157" s="28">
        <f t="shared" si="309"/>
        <v>15.1</v>
      </c>
      <c r="DU157" s="28">
        <f t="shared" si="314"/>
        <v>14.62</v>
      </c>
      <c r="DV157" s="29"/>
      <c r="DW157" s="29"/>
      <c r="DX157" s="29"/>
      <c r="DY157" s="29"/>
      <c r="DZ157" s="29"/>
      <c r="EA157" s="29"/>
      <c r="EB157" s="29"/>
      <c r="EC157" s="29"/>
      <c r="ED157" s="29">
        <f t="shared" si="310"/>
        <v>58.46</v>
      </c>
      <c r="EE157" s="28">
        <f t="shared" si="311"/>
        <v>143.22999999999999</v>
      </c>
      <c r="EF157" s="28">
        <f t="shared" si="312"/>
        <v>844.77</v>
      </c>
      <c r="EG157" s="117"/>
    </row>
    <row r="158" spans="2:137" ht="74.25" x14ac:dyDescent="0.2">
      <c r="B158" s="59">
        <v>43291</v>
      </c>
      <c r="C158" s="60" t="s">
        <v>245</v>
      </c>
      <c r="D158" s="60" t="s">
        <v>415</v>
      </c>
      <c r="E158" s="95" t="s">
        <v>157</v>
      </c>
      <c r="F158" s="61" t="s">
        <v>416</v>
      </c>
      <c r="G158" s="94">
        <v>988</v>
      </c>
      <c r="H158" s="28">
        <f t="shared" si="287"/>
        <v>98.800000000000011</v>
      </c>
      <c r="I158" s="28">
        <f t="shared" si="288"/>
        <v>889.2</v>
      </c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28"/>
      <c r="CM158" s="28"/>
      <c r="CN158" s="28"/>
      <c r="CO158" s="29"/>
      <c r="CP158" s="28"/>
      <c r="CQ158" s="28"/>
      <c r="CR158" s="28"/>
      <c r="CS158" s="28"/>
      <c r="CT158" s="30"/>
      <c r="CU158" s="28"/>
      <c r="CV158" s="28"/>
      <c r="CW158" s="28"/>
      <c r="CX158" s="28"/>
      <c r="CY158" s="28"/>
      <c r="CZ158" s="28"/>
      <c r="DA158" s="28"/>
      <c r="DB158" s="29"/>
      <c r="DC158" s="29"/>
      <c r="DD158" s="28"/>
      <c r="DE158" s="28"/>
      <c r="DF158" s="28"/>
      <c r="DG158" s="28"/>
      <c r="DH158" s="28"/>
      <c r="DI158" s="28"/>
      <c r="DJ158" s="28">
        <f t="shared" si="315"/>
        <v>10.23</v>
      </c>
      <c r="DK158" s="28">
        <f t="shared" si="302"/>
        <v>15.1</v>
      </c>
      <c r="DL158" s="28">
        <f t="shared" si="303"/>
        <v>14.62</v>
      </c>
      <c r="DM158" s="28">
        <f t="shared" si="304"/>
        <v>15.1</v>
      </c>
      <c r="DN158" s="28">
        <f t="shared" si="305"/>
        <v>14.62</v>
      </c>
      <c r="DO158" s="28">
        <f t="shared" si="306"/>
        <v>15.1</v>
      </c>
      <c r="DP158" s="31">
        <f t="shared" si="285"/>
        <v>84.77</v>
      </c>
      <c r="DQ158" s="29">
        <f t="shared" si="307"/>
        <v>84.77</v>
      </c>
      <c r="DR158" s="28">
        <f t="shared" si="313"/>
        <v>15.1</v>
      </c>
      <c r="DS158" s="28">
        <f t="shared" si="308"/>
        <v>13.64</v>
      </c>
      <c r="DT158" s="28">
        <f t="shared" si="309"/>
        <v>15.1</v>
      </c>
      <c r="DU158" s="28">
        <f t="shared" si="314"/>
        <v>14.62</v>
      </c>
      <c r="DV158" s="29"/>
      <c r="DW158" s="29"/>
      <c r="DX158" s="29"/>
      <c r="DY158" s="29"/>
      <c r="DZ158" s="29"/>
      <c r="EA158" s="29"/>
      <c r="EB158" s="29"/>
      <c r="EC158" s="29"/>
      <c r="ED158" s="29">
        <f t="shared" si="310"/>
        <v>58.46</v>
      </c>
      <c r="EE158" s="28">
        <f t="shared" si="311"/>
        <v>143.22999999999999</v>
      </c>
      <c r="EF158" s="28">
        <f t="shared" si="312"/>
        <v>844.77</v>
      </c>
      <c r="EG158" s="117"/>
    </row>
    <row r="159" spans="2:137" ht="74.25" x14ac:dyDescent="0.2">
      <c r="B159" s="59">
        <v>43291</v>
      </c>
      <c r="C159" s="60" t="s">
        <v>245</v>
      </c>
      <c r="D159" s="60" t="s">
        <v>417</v>
      </c>
      <c r="E159" s="95" t="s">
        <v>157</v>
      </c>
      <c r="F159" s="61" t="s">
        <v>418</v>
      </c>
      <c r="G159" s="94">
        <v>988</v>
      </c>
      <c r="H159" s="28">
        <f t="shared" si="287"/>
        <v>98.800000000000011</v>
      </c>
      <c r="I159" s="28">
        <f t="shared" si="288"/>
        <v>889.2</v>
      </c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28"/>
      <c r="CM159" s="28"/>
      <c r="CN159" s="28"/>
      <c r="CO159" s="29"/>
      <c r="CP159" s="28"/>
      <c r="CQ159" s="28"/>
      <c r="CR159" s="28"/>
      <c r="CS159" s="28"/>
      <c r="CT159" s="30"/>
      <c r="CU159" s="28"/>
      <c r="CV159" s="28"/>
      <c r="CW159" s="28"/>
      <c r="CX159" s="28"/>
      <c r="CY159" s="28"/>
      <c r="CZ159" s="28"/>
      <c r="DA159" s="28"/>
      <c r="DB159" s="29"/>
      <c r="DC159" s="29"/>
      <c r="DD159" s="28"/>
      <c r="DE159" s="28"/>
      <c r="DF159" s="28"/>
      <c r="DG159" s="28"/>
      <c r="DH159" s="28"/>
      <c r="DI159" s="28"/>
      <c r="DJ159" s="28">
        <f t="shared" si="315"/>
        <v>10.23</v>
      </c>
      <c r="DK159" s="28">
        <f t="shared" si="302"/>
        <v>15.1</v>
      </c>
      <c r="DL159" s="28">
        <f t="shared" si="303"/>
        <v>14.62</v>
      </c>
      <c r="DM159" s="28">
        <f t="shared" si="304"/>
        <v>15.1</v>
      </c>
      <c r="DN159" s="28">
        <f t="shared" si="305"/>
        <v>14.62</v>
      </c>
      <c r="DO159" s="28">
        <f t="shared" si="306"/>
        <v>15.1</v>
      </c>
      <c r="DP159" s="31">
        <f t="shared" si="285"/>
        <v>84.77</v>
      </c>
      <c r="DQ159" s="29">
        <f t="shared" si="307"/>
        <v>84.77</v>
      </c>
      <c r="DR159" s="28">
        <f t="shared" si="313"/>
        <v>15.1</v>
      </c>
      <c r="DS159" s="28">
        <f t="shared" si="308"/>
        <v>13.64</v>
      </c>
      <c r="DT159" s="28">
        <f t="shared" si="309"/>
        <v>15.1</v>
      </c>
      <c r="DU159" s="28">
        <f t="shared" si="314"/>
        <v>14.62</v>
      </c>
      <c r="DV159" s="29"/>
      <c r="DW159" s="29"/>
      <c r="DX159" s="29"/>
      <c r="DY159" s="29"/>
      <c r="DZ159" s="29"/>
      <c r="EA159" s="29"/>
      <c r="EB159" s="29"/>
      <c r="EC159" s="29"/>
      <c r="ED159" s="29">
        <f t="shared" si="310"/>
        <v>58.46</v>
      </c>
      <c r="EE159" s="28">
        <f t="shared" si="311"/>
        <v>143.22999999999999</v>
      </c>
      <c r="EF159" s="28">
        <f t="shared" si="312"/>
        <v>844.77</v>
      </c>
      <c r="EG159" s="117"/>
    </row>
    <row r="160" spans="2:137" ht="74.25" x14ac:dyDescent="0.2">
      <c r="B160" s="59">
        <v>43291</v>
      </c>
      <c r="C160" s="60" t="s">
        <v>245</v>
      </c>
      <c r="D160" s="60" t="s">
        <v>419</v>
      </c>
      <c r="E160" s="95" t="s">
        <v>227</v>
      </c>
      <c r="F160" s="61" t="s">
        <v>420</v>
      </c>
      <c r="G160" s="94">
        <v>988</v>
      </c>
      <c r="H160" s="28">
        <f t="shared" si="287"/>
        <v>98.800000000000011</v>
      </c>
      <c r="I160" s="28">
        <f t="shared" si="288"/>
        <v>889.2</v>
      </c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28"/>
      <c r="CM160" s="28"/>
      <c r="CN160" s="28"/>
      <c r="CO160" s="29"/>
      <c r="CP160" s="28"/>
      <c r="CQ160" s="28"/>
      <c r="CR160" s="28"/>
      <c r="CS160" s="28"/>
      <c r="CT160" s="30"/>
      <c r="CU160" s="28"/>
      <c r="CV160" s="28"/>
      <c r="CW160" s="28"/>
      <c r="CX160" s="28"/>
      <c r="CY160" s="28"/>
      <c r="CZ160" s="28"/>
      <c r="DA160" s="28"/>
      <c r="DB160" s="29"/>
      <c r="DC160" s="29"/>
      <c r="DD160" s="28"/>
      <c r="DE160" s="28"/>
      <c r="DF160" s="28"/>
      <c r="DG160" s="28"/>
      <c r="DH160" s="28"/>
      <c r="DI160" s="28"/>
      <c r="DJ160" s="28">
        <f t="shared" si="315"/>
        <v>10.23</v>
      </c>
      <c r="DK160" s="28">
        <f t="shared" si="302"/>
        <v>15.1</v>
      </c>
      <c r="DL160" s="28">
        <f t="shared" si="303"/>
        <v>14.62</v>
      </c>
      <c r="DM160" s="28">
        <f t="shared" si="304"/>
        <v>15.1</v>
      </c>
      <c r="DN160" s="28">
        <f t="shared" si="305"/>
        <v>14.62</v>
      </c>
      <c r="DO160" s="28">
        <f t="shared" si="306"/>
        <v>15.1</v>
      </c>
      <c r="DP160" s="31">
        <f t="shared" si="285"/>
        <v>84.77</v>
      </c>
      <c r="DQ160" s="29">
        <f t="shared" si="307"/>
        <v>84.77</v>
      </c>
      <c r="DR160" s="28">
        <f t="shared" si="313"/>
        <v>15.1</v>
      </c>
      <c r="DS160" s="28">
        <f t="shared" si="308"/>
        <v>13.64</v>
      </c>
      <c r="DT160" s="28">
        <f t="shared" si="309"/>
        <v>15.1</v>
      </c>
      <c r="DU160" s="28">
        <f t="shared" si="314"/>
        <v>14.62</v>
      </c>
      <c r="DV160" s="29"/>
      <c r="DW160" s="29"/>
      <c r="DX160" s="29"/>
      <c r="DY160" s="29"/>
      <c r="DZ160" s="29"/>
      <c r="EA160" s="29"/>
      <c r="EB160" s="29"/>
      <c r="EC160" s="29"/>
      <c r="ED160" s="29">
        <f t="shared" si="310"/>
        <v>58.46</v>
      </c>
      <c r="EE160" s="28">
        <f t="shared" si="311"/>
        <v>143.22999999999999</v>
      </c>
      <c r="EF160" s="28">
        <f t="shared" si="312"/>
        <v>844.77</v>
      </c>
      <c r="EG160" s="117"/>
    </row>
    <row r="161" spans="2:137" ht="74.25" x14ac:dyDescent="0.2">
      <c r="B161" s="59">
        <v>43291</v>
      </c>
      <c r="C161" s="60" t="s">
        <v>245</v>
      </c>
      <c r="D161" s="60" t="s">
        <v>421</v>
      </c>
      <c r="E161" s="95" t="s">
        <v>157</v>
      </c>
      <c r="F161" s="61" t="s">
        <v>422</v>
      </c>
      <c r="G161" s="94">
        <v>988</v>
      </c>
      <c r="H161" s="28">
        <f t="shared" si="287"/>
        <v>98.800000000000011</v>
      </c>
      <c r="I161" s="28">
        <f t="shared" si="288"/>
        <v>889.2</v>
      </c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28"/>
      <c r="CM161" s="28"/>
      <c r="CN161" s="28"/>
      <c r="CO161" s="29"/>
      <c r="CP161" s="28"/>
      <c r="CQ161" s="28"/>
      <c r="CR161" s="28"/>
      <c r="CS161" s="28"/>
      <c r="CT161" s="30"/>
      <c r="CU161" s="28"/>
      <c r="CV161" s="28"/>
      <c r="CW161" s="28"/>
      <c r="CX161" s="28"/>
      <c r="CY161" s="28"/>
      <c r="CZ161" s="28"/>
      <c r="DA161" s="28"/>
      <c r="DB161" s="29"/>
      <c r="DC161" s="29"/>
      <c r="DD161" s="28"/>
      <c r="DE161" s="28"/>
      <c r="DF161" s="28"/>
      <c r="DG161" s="28"/>
      <c r="DH161" s="28"/>
      <c r="DI161" s="28"/>
      <c r="DJ161" s="28">
        <f t="shared" si="315"/>
        <v>10.23</v>
      </c>
      <c r="DK161" s="28">
        <f t="shared" si="302"/>
        <v>15.1</v>
      </c>
      <c r="DL161" s="28">
        <f t="shared" si="303"/>
        <v>14.62</v>
      </c>
      <c r="DM161" s="28">
        <f t="shared" si="304"/>
        <v>15.1</v>
      </c>
      <c r="DN161" s="28">
        <f t="shared" si="305"/>
        <v>14.62</v>
      </c>
      <c r="DO161" s="28">
        <f t="shared" si="306"/>
        <v>15.1</v>
      </c>
      <c r="DP161" s="31">
        <f t="shared" si="285"/>
        <v>84.77</v>
      </c>
      <c r="DQ161" s="29">
        <f t="shared" si="307"/>
        <v>84.77</v>
      </c>
      <c r="DR161" s="28">
        <f t="shared" si="313"/>
        <v>15.1</v>
      </c>
      <c r="DS161" s="28">
        <f t="shared" si="308"/>
        <v>13.64</v>
      </c>
      <c r="DT161" s="28">
        <f t="shared" si="309"/>
        <v>15.1</v>
      </c>
      <c r="DU161" s="28">
        <f t="shared" si="314"/>
        <v>14.62</v>
      </c>
      <c r="DV161" s="29"/>
      <c r="DW161" s="29"/>
      <c r="DX161" s="29"/>
      <c r="DY161" s="29"/>
      <c r="DZ161" s="29"/>
      <c r="EA161" s="29"/>
      <c r="EB161" s="29"/>
      <c r="EC161" s="29"/>
      <c r="ED161" s="29">
        <f t="shared" si="310"/>
        <v>58.46</v>
      </c>
      <c r="EE161" s="28">
        <f t="shared" si="311"/>
        <v>143.22999999999999</v>
      </c>
      <c r="EF161" s="28">
        <f t="shared" si="312"/>
        <v>844.77</v>
      </c>
      <c r="EG161" s="117"/>
    </row>
    <row r="162" spans="2:137" ht="66" x14ac:dyDescent="0.2">
      <c r="B162" s="59">
        <v>43291</v>
      </c>
      <c r="C162" s="60" t="s">
        <v>245</v>
      </c>
      <c r="D162" s="60" t="s">
        <v>423</v>
      </c>
      <c r="E162" s="93" t="s">
        <v>424</v>
      </c>
      <c r="F162" s="61" t="s">
        <v>425</v>
      </c>
      <c r="G162" s="94">
        <v>988</v>
      </c>
      <c r="H162" s="28">
        <f t="shared" si="287"/>
        <v>98.800000000000011</v>
      </c>
      <c r="I162" s="28">
        <f t="shared" si="288"/>
        <v>889.2</v>
      </c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28"/>
      <c r="CM162" s="28"/>
      <c r="CN162" s="28"/>
      <c r="CO162" s="29"/>
      <c r="CP162" s="28"/>
      <c r="CQ162" s="28"/>
      <c r="CR162" s="28"/>
      <c r="CS162" s="28"/>
      <c r="CT162" s="30"/>
      <c r="CU162" s="28"/>
      <c r="CV162" s="28"/>
      <c r="CW162" s="28"/>
      <c r="CX162" s="28"/>
      <c r="CY162" s="28"/>
      <c r="CZ162" s="28"/>
      <c r="DA162" s="28"/>
      <c r="DB162" s="29"/>
      <c r="DC162" s="29"/>
      <c r="DD162" s="28"/>
      <c r="DE162" s="28"/>
      <c r="DF162" s="28"/>
      <c r="DG162" s="28"/>
      <c r="DH162" s="28"/>
      <c r="DI162" s="28"/>
      <c r="DJ162" s="28">
        <f t="shared" si="315"/>
        <v>10.23</v>
      </c>
      <c r="DK162" s="28">
        <f t="shared" si="302"/>
        <v>15.1</v>
      </c>
      <c r="DL162" s="28">
        <f t="shared" si="303"/>
        <v>14.62</v>
      </c>
      <c r="DM162" s="28">
        <f t="shared" si="304"/>
        <v>15.1</v>
      </c>
      <c r="DN162" s="28">
        <f t="shared" si="305"/>
        <v>14.62</v>
      </c>
      <c r="DO162" s="28">
        <f t="shared" si="306"/>
        <v>15.1</v>
      </c>
      <c r="DP162" s="31">
        <f t="shared" si="285"/>
        <v>84.77</v>
      </c>
      <c r="DQ162" s="29">
        <f t="shared" si="307"/>
        <v>84.77</v>
      </c>
      <c r="DR162" s="28">
        <f t="shared" si="313"/>
        <v>15.1</v>
      </c>
      <c r="DS162" s="28">
        <f t="shared" si="308"/>
        <v>13.64</v>
      </c>
      <c r="DT162" s="28">
        <f t="shared" si="309"/>
        <v>15.1</v>
      </c>
      <c r="DU162" s="28">
        <f t="shared" si="314"/>
        <v>14.62</v>
      </c>
      <c r="DV162" s="29"/>
      <c r="DW162" s="29"/>
      <c r="DX162" s="29"/>
      <c r="DY162" s="29"/>
      <c r="DZ162" s="29"/>
      <c r="EA162" s="29"/>
      <c r="EB162" s="29"/>
      <c r="EC162" s="29"/>
      <c r="ED162" s="29">
        <f t="shared" si="310"/>
        <v>58.46</v>
      </c>
      <c r="EE162" s="28">
        <f t="shared" si="311"/>
        <v>143.22999999999999</v>
      </c>
      <c r="EF162" s="28">
        <f t="shared" si="312"/>
        <v>844.77</v>
      </c>
      <c r="EG162" s="117"/>
    </row>
    <row r="163" spans="2:137" ht="74.25" x14ac:dyDescent="0.2">
      <c r="B163" s="59">
        <v>43291</v>
      </c>
      <c r="C163" s="60" t="s">
        <v>245</v>
      </c>
      <c r="D163" s="60" t="s">
        <v>426</v>
      </c>
      <c r="E163" s="93" t="s">
        <v>107</v>
      </c>
      <c r="F163" s="61" t="s">
        <v>427</v>
      </c>
      <c r="G163" s="94">
        <v>988</v>
      </c>
      <c r="H163" s="28">
        <f t="shared" si="287"/>
        <v>98.800000000000011</v>
      </c>
      <c r="I163" s="28">
        <f t="shared" si="288"/>
        <v>889.2</v>
      </c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28"/>
      <c r="CM163" s="28"/>
      <c r="CN163" s="28"/>
      <c r="CO163" s="29"/>
      <c r="CP163" s="28"/>
      <c r="CQ163" s="28"/>
      <c r="CR163" s="28"/>
      <c r="CS163" s="28"/>
      <c r="CT163" s="30"/>
      <c r="CU163" s="28"/>
      <c r="CV163" s="28"/>
      <c r="CW163" s="28"/>
      <c r="CX163" s="28"/>
      <c r="CY163" s="28"/>
      <c r="CZ163" s="28"/>
      <c r="DA163" s="28"/>
      <c r="DB163" s="29"/>
      <c r="DC163" s="29"/>
      <c r="DD163" s="28"/>
      <c r="DE163" s="28"/>
      <c r="DF163" s="28"/>
      <c r="DG163" s="28"/>
      <c r="DH163" s="28"/>
      <c r="DI163" s="28"/>
      <c r="DJ163" s="28">
        <f t="shared" si="315"/>
        <v>10.23</v>
      </c>
      <c r="DK163" s="28">
        <f t="shared" si="302"/>
        <v>15.1</v>
      </c>
      <c r="DL163" s="28">
        <f t="shared" si="303"/>
        <v>14.62</v>
      </c>
      <c r="DM163" s="28">
        <f t="shared" si="304"/>
        <v>15.1</v>
      </c>
      <c r="DN163" s="28">
        <f t="shared" si="305"/>
        <v>14.62</v>
      </c>
      <c r="DO163" s="28">
        <f t="shared" si="306"/>
        <v>15.1</v>
      </c>
      <c r="DP163" s="31">
        <f t="shared" si="285"/>
        <v>84.77</v>
      </c>
      <c r="DQ163" s="29">
        <f t="shared" si="307"/>
        <v>84.77</v>
      </c>
      <c r="DR163" s="28">
        <f t="shared" si="313"/>
        <v>15.1</v>
      </c>
      <c r="DS163" s="28">
        <f t="shared" si="308"/>
        <v>13.64</v>
      </c>
      <c r="DT163" s="28">
        <f t="shared" si="309"/>
        <v>15.1</v>
      </c>
      <c r="DU163" s="28">
        <f t="shared" si="314"/>
        <v>14.62</v>
      </c>
      <c r="DV163" s="29"/>
      <c r="DW163" s="29"/>
      <c r="DX163" s="29"/>
      <c r="DY163" s="29"/>
      <c r="DZ163" s="29"/>
      <c r="EA163" s="29"/>
      <c r="EB163" s="29"/>
      <c r="EC163" s="29"/>
      <c r="ED163" s="29">
        <f t="shared" si="310"/>
        <v>58.46</v>
      </c>
      <c r="EE163" s="28">
        <f t="shared" si="311"/>
        <v>143.22999999999999</v>
      </c>
      <c r="EF163" s="28">
        <f t="shared" si="312"/>
        <v>844.77</v>
      </c>
      <c r="EG163" s="117"/>
    </row>
    <row r="164" spans="2:137" ht="74.25" x14ac:dyDescent="0.2">
      <c r="B164" s="59">
        <v>43291</v>
      </c>
      <c r="C164" s="60" t="s">
        <v>245</v>
      </c>
      <c r="D164" s="60" t="s">
        <v>428</v>
      </c>
      <c r="E164" s="93" t="s">
        <v>227</v>
      </c>
      <c r="F164" s="61" t="s">
        <v>429</v>
      </c>
      <c r="G164" s="94">
        <v>988</v>
      </c>
      <c r="H164" s="28">
        <f t="shared" si="287"/>
        <v>98.800000000000011</v>
      </c>
      <c r="I164" s="28">
        <f t="shared" si="288"/>
        <v>889.2</v>
      </c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28"/>
      <c r="CM164" s="28"/>
      <c r="CN164" s="28"/>
      <c r="CO164" s="29"/>
      <c r="CP164" s="28"/>
      <c r="CQ164" s="28"/>
      <c r="CR164" s="28"/>
      <c r="CS164" s="28"/>
      <c r="CT164" s="30"/>
      <c r="CU164" s="28"/>
      <c r="CV164" s="28"/>
      <c r="CW164" s="28"/>
      <c r="CX164" s="28"/>
      <c r="CY164" s="28"/>
      <c r="CZ164" s="28"/>
      <c r="DA164" s="28"/>
      <c r="DB164" s="29"/>
      <c r="DC164" s="29"/>
      <c r="DD164" s="28"/>
      <c r="DE164" s="28"/>
      <c r="DF164" s="28"/>
      <c r="DG164" s="28"/>
      <c r="DH164" s="28"/>
      <c r="DI164" s="28"/>
      <c r="DJ164" s="28">
        <f t="shared" si="315"/>
        <v>10.23</v>
      </c>
      <c r="DK164" s="28">
        <f t="shared" si="302"/>
        <v>15.1</v>
      </c>
      <c r="DL164" s="28">
        <f t="shared" si="303"/>
        <v>14.62</v>
      </c>
      <c r="DM164" s="28">
        <f t="shared" si="304"/>
        <v>15.1</v>
      </c>
      <c r="DN164" s="28">
        <f t="shared" si="305"/>
        <v>14.62</v>
      </c>
      <c r="DO164" s="28">
        <f t="shared" si="306"/>
        <v>15.1</v>
      </c>
      <c r="DP164" s="31">
        <f t="shared" si="285"/>
        <v>84.77</v>
      </c>
      <c r="DQ164" s="29">
        <f t="shared" si="307"/>
        <v>84.77</v>
      </c>
      <c r="DR164" s="28">
        <f t="shared" si="313"/>
        <v>15.1</v>
      </c>
      <c r="DS164" s="28">
        <f t="shared" si="308"/>
        <v>13.64</v>
      </c>
      <c r="DT164" s="28">
        <f t="shared" si="309"/>
        <v>15.1</v>
      </c>
      <c r="DU164" s="28">
        <f t="shared" si="314"/>
        <v>14.62</v>
      </c>
      <c r="DV164" s="29"/>
      <c r="DW164" s="29"/>
      <c r="DX164" s="29"/>
      <c r="DY164" s="29"/>
      <c r="DZ164" s="29"/>
      <c r="EA164" s="29"/>
      <c r="EB164" s="29"/>
      <c r="EC164" s="29"/>
      <c r="ED164" s="29">
        <f t="shared" si="310"/>
        <v>58.46</v>
      </c>
      <c r="EE164" s="28">
        <f t="shared" si="311"/>
        <v>143.22999999999999</v>
      </c>
      <c r="EF164" s="28">
        <f t="shared" si="312"/>
        <v>844.77</v>
      </c>
      <c r="EG164" s="117"/>
    </row>
    <row r="165" spans="2:137" ht="16.5" x14ac:dyDescent="0.2">
      <c r="B165" s="59">
        <v>43320</v>
      </c>
      <c r="C165" s="60" t="s">
        <v>430</v>
      </c>
      <c r="D165" s="60" t="s">
        <v>431</v>
      </c>
      <c r="E165" s="93" t="s">
        <v>238</v>
      </c>
      <c r="F165" s="89" t="s">
        <v>432</v>
      </c>
      <c r="G165" s="62">
        <v>715.69</v>
      </c>
      <c r="H165" s="28">
        <f t="shared" si="287"/>
        <v>71.569000000000003</v>
      </c>
      <c r="I165" s="28">
        <f t="shared" si="288"/>
        <v>644.12100000000009</v>
      </c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28"/>
      <c r="CM165" s="28"/>
      <c r="CN165" s="28"/>
      <c r="CO165" s="29"/>
      <c r="CP165" s="28"/>
      <c r="CQ165" s="28"/>
      <c r="CR165" s="28"/>
      <c r="CS165" s="28"/>
      <c r="CT165" s="30"/>
      <c r="CU165" s="28"/>
      <c r="CV165" s="28"/>
      <c r="CW165" s="28"/>
      <c r="CX165" s="28"/>
      <c r="CY165" s="28"/>
      <c r="CZ165" s="28"/>
      <c r="DA165" s="28"/>
      <c r="DB165" s="29"/>
      <c r="DC165" s="29"/>
      <c r="DD165" s="28"/>
      <c r="DE165" s="28"/>
      <c r="DF165" s="28"/>
      <c r="DG165" s="28"/>
      <c r="DH165" s="28"/>
      <c r="DI165" s="28"/>
      <c r="DJ165" s="28"/>
      <c r="DK165" s="28">
        <f>ROUND((I165/5/365*23),2)</f>
        <v>8.1199999999999992</v>
      </c>
      <c r="DL165" s="28">
        <f>ROUND((I165/5/365*30),2)</f>
        <v>10.59</v>
      </c>
      <c r="DM165" s="28">
        <f t="shared" si="304"/>
        <v>10.94</v>
      </c>
      <c r="DN165" s="28">
        <f t="shared" si="305"/>
        <v>10.59</v>
      </c>
      <c r="DO165" s="28">
        <f t="shared" si="306"/>
        <v>10.94</v>
      </c>
      <c r="DP165" s="31">
        <f t="shared" si="285"/>
        <v>51.179999999999993</v>
      </c>
      <c r="DQ165" s="29">
        <f t="shared" si="307"/>
        <v>51.18</v>
      </c>
      <c r="DR165" s="28">
        <f t="shared" si="313"/>
        <v>10.94</v>
      </c>
      <c r="DS165" s="28">
        <f t="shared" si="308"/>
        <v>9.8800000000000008</v>
      </c>
      <c r="DT165" s="28">
        <f t="shared" si="309"/>
        <v>10.94</v>
      </c>
      <c r="DU165" s="28">
        <f t="shared" si="314"/>
        <v>10.59</v>
      </c>
      <c r="DV165" s="29"/>
      <c r="DW165" s="29"/>
      <c r="DX165" s="29"/>
      <c r="DY165" s="29"/>
      <c r="DZ165" s="29"/>
      <c r="EA165" s="29"/>
      <c r="EB165" s="29"/>
      <c r="EC165" s="29"/>
      <c r="ED165" s="29">
        <f t="shared" si="310"/>
        <v>42.349999999999994</v>
      </c>
      <c r="EE165" s="28">
        <f t="shared" si="311"/>
        <v>93.53</v>
      </c>
      <c r="EF165" s="28">
        <f t="shared" si="312"/>
        <v>622.16000000000008</v>
      </c>
      <c r="EG165" s="117"/>
    </row>
    <row r="166" spans="2:137" ht="24.75" x14ac:dyDescent="0.2">
      <c r="B166" s="59">
        <v>43320</v>
      </c>
      <c r="C166" s="60" t="s">
        <v>430</v>
      </c>
      <c r="D166" s="60" t="s">
        <v>433</v>
      </c>
      <c r="E166" s="93" t="s">
        <v>238</v>
      </c>
      <c r="F166" s="89" t="s">
        <v>434</v>
      </c>
      <c r="G166" s="62">
        <v>715.69</v>
      </c>
      <c r="H166" s="28">
        <f t="shared" si="287"/>
        <v>71.569000000000003</v>
      </c>
      <c r="I166" s="28">
        <f t="shared" si="288"/>
        <v>644.12100000000009</v>
      </c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28"/>
      <c r="CM166" s="28"/>
      <c r="CN166" s="28"/>
      <c r="CO166" s="29"/>
      <c r="CP166" s="28"/>
      <c r="CQ166" s="28"/>
      <c r="CR166" s="28"/>
      <c r="CS166" s="28"/>
      <c r="CT166" s="30"/>
      <c r="CU166" s="28"/>
      <c r="CV166" s="28"/>
      <c r="CW166" s="28"/>
      <c r="CX166" s="28"/>
      <c r="CY166" s="28"/>
      <c r="CZ166" s="28"/>
      <c r="DA166" s="28"/>
      <c r="DB166" s="29"/>
      <c r="DC166" s="29"/>
      <c r="DD166" s="28"/>
      <c r="DE166" s="28"/>
      <c r="DF166" s="28"/>
      <c r="DG166" s="28"/>
      <c r="DH166" s="28"/>
      <c r="DI166" s="28"/>
      <c r="DJ166" s="28"/>
      <c r="DK166" s="28">
        <f>ROUND((I166/5/365*23),2)</f>
        <v>8.1199999999999992</v>
      </c>
      <c r="DL166" s="28">
        <f t="shared" si="303"/>
        <v>10.59</v>
      </c>
      <c r="DM166" s="28">
        <f t="shared" si="304"/>
        <v>10.94</v>
      </c>
      <c r="DN166" s="28">
        <f t="shared" si="305"/>
        <v>10.59</v>
      </c>
      <c r="DO166" s="28">
        <f t="shared" si="306"/>
        <v>10.94</v>
      </c>
      <c r="DP166" s="31">
        <f t="shared" si="285"/>
        <v>51.179999999999993</v>
      </c>
      <c r="DQ166" s="29">
        <f t="shared" si="307"/>
        <v>51.18</v>
      </c>
      <c r="DR166" s="28">
        <f t="shared" si="313"/>
        <v>10.94</v>
      </c>
      <c r="DS166" s="28">
        <f t="shared" si="308"/>
        <v>9.8800000000000008</v>
      </c>
      <c r="DT166" s="28">
        <f t="shared" si="309"/>
        <v>10.94</v>
      </c>
      <c r="DU166" s="28">
        <f t="shared" si="314"/>
        <v>10.59</v>
      </c>
      <c r="DV166" s="29"/>
      <c r="DW166" s="29"/>
      <c r="DX166" s="29"/>
      <c r="DY166" s="29"/>
      <c r="DZ166" s="29"/>
      <c r="EA166" s="29"/>
      <c r="EB166" s="29"/>
      <c r="EC166" s="29"/>
      <c r="ED166" s="29">
        <f t="shared" si="310"/>
        <v>42.349999999999994</v>
      </c>
      <c r="EE166" s="28">
        <f t="shared" si="311"/>
        <v>93.53</v>
      </c>
      <c r="EF166" s="28">
        <f t="shared" si="312"/>
        <v>622.16000000000008</v>
      </c>
      <c r="EG166" s="117"/>
    </row>
    <row r="167" spans="2:137" ht="16.5" x14ac:dyDescent="0.2">
      <c r="B167" s="59">
        <v>43367</v>
      </c>
      <c r="C167" s="60" t="s">
        <v>435</v>
      </c>
      <c r="D167" s="60" t="s">
        <v>436</v>
      </c>
      <c r="E167" s="93" t="s">
        <v>253</v>
      </c>
      <c r="F167" s="61" t="s">
        <v>437</v>
      </c>
      <c r="G167" s="62">
        <v>1691</v>
      </c>
      <c r="H167" s="28">
        <f>(G167*0.1)</f>
        <v>169.10000000000002</v>
      </c>
      <c r="I167" s="28">
        <f>(G167*0.9)</f>
        <v>1521.9</v>
      </c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28"/>
      <c r="CM167" s="28"/>
      <c r="CN167" s="28"/>
      <c r="CO167" s="29"/>
      <c r="CP167" s="28"/>
      <c r="CQ167" s="28"/>
      <c r="CR167" s="28"/>
      <c r="CS167" s="28"/>
      <c r="CT167" s="30"/>
      <c r="CU167" s="28"/>
      <c r="CV167" s="28"/>
      <c r="CW167" s="28"/>
      <c r="CX167" s="28"/>
      <c r="CY167" s="28"/>
      <c r="CZ167" s="28"/>
      <c r="DA167" s="28"/>
      <c r="DB167" s="29"/>
      <c r="DC167" s="29"/>
      <c r="DD167" s="28"/>
      <c r="DE167" s="28"/>
      <c r="DF167" s="28"/>
      <c r="DG167" s="28"/>
      <c r="DH167" s="28"/>
      <c r="DI167" s="28"/>
      <c r="DJ167" s="28"/>
      <c r="DK167" s="28"/>
      <c r="DL167" s="28">
        <f>ROUND((I167/5/365*6),2)</f>
        <v>5</v>
      </c>
      <c r="DM167" s="28">
        <f t="shared" si="304"/>
        <v>25.85</v>
      </c>
      <c r="DN167" s="28">
        <f t="shared" si="305"/>
        <v>25.02</v>
      </c>
      <c r="DO167" s="28">
        <f t="shared" si="306"/>
        <v>25.85</v>
      </c>
      <c r="DP167" s="31">
        <f t="shared" si="285"/>
        <v>81.72</v>
      </c>
      <c r="DQ167" s="29">
        <f t="shared" si="307"/>
        <v>81.72</v>
      </c>
      <c r="DR167" s="28">
        <f t="shared" si="313"/>
        <v>25.85</v>
      </c>
      <c r="DS167" s="28">
        <f t="shared" si="308"/>
        <v>23.35</v>
      </c>
      <c r="DT167" s="28">
        <f t="shared" si="309"/>
        <v>25.85</v>
      </c>
      <c r="DU167" s="28">
        <f t="shared" si="314"/>
        <v>25.02</v>
      </c>
      <c r="DV167" s="29"/>
      <c r="DW167" s="29"/>
      <c r="DX167" s="29"/>
      <c r="DY167" s="29"/>
      <c r="DZ167" s="29"/>
      <c r="EA167" s="29"/>
      <c r="EB167" s="29"/>
      <c r="EC167" s="29"/>
      <c r="ED167" s="29">
        <f t="shared" si="310"/>
        <v>100.07000000000001</v>
      </c>
      <c r="EE167" s="28">
        <f t="shared" si="311"/>
        <v>181.79</v>
      </c>
      <c r="EF167" s="28">
        <f t="shared" si="312"/>
        <v>1509.21</v>
      </c>
      <c r="EG167" s="117"/>
    </row>
    <row r="168" spans="2:137" ht="16.5" x14ac:dyDescent="0.2">
      <c r="B168" s="59">
        <v>43367</v>
      </c>
      <c r="C168" s="60" t="s">
        <v>435</v>
      </c>
      <c r="D168" s="60" t="s">
        <v>438</v>
      </c>
      <c r="E168" s="93" t="s">
        <v>168</v>
      </c>
      <c r="F168" s="61" t="s">
        <v>439</v>
      </c>
      <c r="G168" s="62">
        <v>1691</v>
      </c>
      <c r="H168" s="28">
        <f>(G168*0.1)</f>
        <v>169.10000000000002</v>
      </c>
      <c r="I168" s="28">
        <f>(G168*0.9)</f>
        <v>1521.9</v>
      </c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28"/>
      <c r="CM168" s="28"/>
      <c r="CN168" s="28"/>
      <c r="CO168" s="29"/>
      <c r="CP168" s="28"/>
      <c r="CQ168" s="28"/>
      <c r="CR168" s="28"/>
      <c r="CS168" s="28"/>
      <c r="CT168" s="30"/>
      <c r="CU168" s="28"/>
      <c r="CV168" s="28"/>
      <c r="CW168" s="28"/>
      <c r="CX168" s="28"/>
      <c r="CY168" s="28"/>
      <c r="CZ168" s="28"/>
      <c r="DA168" s="28"/>
      <c r="DB168" s="29"/>
      <c r="DC168" s="29"/>
      <c r="DD168" s="28"/>
      <c r="DE168" s="28"/>
      <c r="DF168" s="28"/>
      <c r="DG168" s="28"/>
      <c r="DH168" s="28"/>
      <c r="DI168" s="28"/>
      <c r="DJ168" s="28"/>
      <c r="DK168" s="28"/>
      <c r="DL168" s="28">
        <f>ROUND((I168/5/365*6),2)</f>
        <v>5</v>
      </c>
      <c r="DM168" s="28">
        <f t="shared" si="304"/>
        <v>25.85</v>
      </c>
      <c r="DN168" s="28">
        <f t="shared" si="305"/>
        <v>25.02</v>
      </c>
      <c r="DO168" s="28">
        <f t="shared" si="306"/>
        <v>25.85</v>
      </c>
      <c r="DP168" s="31">
        <f t="shared" si="285"/>
        <v>81.72</v>
      </c>
      <c r="DQ168" s="29">
        <f t="shared" si="307"/>
        <v>81.72</v>
      </c>
      <c r="DR168" s="28">
        <f t="shared" si="313"/>
        <v>25.85</v>
      </c>
      <c r="DS168" s="28">
        <f t="shared" si="308"/>
        <v>23.35</v>
      </c>
      <c r="DT168" s="28">
        <f t="shared" si="309"/>
        <v>25.85</v>
      </c>
      <c r="DU168" s="28">
        <f t="shared" si="314"/>
        <v>25.02</v>
      </c>
      <c r="DV168" s="29"/>
      <c r="DW168" s="29"/>
      <c r="DX168" s="29"/>
      <c r="DY168" s="29"/>
      <c r="DZ168" s="29"/>
      <c r="EA168" s="29"/>
      <c r="EB168" s="29"/>
      <c r="EC168" s="29"/>
      <c r="ED168" s="29">
        <f t="shared" si="310"/>
        <v>100.07000000000001</v>
      </c>
      <c r="EE168" s="28">
        <f t="shared" si="311"/>
        <v>181.79</v>
      </c>
      <c r="EF168" s="28">
        <f t="shared" si="312"/>
        <v>1509.21</v>
      </c>
      <c r="EG168" s="117"/>
    </row>
    <row r="169" spans="2:137" ht="16.5" x14ac:dyDescent="0.2">
      <c r="B169" s="59">
        <v>43367</v>
      </c>
      <c r="C169" s="60" t="s">
        <v>435</v>
      </c>
      <c r="D169" s="60" t="s">
        <v>440</v>
      </c>
      <c r="E169" s="93" t="s">
        <v>288</v>
      </c>
      <c r="F169" s="61" t="s">
        <v>441</v>
      </c>
      <c r="G169" s="62">
        <v>1691</v>
      </c>
      <c r="H169" s="28">
        <f>(G169*0.1)</f>
        <v>169.10000000000002</v>
      </c>
      <c r="I169" s="28">
        <f>(G169*0.9)</f>
        <v>1521.9</v>
      </c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28"/>
      <c r="CM169" s="28"/>
      <c r="CN169" s="28"/>
      <c r="CO169" s="29"/>
      <c r="CP169" s="28"/>
      <c r="CQ169" s="28"/>
      <c r="CR169" s="28"/>
      <c r="CS169" s="28"/>
      <c r="CT169" s="30"/>
      <c r="CU169" s="28"/>
      <c r="CV169" s="28"/>
      <c r="CW169" s="28"/>
      <c r="CX169" s="28"/>
      <c r="CY169" s="28"/>
      <c r="CZ169" s="28"/>
      <c r="DA169" s="28"/>
      <c r="DB169" s="29"/>
      <c r="DC169" s="29"/>
      <c r="DD169" s="28"/>
      <c r="DE169" s="28"/>
      <c r="DF169" s="28"/>
      <c r="DG169" s="28"/>
      <c r="DH169" s="28"/>
      <c r="DI169" s="28"/>
      <c r="DJ169" s="28"/>
      <c r="DK169" s="28"/>
      <c r="DL169" s="28">
        <f t="shared" ref="DL169" si="316">ROUND((I169/5/365*6),2)</f>
        <v>5</v>
      </c>
      <c r="DM169" s="28">
        <f t="shared" si="304"/>
        <v>25.85</v>
      </c>
      <c r="DN169" s="28">
        <f t="shared" si="305"/>
        <v>25.02</v>
      </c>
      <c r="DO169" s="28">
        <f t="shared" si="306"/>
        <v>25.85</v>
      </c>
      <c r="DP169" s="31">
        <f t="shared" si="285"/>
        <v>81.72</v>
      </c>
      <c r="DQ169" s="29">
        <f t="shared" si="307"/>
        <v>81.72</v>
      </c>
      <c r="DR169" s="28">
        <f t="shared" si="313"/>
        <v>25.85</v>
      </c>
      <c r="DS169" s="28">
        <f t="shared" si="308"/>
        <v>23.35</v>
      </c>
      <c r="DT169" s="28">
        <f t="shared" si="309"/>
        <v>25.85</v>
      </c>
      <c r="DU169" s="28">
        <f t="shared" si="314"/>
        <v>25.02</v>
      </c>
      <c r="DV169" s="29"/>
      <c r="DW169" s="29"/>
      <c r="DX169" s="29"/>
      <c r="DY169" s="29"/>
      <c r="DZ169" s="29"/>
      <c r="EA169" s="29"/>
      <c r="EB169" s="29"/>
      <c r="EC169" s="29"/>
      <c r="ED169" s="29">
        <f t="shared" si="310"/>
        <v>100.07000000000001</v>
      </c>
      <c r="EE169" s="28">
        <f t="shared" si="311"/>
        <v>181.79</v>
      </c>
      <c r="EF169" s="28">
        <f t="shared" si="312"/>
        <v>1509.21</v>
      </c>
      <c r="EG169" s="117"/>
    </row>
    <row r="170" spans="2:137" ht="16.5" x14ac:dyDescent="0.2">
      <c r="B170" s="66">
        <v>43367</v>
      </c>
      <c r="C170" s="67" t="s">
        <v>435</v>
      </c>
      <c r="D170" s="67" t="s">
        <v>442</v>
      </c>
      <c r="E170" s="118" t="s">
        <v>275</v>
      </c>
      <c r="F170" s="69" t="s">
        <v>443</v>
      </c>
      <c r="G170" s="71">
        <v>1691</v>
      </c>
      <c r="H170" s="36">
        <f>(G170*0.1)</f>
        <v>169.10000000000002</v>
      </c>
      <c r="I170" s="36">
        <f>(G170*0.9)</f>
        <v>1521.9</v>
      </c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6"/>
      <c r="CM170" s="36"/>
      <c r="CN170" s="36"/>
      <c r="CO170" s="38"/>
      <c r="CP170" s="36"/>
      <c r="CQ170" s="36"/>
      <c r="CR170" s="36"/>
      <c r="CS170" s="36"/>
      <c r="CT170" s="37"/>
      <c r="CU170" s="36"/>
      <c r="CV170" s="36"/>
      <c r="CW170" s="36"/>
      <c r="CX170" s="36"/>
      <c r="CY170" s="36"/>
      <c r="CZ170" s="36"/>
      <c r="DA170" s="36"/>
      <c r="DB170" s="38"/>
      <c r="DC170" s="38"/>
      <c r="DD170" s="36"/>
      <c r="DE170" s="36"/>
      <c r="DF170" s="36"/>
      <c r="DG170" s="36"/>
      <c r="DH170" s="36"/>
      <c r="DI170" s="36"/>
      <c r="DJ170" s="36"/>
      <c r="DK170" s="36"/>
      <c r="DL170" s="36">
        <f>ROUND((I170/5/365*6),2)</f>
        <v>5</v>
      </c>
      <c r="DM170" s="36">
        <f>ROUND((I170/5/365*31),2)</f>
        <v>25.85</v>
      </c>
      <c r="DN170" s="36">
        <f>ROUND((I170/5/365*30),2)</f>
        <v>25.02</v>
      </c>
      <c r="DO170" s="36">
        <f>ROUND((I170/5/365*31),2)</f>
        <v>25.85</v>
      </c>
      <c r="DP170" s="39">
        <f>SUM(DD170:DO170)</f>
        <v>81.72</v>
      </c>
      <c r="DQ170" s="38">
        <f>ROUND((DC170+DP170),2)</f>
        <v>81.72</v>
      </c>
      <c r="DR170" s="36">
        <f>ROUND((I170/5/365*31),2)</f>
        <v>25.85</v>
      </c>
      <c r="DS170" s="36">
        <f>ROUND((I170/5/365*28),2)</f>
        <v>23.35</v>
      </c>
      <c r="DT170" s="36">
        <f>ROUND((I170/5/365*31),2)</f>
        <v>25.85</v>
      </c>
      <c r="DU170" s="36">
        <f>ROUND((I170/5/365*30),2)</f>
        <v>25.02</v>
      </c>
      <c r="DV170" s="38"/>
      <c r="DW170" s="38"/>
      <c r="DX170" s="38"/>
      <c r="DY170" s="38"/>
      <c r="DZ170" s="38"/>
      <c r="EA170" s="38"/>
      <c r="EB170" s="38"/>
      <c r="EC170" s="38"/>
      <c r="ED170" s="38">
        <f>SUM(DR170:EC170)</f>
        <v>100.07000000000001</v>
      </c>
      <c r="EE170" s="36">
        <f>ROUND((DQ170+DR170+DS170+DT170+DU170+DV170+DW170+DX170+DY170+DZ170+EA170+EB170+EC170),2)</f>
        <v>181.79</v>
      </c>
      <c r="EF170" s="36">
        <f>SUM(G170-EE170)</f>
        <v>1509.21</v>
      </c>
      <c r="EG170" s="117"/>
    </row>
    <row r="171" spans="2:137" ht="33" x14ac:dyDescent="0.2">
      <c r="B171" s="59">
        <v>43563</v>
      </c>
      <c r="C171" s="60" t="s">
        <v>444</v>
      </c>
      <c r="D171" s="60" t="s">
        <v>445</v>
      </c>
      <c r="E171" s="61" t="s">
        <v>238</v>
      </c>
      <c r="F171" s="61" t="s">
        <v>446</v>
      </c>
      <c r="G171" s="62">
        <v>1046.8800000000001</v>
      </c>
      <c r="H171" s="28">
        <f t="shared" ref="H171:H176" si="317">(G171*0.1)</f>
        <v>104.68800000000002</v>
      </c>
      <c r="I171" s="28">
        <f t="shared" ref="I171:I176" si="318">(G171*0.9)</f>
        <v>942.19200000000012</v>
      </c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28"/>
      <c r="CM171" s="28"/>
      <c r="CN171" s="28"/>
      <c r="CO171" s="29"/>
      <c r="CP171" s="28"/>
      <c r="CQ171" s="28"/>
      <c r="CR171" s="28"/>
      <c r="CS171" s="28"/>
      <c r="CT171" s="30"/>
      <c r="CU171" s="28"/>
      <c r="CV171" s="28"/>
      <c r="CW171" s="28"/>
      <c r="CX171" s="28"/>
      <c r="CY171" s="28"/>
      <c r="CZ171" s="28"/>
      <c r="DA171" s="28"/>
      <c r="DB171" s="29"/>
      <c r="DC171" s="29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31"/>
      <c r="DQ171" s="29"/>
      <c r="DR171" s="28"/>
      <c r="DS171" s="28"/>
      <c r="DT171" s="28"/>
      <c r="DU171" s="28">
        <f>ROUND((I171/5/365*22),2)</f>
        <v>11.36</v>
      </c>
      <c r="DV171" s="29"/>
      <c r="DW171" s="29"/>
      <c r="DX171" s="29"/>
      <c r="DY171" s="29"/>
      <c r="DZ171" s="29"/>
      <c r="EA171" s="29"/>
      <c r="EB171" s="29"/>
      <c r="EC171" s="29"/>
      <c r="ED171" s="29">
        <f t="shared" ref="ED171:ED176" si="319">SUM(DR171:EC171)</f>
        <v>11.36</v>
      </c>
      <c r="EE171" s="28">
        <f t="shared" ref="EE171:EE176" si="320">ROUND((DQ171+DR171+DS171+DT171+DU171+DV171+DW171+DX171+DY171+DZ171+EA171+EB171+EC171),2)</f>
        <v>11.36</v>
      </c>
      <c r="EF171" s="28">
        <f t="shared" ref="EF171:EF176" si="321">SUM(G171-EE171)</f>
        <v>1035.5200000000002</v>
      </c>
      <c r="EG171" s="117"/>
    </row>
    <row r="172" spans="2:137" ht="33" x14ac:dyDescent="0.2">
      <c r="B172" s="59">
        <v>43563</v>
      </c>
      <c r="C172" s="60" t="s">
        <v>447</v>
      </c>
      <c r="D172" s="60" t="s">
        <v>448</v>
      </c>
      <c r="E172" s="61" t="s">
        <v>238</v>
      </c>
      <c r="F172" s="61" t="s">
        <v>449</v>
      </c>
      <c r="G172" s="62">
        <v>1046.8800000000001</v>
      </c>
      <c r="H172" s="28">
        <f t="shared" si="317"/>
        <v>104.68800000000002</v>
      </c>
      <c r="I172" s="28">
        <f t="shared" si="318"/>
        <v>942.19200000000012</v>
      </c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28"/>
      <c r="CM172" s="28"/>
      <c r="CN172" s="28"/>
      <c r="CO172" s="29"/>
      <c r="CP172" s="28"/>
      <c r="CQ172" s="28"/>
      <c r="CR172" s="28"/>
      <c r="CS172" s="28"/>
      <c r="CT172" s="30"/>
      <c r="CU172" s="28"/>
      <c r="CV172" s="28"/>
      <c r="CW172" s="28"/>
      <c r="CX172" s="28"/>
      <c r="CY172" s="28"/>
      <c r="CZ172" s="28"/>
      <c r="DA172" s="28"/>
      <c r="DB172" s="29"/>
      <c r="DC172" s="29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31"/>
      <c r="DQ172" s="29"/>
      <c r="DR172" s="28"/>
      <c r="DS172" s="28"/>
      <c r="DT172" s="28"/>
      <c r="DU172" s="28">
        <f t="shared" ref="DU172:DU176" si="322">ROUND((I172/5/365*22),2)</f>
        <v>11.36</v>
      </c>
      <c r="DV172" s="29"/>
      <c r="DW172" s="29"/>
      <c r="DX172" s="29"/>
      <c r="DY172" s="29"/>
      <c r="DZ172" s="29"/>
      <c r="EA172" s="29"/>
      <c r="EB172" s="29"/>
      <c r="EC172" s="29"/>
      <c r="ED172" s="29">
        <f t="shared" si="319"/>
        <v>11.36</v>
      </c>
      <c r="EE172" s="28">
        <f t="shared" si="320"/>
        <v>11.36</v>
      </c>
      <c r="EF172" s="28">
        <f t="shared" si="321"/>
        <v>1035.5200000000002</v>
      </c>
      <c r="EG172" s="117"/>
    </row>
    <row r="173" spans="2:137" ht="33" x14ac:dyDescent="0.2">
      <c r="B173" s="59">
        <v>43563</v>
      </c>
      <c r="C173" s="60" t="s">
        <v>450</v>
      </c>
      <c r="D173" s="60" t="s">
        <v>451</v>
      </c>
      <c r="E173" s="61" t="s">
        <v>238</v>
      </c>
      <c r="F173" s="61" t="s">
        <v>452</v>
      </c>
      <c r="G173" s="62">
        <v>1046.8800000000001</v>
      </c>
      <c r="H173" s="28">
        <f t="shared" si="317"/>
        <v>104.68800000000002</v>
      </c>
      <c r="I173" s="28">
        <f t="shared" si="318"/>
        <v>942.19200000000012</v>
      </c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28"/>
      <c r="CM173" s="28"/>
      <c r="CN173" s="28"/>
      <c r="CO173" s="29"/>
      <c r="CP173" s="28"/>
      <c r="CQ173" s="28"/>
      <c r="CR173" s="28"/>
      <c r="CS173" s="28"/>
      <c r="CT173" s="30"/>
      <c r="CU173" s="28"/>
      <c r="CV173" s="28"/>
      <c r="CW173" s="28"/>
      <c r="CX173" s="28"/>
      <c r="CY173" s="28"/>
      <c r="CZ173" s="28"/>
      <c r="DA173" s="28"/>
      <c r="DB173" s="29"/>
      <c r="DC173" s="29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31"/>
      <c r="DQ173" s="29"/>
      <c r="DR173" s="28"/>
      <c r="DS173" s="28"/>
      <c r="DT173" s="28"/>
      <c r="DU173" s="28">
        <f t="shared" si="322"/>
        <v>11.36</v>
      </c>
      <c r="DV173" s="29"/>
      <c r="DW173" s="29"/>
      <c r="DX173" s="29"/>
      <c r="DY173" s="29"/>
      <c r="DZ173" s="29"/>
      <c r="EA173" s="29"/>
      <c r="EB173" s="29"/>
      <c r="EC173" s="29"/>
      <c r="ED173" s="29">
        <f t="shared" si="319"/>
        <v>11.36</v>
      </c>
      <c r="EE173" s="28">
        <f t="shared" si="320"/>
        <v>11.36</v>
      </c>
      <c r="EF173" s="28">
        <f t="shared" si="321"/>
        <v>1035.5200000000002</v>
      </c>
      <c r="EG173" s="117"/>
    </row>
    <row r="174" spans="2:137" ht="33" x14ac:dyDescent="0.2">
      <c r="B174" s="59">
        <v>43563</v>
      </c>
      <c r="C174" s="60" t="s">
        <v>453</v>
      </c>
      <c r="D174" s="60" t="s">
        <v>454</v>
      </c>
      <c r="E174" s="61" t="s">
        <v>238</v>
      </c>
      <c r="F174" s="61" t="s">
        <v>455</v>
      </c>
      <c r="G174" s="62">
        <v>1046.8800000000001</v>
      </c>
      <c r="H174" s="28">
        <f t="shared" si="317"/>
        <v>104.68800000000002</v>
      </c>
      <c r="I174" s="28">
        <f t="shared" si="318"/>
        <v>942.19200000000012</v>
      </c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28"/>
      <c r="CM174" s="28"/>
      <c r="CN174" s="28"/>
      <c r="CO174" s="29"/>
      <c r="CP174" s="28"/>
      <c r="CQ174" s="28"/>
      <c r="CR174" s="28"/>
      <c r="CS174" s="28"/>
      <c r="CT174" s="30"/>
      <c r="CU174" s="28"/>
      <c r="CV174" s="28"/>
      <c r="CW174" s="28"/>
      <c r="CX174" s="28"/>
      <c r="CY174" s="28"/>
      <c r="CZ174" s="28"/>
      <c r="DA174" s="28"/>
      <c r="DB174" s="29"/>
      <c r="DC174" s="29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31"/>
      <c r="DQ174" s="29"/>
      <c r="DR174" s="28"/>
      <c r="DS174" s="28"/>
      <c r="DT174" s="28"/>
      <c r="DU174" s="28">
        <f t="shared" si="322"/>
        <v>11.36</v>
      </c>
      <c r="DV174" s="29"/>
      <c r="DW174" s="29"/>
      <c r="DX174" s="29"/>
      <c r="DY174" s="29"/>
      <c r="DZ174" s="29"/>
      <c r="EA174" s="29"/>
      <c r="EB174" s="29"/>
      <c r="EC174" s="29"/>
      <c r="ED174" s="29">
        <f t="shared" si="319"/>
        <v>11.36</v>
      </c>
      <c r="EE174" s="28">
        <f t="shared" si="320"/>
        <v>11.36</v>
      </c>
      <c r="EF174" s="28">
        <f t="shared" si="321"/>
        <v>1035.5200000000002</v>
      </c>
      <c r="EG174" s="117"/>
    </row>
    <row r="175" spans="2:137" ht="33" x14ac:dyDescent="0.2">
      <c r="B175" s="59">
        <v>43563</v>
      </c>
      <c r="C175" s="60" t="s">
        <v>456</v>
      </c>
      <c r="D175" s="60" t="s">
        <v>457</v>
      </c>
      <c r="E175" s="61" t="s">
        <v>238</v>
      </c>
      <c r="F175" s="61" t="s">
        <v>458</v>
      </c>
      <c r="G175" s="62">
        <v>1046.8800000000001</v>
      </c>
      <c r="H175" s="28">
        <f t="shared" si="317"/>
        <v>104.68800000000002</v>
      </c>
      <c r="I175" s="28">
        <f t="shared" si="318"/>
        <v>942.19200000000012</v>
      </c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28"/>
      <c r="CM175" s="28"/>
      <c r="CN175" s="28"/>
      <c r="CO175" s="29"/>
      <c r="CP175" s="28"/>
      <c r="CQ175" s="28"/>
      <c r="CR175" s="28"/>
      <c r="CS175" s="28"/>
      <c r="CT175" s="30"/>
      <c r="CU175" s="28"/>
      <c r="CV175" s="28"/>
      <c r="CW175" s="28"/>
      <c r="CX175" s="28"/>
      <c r="CY175" s="28"/>
      <c r="CZ175" s="28"/>
      <c r="DA175" s="28"/>
      <c r="DB175" s="29"/>
      <c r="DC175" s="29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31"/>
      <c r="DQ175" s="29"/>
      <c r="DR175" s="28"/>
      <c r="DS175" s="28"/>
      <c r="DT175" s="28"/>
      <c r="DU175" s="28">
        <f t="shared" si="322"/>
        <v>11.36</v>
      </c>
      <c r="DV175" s="29"/>
      <c r="DW175" s="29"/>
      <c r="DX175" s="29"/>
      <c r="DY175" s="29"/>
      <c r="DZ175" s="29"/>
      <c r="EA175" s="29"/>
      <c r="EB175" s="29"/>
      <c r="EC175" s="29"/>
      <c r="ED175" s="29">
        <f t="shared" si="319"/>
        <v>11.36</v>
      </c>
      <c r="EE175" s="28">
        <f t="shared" si="320"/>
        <v>11.36</v>
      </c>
      <c r="EF175" s="28">
        <f t="shared" si="321"/>
        <v>1035.5200000000002</v>
      </c>
      <c r="EG175" s="117"/>
    </row>
    <row r="176" spans="2:137" ht="33" x14ac:dyDescent="0.2">
      <c r="B176" s="59">
        <v>43563</v>
      </c>
      <c r="C176" s="60" t="s">
        <v>459</v>
      </c>
      <c r="D176" s="60" t="s">
        <v>460</v>
      </c>
      <c r="E176" s="61" t="s">
        <v>238</v>
      </c>
      <c r="F176" s="61" t="s">
        <v>461</v>
      </c>
      <c r="G176" s="62">
        <v>1046.8800000000001</v>
      </c>
      <c r="H176" s="28">
        <f t="shared" si="317"/>
        <v>104.68800000000002</v>
      </c>
      <c r="I176" s="28">
        <f t="shared" si="318"/>
        <v>942.19200000000012</v>
      </c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19"/>
      <c r="AS176" s="119"/>
      <c r="AT176" s="119"/>
      <c r="AU176" s="119"/>
      <c r="AV176" s="119"/>
      <c r="AW176" s="119"/>
      <c r="AX176" s="119"/>
      <c r="AY176" s="119"/>
      <c r="AZ176" s="119"/>
      <c r="BA176" s="119"/>
      <c r="BB176" s="119"/>
      <c r="BC176" s="119"/>
      <c r="BD176" s="119"/>
      <c r="BE176" s="119"/>
      <c r="BF176" s="119"/>
      <c r="BG176" s="119"/>
      <c r="BH176" s="119"/>
      <c r="BI176" s="119"/>
      <c r="BJ176" s="119"/>
      <c r="BK176" s="119"/>
      <c r="BL176" s="119"/>
      <c r="BM176" s="119"/>
      <c r="BN176" s="119"/>
      <c r="BO176" s="119"/>
      <c r="BP176" s="119"/>
      <c r="BQ176" s="119"/>
      <c r="BR176" s="119"/>
      <c r="BS176" s="119"/>
      <c r="BT176" s="119"/>
      <c r="BU176" s="119"/>
      <c r="BV176" s="119"/>
      <c r="BW176" s="119"/>
      <c r="BX176" s="119"/>
      <c r="BY176" s="119"/>
      <c r="BZ176" s="119"/>
      <c r="CA176" s="119"/>
      <c r="CB176" s="119"/>
      <c r="CC176" s="119"/>
      <c r="CD176" s="119"/>
      <c r="CE176" s="119"/>
      <c r="CF176" s="119"/>
      <c r="CG176" s="119"/>
      <c r="CH176" s="119"/>
      <c r="CI176" s="119"/>
      <c r="CJ176" s="119"/>
      <c r="CK176" s="119"/>
      <c r="CL176" s="119"/>
      <c r="CM176" s="119"/>
      <c r="CN176" s="119"/>
      <c r="CO176" s="119"/>
      <c r="CP176" s="119"/>
      <c r="CQ176" s="119"/>
      <c r="CR176" s="119"/>
      <c r="CS176" s="119"/>
      <c r="CT176" s="119"/>
      <c r="CU176" s="119"/>
      <c r="CV176" s="119"/>
      <c r="CW176" s="119"/>
      <c r="CX176" s="119"/>
      <c r="CY176" s="119"/>
      <c r="CZ176" s="119"/>
      <c r="DA176" s="119"/>
      <c r="DB176" s="119"/>
      <c r="DC176" s="119"/>
      <c r="DD176" s="119"/>
      <c r="DE176" s="119"/>
      <c r="DF176" s="119"/>
      <c r="DG176" s="119"/>
      <c r="DH176" s="119"/>
      <c r="DI176" s="119"/>
      <c r="DJ176" s="119"/>
      <c r="DK176" s="119"/>
      <c r="DL176" s="119"/>
      <c r="DM176" s="119"/>
      <c r="DN176" s="119"/>
      <c r="DO176" s="119"/>
      <c r="DP176" s="119"/>
      <c r="DQ176" s="119"/>
      <c r="DR176" s="119"/>
      <c r="DS176" s="119"/>
      <c r="DT176" s="119"/>
      <c r="DU176" s="28">
        <f t="shared" si="322"/>
        <v>11.36</v>
      </c>
      <c r="DV176" s="119"/>
      <c r="DW176" s="119"/>
      <c r="DX176" s="119"/>
      <c r="DY176" s="119"/>
      <c r="DZ176" s="119"/>
      <c r="EA176" s="119"/>
      <c r="EB176" s="119"/>
      <c r="EC176" s="119"/>
      <c r="ED176" s="29">
        <f t="shared" si="319"/>
        <v>11.36</v>
      </c>
      <c r="EE176" s="28">
        <f t="shared" si="320"/>
        <v>11.36</v>
      </c>
      <c r="EF176" s="28">
        <f t="shared" si="321"/>
        <v>1035.5200000000002</v>
      </c>
      <c r="EG176" s="117"/>
    </row>
    <row r="177" spans="2:138" s="1" customFormat="1" ht="9.75" x14ac:dyDescent="0.2">
      <c r="B177" s="120" t="s">
        <v>462</v>
      </c>
      <c r="C177" s="121"/>
      <c r="D177" s="121"/>
      <c r="E177" s="122"/>
      <c r="F177" s="122"/>
      <c r="G177" s="123">
        <f>SUM(G84:G176)</f>
        <v>137290.25000000009</v>
      </c>
      <c r="H177" s="123">
        <f t="shared" ref="H177:BS177" si="323">SUM(H84:H176)</f>
        <v>13729.024999999987</v>
      </c>
      <c r="I177" s="123">
        <f t="shared" si="323"/>
        <v>123561.22499999987</v>
      </c>
      <c r="J177" s="123">
        <f t="shared" si="323"/>
        <v>0</v>
      </c>
      <c r="K177" s="123">
        <f t="shared" si="323"/>
        <v>0</v>
      </c>
      <c r="L177" s="123">
        <f t="shared" si="323"/>
        <v>0</v>
      </c>
      <c r="M177" s="123">
        <f t="shared" si="323"/>
        <v>0</v>
      </c>
      <c r="N177" s="123">
        <f t="shared" si="323"/>
        <v>0</v>
      </c>
      <c r="O177" s="123">
        <f t="shared" si="323"/>
        <v>0</v>
      </c>
      <c r="P177" s="123">
        <f t="shared" si="323"/>
        <v>0</v>
      </c>
      <c r="Q177" s="123">
        <f t="shared" si="323"/>
        <v>0</v>
      </c>
      <c r="R177" s="123">
        <f t="shared" si="323"/>
        <v>0</v>
      </c>
      <c r="S177" s="123">
        <f t="shared" si="323"/>
        <v>0</v>
      </c>
      <c r="T177" s="123">
        <f t="shared" si="323"/>
        <v>0</v>
      </c>
      <c r="U177" s="123">
        <f t="shared" si="323"/>
        <v>0</v>
      </c>
      <c r="V177" s="123">
        <f t="shared" si="323"/>
        <v>0</v>
      </c>
      <c r="W177" s="123">
        <f t="shared" si="323"/>
        <v>0</v>
      </c>
      <c r="X177" s="123">
        <f t="shared" si="323"/>
        <v>0</v>
      </c>
      <c r="Y177" s="123">
        <f t="shared" si="323"/>
        <v>0</v>
      </c>
      <c r="Z177" s="123">
        <f t="shared" si="323"/>
        <v>0</v>
      </c>
      <c r="AA177" s="123">
        <f t="shared" si="323"/>
        <v>0</v>
      </c>
      <c r="AB177" s="123">
        <f t="shared" si="323"/>
        <v>0</v>
      </c>
      <c r="AC177" s="123">
        <f t="shared" si="323"/>
        <v>0</v>
      </c>
      <c r="AD177" s="123">
        <f t="shared" si="323"/>
        <v>0</v>
      </c>
      <c r="AE177" s="123">
        <f t="shared" si="323"/>
        <v>0</v>
      </c>
      <c r="AF177" s="123">
        <f t="shared" si="323"/>
        <v>0</v>
      </c>
      <c r="AG177" s="123">
        <f t="shared" si="323"/>
        <v>0</v>
      </c>
      <c r="AH177" s="123">
        <f t="shared" si="323"/>
        <v>0</v>
      </c>
      <c r="AI177" s="123">
        <f t="shared" si="323"/>
        <v>0</v>
      </c>
      <c r="AJ177" s="123">
        <f t="shared" si="323"/>
        <v>0</v>
      </c>
      <c r="AK177" s="123">
        <f t="shared" si="323"/>
        <v>0</v>
      </c>
      <c r="AL177" s="123">
        <f t="shared" si="323"/>
        <v>0</v>
      </c>
      <c r="AM177" s="123">
        <f t="shared" si="323"/>
        <v>0</v>
      </c>
      <c r="AN177" s="123">
        <f t="shared" si="323"/>
        <v>0</v>
      </c>
      <c r="AO177" s="123">
        <f t="shared" si="323"/>
        <v>0</v>
      </c>
      <c r="AP177" s="123">
        <f t="shared" si="323"/>
        <v>0</v>
      </c>
      <c r="AQ177" s="123">
        <f t="shared" si="323"/>
        <v>0</v>
      </c>
      <c r="AR177" s="123">
        <f t="shared" si="323"/>
        <v>0</v>
      </c>
      <c r="AS177" s="123">
        <f t="shared" si="323"/>
        <v>0</v>
      </c>
      <c r="AT177" s="123">
        <f t="shared" si="323"/>
        <v>0</v>
      </c>
      <c r="AU177" s="123">
        <f t="shared" si="323"/>
        <v>0</v>
      </c>
      <c r="AV177" s="123">
        <f t="shared" si="323"/>
        <v>0</v>
      </c>
      <c r="AW177" s="123">
        <f t="shared" si="323"/>
        <v>0</v>
      </c>
      <c r="AX177" s="123">
        <f t="shared" si="323"/>
        <v>0</v>
      </c>
      <c r="AY177" s="123">
        <f t="shared" si="323"/>
        <v>0</v>
      </c>
      <c r="AZ177" s="123">
        <f t="shared" si="323"/>
        <v>0</v>
      </c>
      <c r="BA177" s="123">
        <f t="shared" si="323"/>
        <v>0</v>
      </c>
      <c r="BB177" s="123">
        <f t="shared" si="323"/>
        <v>0</v>
      </c>
      <c r="BC177" s="123">
        <f t="shared" si="323"/>
        <v>7.99</v>
      </c>
      <c r="BD177" s="123">
        <f t="shared" si="323"/>
        <v>9.17</v>
      </c>
      <c r="BE177" s="123">
        <f t="shared" si="323"/>
        <v>8.8800000000000008</v>
      </c>
      <c r="BF177" s="123">
        <f t="shared" si="323"/>
        <v>9.17</v>
      </c>
      <c r="BG177" s="123">
        <f t="shared" si="323"/>
        <v>9.17</v>
      </c>
      <c r="BH177" s="123">
        <f t="shared" si="323"/>
        <v>8.8800000000000008</v>
      </c>
      <c r="BI177" s="123">
        <f t="shared" si="323"/>
        <v>9.17</v>
      </c>
      <c r="BJ177" s="123">
        <f t="shared" si="323"/>
        <v>39.900000000000006</v>
      </c>
      <c r="BK177" s="123">
        <f t="shared" si="323"/>
        <v>121.80000000000003</v>
      </c>
      <c r="BL177" s="123">
        <f t="shared" si="323"/>
        <v>224.13000000000005</v>
      </c>
      <c r="BM177" s="123">
        <f t="shared" si="323"/>
        <v>224.13000000000005</v>
      </c>
      <c r="BN177" s="123">
        <f t="shared" si="323"/>
        <v>156.43000000000004</v>
      </c>
      <c r="BO177" s="123">
        <f t="shared" si="323"/>
        <v>351.61</v>
      </c>
      <c r="BP177" s="123">
        <f t="shared" si="323"/>
        <v>501.00000000000006</v>
      </c>
      <c r="BQ177" s="123">
        <f t="shared" si="323"/>
        <v>484.82999999999993</v>
      </c>
      <c r="BR177" s="123">
        <f t="shared" si="323"/>
        <v>501.00000000000006</v>
      </c>
      <c r="BS177" s="123">
        <f t="shared" si="323"/>
        <v>643.71</v>
      </c>
      <c r="BT177" s="123">
        <f t="shared" ref="BT177:EE177" si="324">SUM(BT84:BT176)</f>
        <v>724.79999999999984</v>
      </c>
      <c r="BU177" s="123">
        <f t="shared" si="324"/>
        <v>724.79999999999984</v>
      </c>
      <c r="BV177" s="123">
        <f t="shared" si="324"/>
        <v>710.21999999999935</v>
      </c>
      <c r="BW177" s="123">
        <f t="shared" si="324"/>
        <v>763.68</v>
      </c>
      <c r="BX177" s="123">
        <f t="shared" si="324"/>
        <v>750.56999999999937</v>
      </c>
      <c r="BY177" s="123">
        <f t="shared" si="324"/>
        <v>776.9</v>
      </c>
      <c r="BZ177" s="123">
        <f t="shared" si="324"/>
        <v>7089.5499999999965</v>
      </c>
      <c r="CA177" s="123">
        <f t="shared" si="324"/>
        <v>7313.6799999999957</v>
      </c>
      <c r="CB177" s="123">
        <f t="shared" si="324"/>
        <v>776.9</v>
      </c>
      <c r="CC177" s="123">
        <f t="shared" si="324"/>
        <v>726.79000000000053</v>
      </c>
      <c r="CD177" s="123">
        <f t="shared" si="324"/>
        <v>776.9</v>
      </c>
      <c r="CE177" s="123">
        <f t="shared" si="324"/>
        <v>751.84999999999934</v>
      </c>
      <c r="CF177" s="123">
        <f t="shared" si="324"/>
        <v>776.9</v>
      </c>
      <c r="CG177" s="123">
        <f t="shared" si="324"/>
        <v>751.84999999999934</v>
      </c>
      <c r="CH177" s="123">
        <f t="shared" si="324"/>
        <v>776.9</v>
      </c>
      <c r="CI177" s="123">
        <f t="shared" si="324"/>
        <v>776.9</v>
      </c>
      <c r="CJ177" s="123">
        <f t="shared" si="324"/>
        <v>751.84999999999934</v>
      </c>
      <c r="CK177" s="123">
        <f t="shared" si="324"/>
        <v>776.9</v>
      </c>
      <c r="CL177" s="123">
        <f t="shared" si="324"/>
        <v>783.69999999999936</v>
      </c>
      <c r="CM177" s="123">
        <f t="shared" si="324"/>
        <v>864.27999999999975</v>
      </c>
      <c r="CN177" s="123">
        <f t="shared" si="324"/>
        <v>9291.7199999999993</v>
      </c>
      <c r="CO177" s="123">
        <f t="shared" si="324"/>
        <v>16605.399999999998</v>
      </c>
      <c r="CP177" s="123">
        <f t="shared" si="324"/>
        <v>897.41999999999985</v>
      </c>
      <c r="CQ177" s="123">
        <f t="shared" si="324"/>
        <v>810.5800000000005</v>
      </c>
      <c r="CR177" s="123">
        <f t="shared" si="324"/>
        <v>897.41999999999985</v>
      </c>
      <c r="CS177" s="123">
        <f t="shared" si="324"/>
        <v>868.46999999999946</v>
      </c>
      <c r="CT177" s="123">
        <f t="shared" si="324"/>
        <v>897.41999999999985</v>
      </c>
      <c r="CU177" s="123">
        <f t="shared" si="324"/>
        <v>932.17999999999927</v>
      </c>
      <c r="CV177" s="123">
        <f t="shared" si="324"/>
        <v>1197.2400000000005</v>
      </c>
      <c r="CW177" s="123">
        <f t="shared" si="324"/>
        <v>1415.3800000000026</v>
      </c>
      <c r="CX177" s="123">
        <f t="shared" si="324"/>
        <v>1525.0099999999991</v>
      </c>
      <c r="CY177" s="123">
        <f t="shared" si="324"/>
        <v>1714.4100000000026</v>
      </c>
      <c r="CZ177" s="123">
        <f t="shared" si="324"/>
        <v>1658.9999999999991</v>
      </c>
      <c r="DA177" s="123">
        <f t="shared" si="324"/>
        <v>1718.3300000000027</v>
      </c>
      <c r="DB177" s="123">
        <f t="shared" si="324"/>
        <v>14532.860000000017</v>
      </c>
      <c r="DC177" s="123">
        <f t="shared" si="324"/>
        <v>31138.260000000028</v>
      </c>
      <c r="DD177" s="123">
        <f t="shared" si="324"/>
        <v>1726.5600000000027</v>
      </c>
      <c r="DE177" s="123">
        <f t="shared" si="324"/>
        <v>1559.3899999999987</v>
      </c>
      <c r="DF177" s="123">
        <f t="shared" si="324"/>
        <v>1726.5600000000027</v>
      </c>
      <c r="DG177" s="123">
        <f t="shared" si="324"/>
        <v>1670.7599999999991</v>
      </c>
      <c r="DH177" s="123">
        <f t="shared" si="324"/>
        <v>1726.5600000000027</v>
      </c>
      <c r="DI177" s="123">
        <f t="shared" si="324"/>
        <v>1670.7599999999991</v>
      </c>
      <c r="DJ177" s="123">
        <f t="shared" si="324"/>
        <v>1828.8600000000029</v>
      </c>
      <c r="DK177" s="123">
        <f t="shared" si="324"/>
        <v>1893.8000000000015</v>
      </c>
      <c r="DL177" s="123">
        <f t="shared" si="324"/>
        <v>1858.1399999999978</v>
      </c>
      <c r="DM177" s="123">
        <f t="shared" si="324"/>
        <v>2002.8400000000015</v>
      </c>
      <c r="DN177" s="123">
        <f t="shared" si="324"/>
        <v>1938.2199999999978</v>
      </c>
      <c r="DO177" s="123">
        <f t="shared" si="324"/>
        <v>2002.8400000000015</v>
      </c>
      <c r="DP177" s="123">
        <f t="shared" si="324"/>
        <v>21605.290000000015</v>
      </c>
      <c r="DQ177" s="123">
        <f t="shared" si="324"/>
        <v>52743.550000000025</v>
      </c>
      <c r="DR177" s="123">
        <f t="shared" si="324"/>
        <v>2002.8400000000015</v>
      </c>
      <c r="DS177" s="123">
        <f t="shared" si="324"/>
        <v>1808.9499999999996</v>
      </c>
      <c r="DT177" s="123">
        <f t="shared" si="324"/>
        <v>2002.8400000000015</v>
      </c>
      <c r="DU177" s="123">
        <f t="shared" si="324"/>
        <v>1998.1299999999972</v>
      </c>
      <c r="DV177" s="123">
        <f t="shared" si="324"/>
        <v>0</v>
      </c>
      <c r="DW177" s="123">
        <f t="shared" si="324"/>
        <v>0</v>
      </c>
      <c r="DX177" s="123">
        <f t="shared" si="324"/>
        <v>0</v>
      </c>
      <c r="DY177" s="123">
        <f t="shared" si="324"/>
        <v>0</v>
      </c>
      <c r="DZ177" s="123">
        <f t="shared" si="324"/>
        <v>0</v>
      </c>
      <c r="EA177" s="123">
        <f t="shared" si="324"/>
        <v>0</v>
      </c>
      <c r="EB177" s="123">
        <f t="shared" si="324"/>
        <v>0</v>
      </c>
      <c r="EC177" s="123">
        <f t="shared" si="324"/>
        <v>0</v>
      </c>
      <c r="ED177" s="123">
        <f t="shared" si="324"/>
        <v>7812.7600000000011</v>
      </c>
      <c r="EE177" s="123">
        <f t="shared" si="324"/>
        <v>60556.310000000012</v>
      </c>
      <c r="EF177" s="123">
        <f t="shared" ref="EF177" si="325">SUM(EF84:EF176)</f>
        <v>76733.940000000017</v>
      </c>
    </row>
    <row r="178" spans="2:138" s="1" customFormat="1" ht="10.5" thickBot="1" x14ac:dyDescent="0.25">
      <c r="B178" s="382" t="s">
        <v>10</v>
      </c>
      <c r="C178" s="383"/>
      <c r="D178" s="383"/>
      <c r="E178" s="383"/>
      <c r="F178" s="383"/>
      <c r="G178" s="124">
        <f>SUM(G24+G32+G82+G177)</f>
        <v>2056164.7371428572</v>
      </c>
      <c r="H178" s="125">
        <f>SUM(H24+H32+H82+H177)</f>
        <v>205616.49799999999</v>
      </c>
      <c r="I178" s="125">
        <f>SUM(I24+I32+I82+I177)</f>
        <v>1850548.2634285714</v>
      </c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126"/>
      <c r="AU178" s="126"/>
      <c r="AV178" s="126"/>
      <c r="AW178" s="126"/>
      <c r="AX178" s="126"/>
      <c r="AY178" s="126"/>
      <c r="AZ178" s="126"/>
      <c r="BA178" s="126"/>
      <c r="BB178" s="126"/>
      <c r="BC178" s="126"/>
      <c r="BD178" s="126"/>
      <c r="BE178" s="126"/>
      <c r="BF178" s="126"/>
      <c r="BG178" s="126"/>
      <c r="BH178" s="126"/>
      <c r="BI178" s="126"/>
      <c r="BJ178" s="126"/>
      <c r="BK178" s="126"/>
      <c r="BL178" s="126"/>
      <c r="BM178" s="126"/>
      <c r="BN178" s="126"/>
      <c r="BO178" s="126"/>
      <c r="BP178" s="126"/>
      <c r="BQ178" s="126"/>
      <c r="BR178" s="126"/>
      <c r="BS178" s="126"/>
      <c r="BT178" s="126"/>
      <c r="BU178" s="126"/>
      <c r="BV178" s="126"/>
      <c r="BW178" s="126"/>
      <c r="BX178" s="126"/>
      <c r="BY178" s="126"/>
      <c r="BZ178" s="126"/>
      <c r="CA178" s="126"/>
      <c r="CB178" s="126"/>
      <c r="CC178" s="126"/>
      <c r="CD178" s="126"/>
      <c r="CE178" s="126"/>
      <c r="CF178" s="126"/>
      <c r="CG178" s="126"/>
      <c r="CH178" s="126"/>
      <c r="CI178" s="126"/>
      <c r="CJ178" s="126"/>
      <c r="CK178" s="126"/>
      <c r="CL178" s="126"/>
      <c r="CM178" s="126"/>
      <c r="CN178" s="126"/>
      <c r="CO178" s="126"/>
      <c r="CP178" s="126"/>
      <c r="CQ178" s="126"/>
      <c r="CR178" s="126"/>
      <c r="CS178" s="126"/>
      <c r="CT178" s="126"/>
      <c r="CU178" s="126"/>
      <c r="CV178" s="125">
        <f t="shared" ref="CV178:DD178" si="326">SUM(CV24+CV32+CV82+CV177)</f>
        <v>9196.6499999999978</v>
      </c>
      <c r="CW178" s="125">
        <f t="shared" si="326"/>
        <v>9420.26</v>
      </c>
      <c r="CX178" s="125">
        <f t="shared" si="326"/>
        <v>9293.739999999998</v>
      </c>
      <c r="CY178" s="125">
        <f t="shared" si="326"/>
        <v>9757.2900000000009</v>
      </c>
      <c r="CZ178" s="125">
        <f t="shared" si="326"/>
        <v>9458.9299999999985</v>
      </c>
      <c r="DA178" s="125">
        <f t="shared" si="326"/>
        <v>9786.5400000000009</v>
      </c>
      <c r="DB178" s="125">
        <f t="shared" si="326"/>
        <v>108778.40000000002</v>
      </c>
      <c r="DC178" s="125">
        <f t="shared" si="326"/>
        <v>968691.9800000001</v>
      </c>
      <c r="DD178" s="125">
        <f t="shared" si="326"/>
        <v>9794.77</v>
      </c>
      <c r="DE178" s="125"/>
      <c r="DF178" s="125">
        <f t="shared" ref="DF178:DQ178" si="327">SUM(DF24+DF32+DF82+DF177)</f>
        <v>10014.300000000001</v>
      </c>
      <c r="DG178" s="125">
        <f t="shared" si="327"/>
        <v>9781.7899999999972</v>
      </c>
      <c r="DH178" s="125">
        <f t="shared" si="327"/>
        <v>10107.960000000001</v>
      </c>
      <c r="DI178" s="125">
        <f t="shared" si="327"/>
        <v>9800.0499999999975</v>
      </c>
      <c r="DJ178" s="125">
        <f t="shared" si="327"/>
        <v>10248.02</v>
      </c>
      <c r="DK178" s="125">
        <f t="shared" si="327"/>
        <v>10312.959999999999</v>
      </c>
      <c r="DL178" s="125">
        <f t="shared" si="327"/>
        <v>10005.719999999998</v>
      </c>
      <c r="DM178" s="125">
        <f t="shared" si="327"/>
        <v>10462.17</v>
      </c>
      <c r="DN178" s="125">
        <f t="shared" si="327"/>
        <v>10257.949999999997</v>
      </c>
      <c r="DO178" s="125">
        <f t="shared" si="327"/>
        <v>10599.89</v>
      </c>
      <c r="DP178" s="127">
        <f t="shared" si="327"/>
        <v>120232.35000000003</v>
      </c>
      <c r="DQ178" s="127">
        <f t="shared" si="327"/>
        <v>1088924.33</v>
      </c>
      <c r="DR178" s="125">
        <f>SUM(DR84:DR177)</f>
        <v>4005.680000000003</v>
      </c>
      <c r="DS178" s="124">
        <f>SUM(DS24+DS32+DS82+DS177)</f>
        <v>9744.6799999999985</v>
      </c>
      <c r="DT178" s="125">
        <f>SUM(DT24+DT32+DT82+DT177)</f>
        <v>10731.18</v>
      </c>
      <c r="DU178" s="125">
        <f>SUM(DU24+DU32+DU82+DU177)</f>
        <v>10446.419999999996</v>
      </c>
      <c r="DV178" s="127"/>
      <c r="DW178" s="127"/>
      <c r="DX178" s="127"/>
      <c r="DY178" s="127"/>
      <c r="DZ178" s="127"/>
      <c r="EA178" s="127"/>
      <c r="EB178" s="127"/>
      <c r="EC178" s="127"/>
      <c r="ED178" s="125">
        <f>SUM(ED24+ED32+ED82+ED177)</f>
        <v>41522.170000000006</v>
      </c>
      <c r="EE178" s="125">
        <f>SUM(EE24+EE32+EE82+EE177)</f>
        <v>1130446.5000000005</v>
      </c>
      <c r="EF178" s="128">
        <f>SUM(EF24+EF32+EF82+EF177)</f>
        <v>925718.23714285705</v>
      </c>
      <c r="EH178" s="129"/>
    </row>
    <row r="179" spans="2:138" ht="12.75" x14ac:dyDescent="0.2">
      <c r="B179" s="384" t="s">
        <v>463</v>
      </c>
      <c r="C179" s="385"/>
      <c r="D179" s="386"/>
      <c r="E179" s="130"/>
      <c r="F179" s="131"/>
      <c r="G179" s="132"/>
      <c r="H179" s="54"/>
      <c r="I179" s="54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  <c r="AB179" s="133"/>
      <c r="AC179" s="133"/>
      <c r="AD179" s="133"/>
      <c r="AE179" s="133"/>
      <c r="AF179" s="133"/>
      <c r="AG179" s="133"/>
      <c r="AH179" s="133"/>
      <c r="AI179" s="133"/>
      <c r="AJ179" s="133"/>
      <c r="AK179" s="133"/>
      <c r="AL179" s="133"/>
      <c r="AM179" s="133"/>
      <c r="AN179" s="133"/>
      <c r="AO179" s="133"/>
      <c r="AP179" s="133"/>
      <c r="AQ179" s="133"/>
      <c r="AR179" s="133"/>
      <c r="AS179" s="133"/>
      <c r="AT179" s="133"/>
      <c r="AU179" s="133"/>
      <c r="AV179" s="133"/>
      <c r="AW179" s="133"/>
      <c r="AX179" s="133"/>
      <c r="AY179" s="133"/>
      <c r="AZ179" s="133"/>
      <c r="BA179" s="133"/>
      <c r="BB179" s="133"/>
      <c r="BC179" s="133"/>
      <c r="BD179" s="133"/>
      <c r="BE179" s="133"/>
      <c r="BF179" s="133"/>
      <c r="BG179" s="133"/>
      <c r="BH179" s="133"/>
      <c r="BI179" s="133"/>
      <c r="BJ179" s="133"/>
      <c r="BK179" s="133"/>
      <c r="BL179" s="133"/>
      <c r="BM179" s="133"/>
      <c r="BN179" s="133"/>
      <c r="BO179" s="133"/>
      <c r="BP179" s="133"/>
      <c r="BQ179" s="133"/>
      <c r="BR179" s="133"/>
      <c r="BS179" s="133"/>
      <c r="BT179" s="133"/>
      <c r="BU179" s="133"/>
      <c r="BV179" s="133"/>
      <c r="BW179" s="133"/>
      <c r="BX179" s="133"/>
      <c r="BY179" s="133"/>
      <c r="BZ179" s="133"/>
      <c r="CA179" s="133"/>
      <c r="CB179" s="133"/>
      <c r="CC179" s="133"/>
      <c r="CD179" s="133"/>
      <c r="CE179" s="133"/>
      <c r="CF179" s="133"/>
      <c r="CG179" s="133"/>
      <c r="CH179" s="133"/>
      <c r="CI179" s="133"/>
      <c r="CJ179" s="133"/>
      <c r="CK179" s="133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133"/>
      <c r="CX179" s="133"/>
      <c r="CY179" s="133"/>
      <c r="CZ179" s="133"/>
      <c r="DA179" s="133"/>
      <c r="DB179" s="54"/>
      <c r="DC179" s="54"/>
      <c r="DD179" s="54"/>
      <c r="DE179" s="54"/>
      <c r="DF179" s="54"/>
      <c r="DG179" s="54"/>
      <c r="DH179" s="54"/>
      <c r="DI179" s="54"/>
      <c r="DJ179" s="54"/>
      <c r="DK179" s="54"/>
      <c r="DL179" s="54"/>
      <c r="DM179" s="54"/>
      <c r="DN179" s="54"/>
      <c r="DO179" s="54"/>
      <c r="DP179" s="84"/>
      <c r="DQ179" s="84"/>
      <c r="DR179" s="84"/>
      <c r="DS179" s="84"/>
      <c r="DT179" s="84"/>
      <c r="DU179" s="84"/>
      <c r="DV179" s="84"/>
      <c r="DW179" s="84"/>
      <c r="DX179" s="84"/>
      <c r="DY179" s="84"/>
      <c r="DZ179" s="84"/>
      <c r="EA179" s="84"/>
      <c r="EB179" s="84"/>
      <c r="EC179" s="84"/>
      <c r="ED179" s="84"/>
      <c r="EE179" s="54"/>
      <c r="EF179" s="54"/>
      <c r="EG179" s="117"/>
    </row>
    <row r="180" spans="2:138" ht="9.75" x14ac:dyDescent="0.15">
      <c r="B180" s="23" t="s">
        <v>464</v>
      </c>
      <c r="C180" s="134" t="s">
        <v>465</v>
      </c>
      <c r="D180" s="134" t="s">
        <v>465</v>
      </c>
      <c r="E180" s="135"/>
      <c r="F180" s="135"/>
      <c r="G180" s="62">
        <v>7684</v>
      </c>
      <c r="H180" s="28">
        <f>(G180*0.1)</f>
        <v>768.40000000000009</v>
      </c>
      <c r="I180" s="28">
        <f>(G180*0.9)</f>
        <v>6915.6</v>
      </c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5"/>
      <c r="AI180" s="135"/>
      <c r="AJ180" s="135"/>
      <c r="AK180" s="135"/>
      <c r="AL180" s="135"/>
      <c r="AM180" s="135"/>
      <c r="AN180" s="135"/>
      <c r="AO180" s="135"/>
      <c r="AP180" s="135"/>
      <c r="AQ180" s="135"/>
      <c r="AR180" s="135"/>
      <c r="AS180" s="135"/>
      <c r="AT180" s="135"/>
      <c r="AU180" s="135"/>
      <c r="AV180" s="135"/>
      <c r="AW180" s="135"/>
      <c r="AX180" s="135"/>
      <c r="AY180" s="135"/>
      <c r="AZ180" s="135"/>
      <c r="BA180" s="135"/>
      <c r="BB180" s="135"/>
      <c r="BC180" s="135"/>
      <c r="BD180" s="135"/>
      <c r="BE180" s="135"/>
      <c r="BF180" s="135"/>
      <c r="BG180" s="135"/>
      <c r="BH180" s="135"/>
      <c r="BI180" s="135"/>
      <c r="BJ180" s="135"/>
      <c r="BK180" s="135"/>
      <c r="BL180" s="135"/>
      <c r="BM180" s="135"/>
      <c r="BN180" s="135"/>
      <c r="BO180" s="135"/>
      <c r="BP180" s="135"/>
      <c r="BQ180" s="135"/>
      <c r="BR180" s="135"/>
      <c r="BS180" s="135"/>
      <c r="BT180" s="135"/>
      <c r="BU180" s="135"/>
      <c r="BV180" s="135"/>
      <c r="BW180" s="135"/>
      <c r="BX180" s="135"/>
      <c r="BY180" s="135"/>
      <c r="BZ180" s="135"/>
      <c r="CA180" s="135"/>
      <c r="CB180" s="135"/>
      <c r="CC180" s="135"/>
      <c r="CD180" s="135"/>
      <c r="CE180" s="135"/>
      <c r="CF180" s="135"/>
      <c r="CG180" s="135"/>
      <c r="CH180" s="135"/>
      <c r="CI180" s="135"/>
      <c r="CJ180" s="135"/>
      <c r="CK180" s="135"/>
      <c r="CL180" s="135"/>
      <c r="CM180" s="135"/>
      <c r="CN180" s="135"/>
      <c r="CO180" s="135"/>
      <c r="CP180" s="135"/>
      <c r="CQ180" s="135"/>
      <c r="CR180" s="135"/>
      <c r="CS180" s="135"/>
      <c r="CT180" s="135"/>
      <c r="CU180" s="28">
        <f>ROUND((I180/5/365*0),2)</f>
        <v>0</v>
      </c>
      <c r="CV180" s="28">
        <v>0</v>
      </c>
      <c r="CW180" s="23" t="s">
        <v>466</v>
      </c>
      <c r="CX180" s="23" t="s">
        <v>466</v>
      </c>
      <c r="CY180" s="135"/>
      <c r="CZ180" s="135"/>
      <c r="DA180" s="135"/>
      <c r="DB180" s="29">
        <f>SUM(CP180:DA180)</f>
        <v>0</v>
      </c>
      <c r="DC180" s="29">
        <f>ROUND((CO180+DB180),2)</f>
        <v>0</v>
      </c>
      <c r="DD180" s="28">
        <f>ROUND((I180/5/365*31),2)</f>
        <v>117.47</v>
      </c>
      <c r="DE180" s="28">
        <f>ROUND((I180/5/365*28),2)</f>
        <v>106.1</v>
      </c>
      <c r="DF180" s="28">
        <f>ROUND((I180/5/365*31),2)</f>
        <v>117.47</v>
      </c>
      <c r="DG180" s="28">
        <f>ROUND((I180/5/365*30),2)</f>
        <v>113.68</v>
      </c>
      <c r="DH180" s="28">
        <f>ROUND((I180/5/365*31),2)</f>
        <v>117.47</v>
      </c>
      <c r="DI180" s="28">
        <f>ROUND((I180/5/365*30),2)</f>
        <v>113.68</v>
      </c>
      <c r="DJ180" s="28">
        <f>ROUND((I180/5/365*31),2)</f>
        <v>117.47</v>
      </c>
      <c r="DK180" s="28">
        <f>ROUND((I180/5/365*31),2)</f>
        <v>117.47</v>
      </c>
      <c r="DL180" s="28">
        <f>ROUND((I180/5/365*30),2)</f>
        <v>113.68</v>
      </c>
      <c r="DM180" s="28">
        <f>ROUND((I180/5/365*31),2)</f>
        <v>117.47</v>
      </c>
      <c r="DN180" s="28">
        <f>ROUND((I180/5/365*30),2)</f>
        <v>113.68</v>
      </c>
      <c r="DO180" s="28">
        <f>ROUND((I180/5/365*31),2)</f>
        <v>117.47</v>
      </c>
      <c r="DP180" s="31">
        <f>SUM(DD180:DO180)</f>
        <v>1383.1100000000001</v>
      </c>
      <c r="DQ180" s="29">
        <f t="shared" ref="DQ180:DQ181" si="328">ROUND((DC180+DP180),2)</f>
        <v>1383.11</v>
      </c>
      <c r="DR180" s="28">
        <f>ROUND((I180/5/365*31),2)</f>
        <v>117.47</v>
      </c>
      <c r="DS180" s="28">
        <f>ROUND((I180/5/365*28),2)</f>
        <v>106.1</v>
      </c>
      <c r="DT180" s="28">
        <f>ROUND((I180/5/365*31),2)</f>
        <v>117.47</v>
      </c>
      <c r="DU180" s="28">
        <f>ROUND((I180/5/365*30),2)</f>
        <v>113.68</v>
      </c>
      <c r="DV180" s="31"/>
      <c r="DW180" s="31"/>
      <c r="DX180" s="31"/>
      <c r="DY180" s="31"/>
      <c r="DZ180" s="31"/>
      <c r="EA180" s="31"/>
      <c r="EB180" s="31"/>
      <c r="EC180" s="31"/>
      <c r="ED180" s="29">
        <f t="shared" ref="ED180:ED181" si="329">SUM(DR180:EC180)</f>
        <v>454.71999999999997</v>
      </c>
      <c r="EE180" s="28">
        <f t="shared" ref="EE180:EE181" si="330">ROUND((DQ180+DR180+DS180+DT180+DU180+DV180+DW180+DX180+DY180+DZ180+EA180+EB180+EC180),2)</f>
        <v>1837.83</v>
      </c>
      <c r="EF180" s="28">
        <f>SUM(G180-EE180)</f>
        <v>5846.17</v>
      </c>
    </row>
    <row r="181" spans="2:138" ht="10.5" thickBot="1" x14ac:dyDescent="0.2">
      <c r="B181" s="32" t="s">
        <v>467</v>
      </c>
      <c r="C181" s="136" t="s">
        <v>468</v>
      </c>
      <c r="D181" s="136" t="s">
        <v>468</v>
      </c>
      <c r="E181" s="137"/>
      <c r="F181" s="137"/>
      <c r="G181" s="71">
        <v>67800</v>
      </c>
      <c r="H181" s="36">
        <f>(G181*0.1)</f>
        <v>6780</v>
      </c>
      <c r="I181" s="36">
        <f>(G181*0.9)</f>
        <v>61020</v>
      </c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  <c r="AK181" s="137"/>
      <c r="AL181" s="137"/>
      <c r="AM181" s="137"/>
      <c r="AN181" s="137"/>
      <c r="AO181" s="137"/>
      <c r="AP181" s="137"/>
      <c r="AQ181" s="137"/>
      <c r="AR181" s="137"/>
      <c r="AS181" s="137"/>
      <c r="AT181" s="137"/>
      <c r="AU181" s="137"/>
      <c r="AV181" s="137"/>
      <c r="AW181" s="137"/>
      <c r="AX181" s="137"/>
      <c r="AY181" s="137"/>
      <c r="AZ181" s="137"/>
      <c r="BA181" s="137"/>
      <c r="BB181" s="137"/>
      <c r="BC181" s="137"/>
      <c r="BD181" s="137"/>
      <c r="BE181" s="137"/>
      <c r="BF181" s="137"/>
      <c r="BG181" s="137"/>
      <c r="BH181" s="137"/>
      <c r="BI181" s="137"/>
      <c r="BJ181" s="137"/>
      <c r="BK181" s="137"/>
      <c r="BL181" s="137"/>
      <c r="BM181" s="137"/>
      <c r="BN181" s="137"/>
      <c r="BO181" s="137"/>
      <c r="BP181" s="137"/>
      <c r="BQ181" s="137"/>
      <c r="BR181" s="137"/>
      <c r="BS181" s="137"/>
      <c r="BT181" s="137"/>
      <c r="BU181" s="137"/>
      <c r="BV181" s="137"/>
      <c r="BW181" s="137"/>
      <c r="BX181" s="137"/>
      <c r="BY181" s="137"/>
      <c r="BZ181" s="137"/>
      <c r="CA181" s="137"/>
      <c r="CB181" s="137"/>
      <c r="CC181" s="137"/>
      <c r="CD181" s="137"/>
      <c r="CE181" s="137"/>
      <c r="CF181" s="137"/>
      <c r="CG181" s="137"/>
      <c r="CH181" s="137"/>
      <c r="CI181" s="137"/>
      <c r="CJ181" s="137"/>
      <c r="CK181" s="137"/>
      <c r="CL181" s="137"/>
      <c r="CM181" s="137"/>
      <c r="CN181" s="137"/>
      <c r="CO181" s="137"/>
      <c r="CP181" s="137"/>
      <c r="CQ181" s="137"/>
      <c r="CR181" s="137"/>
      <c r="CS181" s="137"/>
      <c r="CT181" s="137"/>
      <c r="CU181" s="36"/>
      <c r="CV181" s="36"/>
      <c r="CW181" s="32"/>
      <c r="CX181" s="32"/>
      <c r="CY181" s="137"/>
      <c r="CZ181" s="137"/>
      <c r="DA181" s="137"/>
      <c r="DB181" s="29">
        <f>SUM(CP181:DA181)</f>
        <v>0</v>
      </c>
      <c r="DC181" s="29">
        <f>ROUND((CO181+DB181),2)</f>
        <v>0</v>
      </c>
      <c r="DD181" s="36">
        <f>ROUND((I181/5/365*31),2)</f>
        <v>1036.5</v>
      </c>
      <c r="DE181" s="36">
        <f>ROUND((I181/5/365*28),2)</f>
        <v>936.2</v>
      </c>
      <c r="DF181" s="36">
        <f>ROUND((I181/5/365*31),2)</f>
        <v>1036.5</v>
      </c>
      <c r="DG181" s="36">
        <f>ROUND((I181/5/365*30),2)</f>
        <v>1003.07</v>
      </c>
      <c r="DH181" s="36">
        <f>ROUND((I181/5/365*31),2)</f>
        <v>1036.5</v>
      </c>
      <c r="DI181" s="36">
        <f>ROUND((I181/5/365*30),2)</f>
        <v>1003.07</v>
      </c>
      <c r="DJ181" s="36">
        <f>ROUND((I181/5/365*31),2)</f>
        <v>1036.5</v>
      </c>
      <c r="DK181" s="36">
        <f>ROUND((I181/5/365*31),2)</f>
        <v>1036.5</v>
      </c>
      <c r="DL181" s="36">
        <f>ROUND((I181/5/365*30),2)</f>
        <v>1003.07</v>
      </c>
      <c r="DM181" s="36">
        <f>ROUND((I181/5/365*31),2)</f>
        <v>1036.5</v>
      </c>
      <c r="DN181" s="28">
        <f>ROUND((I181/5/365*30),2)</f>
        <v>1003.07</v>
      </c>
      <c r="DO181" s="28">
        <f>ROUND((I181/5/365*31),2)</f>
        <v>1036.5</v>
      </c>
      <c r="DP181" s="39">
        <f>SUM(DD181:DO181)</f>
        <v>12203.98</v>
      </c>
      <c r="DQ181" s="29">
        <f t="shared" si="328"/>
        <v>12203.98</v>
      </c>
      <c r="DR181" s="28">
        <f>ROUND((I181/5/365*31),2)</f>
        <v>1036.5</v>
      </c>
      <c r="DS181" s="28">
        <f>ROUND((I181/5/365*28),2)</f>
        <v>936.2</v>
      </c>
      <c r="DT181" s="28">
        <f>ROUND((I181/5/365*31),2)</f>
        <v>1036.5</v>
      </c>
      <c r="DU181" s="28">
        <f>ROUND((I181/5/365*30),2)</f>
        <v>1003.07</v>
      </c>
      <c r="DV181" s="39"/>
      <c r="DW181" s="39"/>
      <c r="DX181" s="39"/>
      <c r="DY181" s="39"/>
      <c r="DZ181" s="39"/>
      <c r="EA181" s="39"/>
      <c r="EB181" s="39"/>
      <c r="EC181" s="39"/>
      <c r="ED181" s="29">
        <f t="shared" si="329"/>
        <v>4012.27</v>
      </c>
      <c r="EE181" s="28">
        <f t="shared" si="330"/>
        <v>16216.25</v>
      </c>
      <c r="EF181" s="36">
        <f>SUM(G181-EE181)</f>
        <v>51583.75</v>
      </c>
    </row>
    <row r="182" spans="2:138" s="145" customFormat="1" ht="9.75" thickBot="1" x14ac:dyDescent="0.2">
      <c r="B182" s="138" t="s">
        <v>469</v>
      </c>
      <c r="C182" s="139"/>
      <c r="D182" s="140"/>
      <c r="E182" s="141"/>
      <c r="F182" s="141"/>
      <c r="G182" s="142">
        <f>SUM(G180:G181)</f>
        <v>75484</v>
      </c>
      <c r="H182" s="143">
        <f>SUM(H180:H181)</f>
        <v>7548.4</v>
      </c>
      <c r="I182" s="143">
        <f>SUM(I180:I181)</f>
        <v>67935.600000000006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143">
        <f t="shared" ref="DE182:EF182" si="331">SUM(DE180:DE181)</f>
        <v>1042.3</v>
      </c>
      <c r="DF182" s="143">
        <f t="shared" si="331"/>
        <v>1153.97</v>
      </c>
      <c r="DG182" s="143">
        <f t="shared" si="331"/>
        <v>1116.75</v>
      </c>
      <c r="DH182" s="143">
        <f t="shared" si="331"/>
        <v>1153.97</v>
      </c>
      <c r="DI182" s="143">
        <f t="shared" si="331"/>
        <v>1116.75</v>
      </c>
      <c r="DJ182" s="143">
        <f t="shared" si="331"/>
        <v>1153.97</v>
      </c>
      <c r="DK182" s="143">
        <f t="shared" si="331"/>
        <v>1153.97</v>
      </c>
      <c r="DL182" s="143">
        <f t="shared" si="331"/>
        <v>1116.75</v>
      </c>
      <c r="DM182" s="143">
        <f t="shared" si="331"/>
        <v>1153.97</v>
      </c>
      <c r="DN182" s="143">
        <f t="shared" si="331"/>
        <v>1116.75</v>
      </c>
      <c r="DO182" s="143">
        <f t="shared" si="331"/>
        <v>1153.97</v>
      </c>
      <c r="DP182" s="143">
        <f t="shared" si="331"/>
        <v>13587.09</v>
      </c>
      <c r="DQ182" s="143">
        <f t="shared" si="331"/>
        <v>13587.09</v>
      </c>
      <c r="DR182" s="143">
        <f t="shared" si="331"/>
        <v>1153.97</v>
      </c>
      <c r="DS182" s="143">
        <f t="shared" si="331"/>
        <v>1042.3</v>
      </c>
      <c r="DT182" s="143">
        <f t="shared" si="331"/>
        <v>1153.97</v>
      </c>
      <c r="DU182" s="143">
        <f t="shared" si="331"/>
        <v>1116.75</v>
      </c>
      <c r="DV182" s="143"/>
      <c r="DW182" s="143"/>
      <c r="DX182" s="143"/>
      <c r="DY182" s="143"/>
      <c r="DZ182" s="143"/>
      <c r="EA182" s="143"/>
      <c r="EB182" s="143"/>
      <c r="EC182" s="143"/>
      <c r="ED182" s="143">
        <f t="shared" si="331"/>
        <v>4466.99</v>
      </c>
      <c r="EE182" s="143">
        <f t="shared" si="331"/>
        <v>18054.080000000002</v>
      </c>
      <c r="EF182" s="144">
        <f t="shared" si="331"/>
        <v>57429.919999999998</v>
      </c>
    </row>
    <row r="183" spans="2:138" ht="9.75" x14ac:dyDescent="0.2">
      <c r="C183" s="7"/>
      <c r="D183" s="7"/>
      <c r="CT183" s="3"/>
      <c r="ED183" s="146"/>
    </row>
    <row r="184" spans="2:138" ht="9.75" x14ac:dyDescent="0.2">
      <c r="B184" s="374" t="s">
        <v>470</v>
      </c>
      <c r="C184" s="375"/>
      <c r="D184" s="376"/>
      <c r="H184" s="147"/>
      <c r="BW184" s="146"/>
    </row>
    <row r="185" spans="2:138" ht="9.75" x14ac:dyDescent="0.2">
      <c r="B185" s="390" t="s">
        <v>471</v>
      </c>
      <c r="C185" s="375"/>
      <c r="D185" s="376"/>
      <c r="AQ185" s="3">
        <v>10</v>
      </c>
    </row>
    <row r="186" spans="2:138" ht="9.75" x14ac:dyDescent="0.2">
      <c r="B186" s="148"/>
      <c r="C186" s="75"/>
      <c r="D186" s="149"/>
    </row>
    <row r="187" spans="2:138" ht="9.75" x14ac:dyDescent="0.2">
      <c r="B187" s="148"/>
      <c r="C187" s="75"/>
      <c r="D187" s="149"/>
    </row>
    <row r="188" spans="2:138" ht="8.25" x14ac:dyDescent="0.15">
      <c r="B188" s="150"/>
      <c r="C188" s="75"/>
      <c r="D188" s="149"/>
      <c r="E188" s="151"/>
      <c r="F188" s="151"/>
      <c r="G188" s="152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  <c r="BB188" s="151"/>
      <c r="BC188" s="151"/>
      <c r="BD188" s="151"/>
      <c r="BE188" s="151"/>
      <c r="BF188" s="151"/>
      <c r="BG188" s="151"/>
      <c r="BH188" s="151"/>
      <c r="BI188" s="151"/>
      <c r="BJ188" s="151"/>
      <c r="BK188" s="151"/>
      <c r="BL188" s="151"/>
      <c r="BM188" s="151"/>
      <c r="BN188" s="151"/>
      <c r="BO188" s="151"/>
      <c r="BP188" s="151"/>
      <c r="BQ188" s="151"/>
      <c r="BR188" s="151"/>
      <c r="BS188" s="151"/>
      <c r="BT188" s="151"/>
      <c r="BU188" s="151"/>
      <c r="BV188" s="151"/>
      <c r="BW188" s="151"/>
      <c r="BX188" s="151"/>
      <c r="BY188" s="151"/>
      <c r="BZ188" s="151"/>
      <c r="CA188" s="151"/>
      <c r="CB188" s="151"/>
      <c r="CC188" s="151"/>
      <c r="CD188" s="151"/>
      <c r="CE188" s="151"/>
      <c r="CF188" s="151"/>
      <c r="CG188" s="151"/>
      <c r="CH188" s="151"/>
      <c r="CI188" s="151"/>
      <c r="CJ188" s="151"/>
      <c r="CK188" s="151"/>
      <c r="CL188" s="151"/>
      <c r="CM188" s="151"/>
      <c r="CN188" s="151"/>
      <c r="CO188" s="151"/>
      <c r="CP188" s="151"/>
      <c r="CQ188" s="151"/>
      <c r="CR188" s="151"/>
      <c r="CS188" s="151"/>
      <c r="CT188" s="153"/>
      <c r="CU188" s="151"/>
      <c r="CV188" s="151"/>
      <c r="CW188" s="151"/>
      <c r="CX188" s="151"/>
      <c r="CY188" s="151"/>
      <c r="CZ188" s="151"/>
      <c r="DA188" s="151"/>
      <c r="DB188" s="151"/>
      <c r="DC188" s="151"/>
      <c r="DD188" s="151"/>
      <c r="DE188" s="151"/>
      <c r="DF188" s="151"/>
      <c r="DG188" s="151"/>
      <c r="DH188" s="151"/>
      <c r="DI188" s="151"/>
      <c r="DJ188" s="151"/>
      <c r="DK188" s="151"/>
      <c r="DL188" s="151"/>
      <c r="DM188" s="151"/>
      <c r="DN188" s="151"/>
      <c r="DO188" s="151"/>
      <c r="DP188" s="154"/>
      <c r="DQ188" s="154"/>
      <c r="DR188" s="154"/>
      <c r="DS188" s="154"/>
      <c r="DT188" s="154"/>
      <c r="DU188" s="154"/>
      <c r="DV188" s="154"/>
      <c r="DW188" s="154"/>
      <c r="DX188" s="154"/>
      <c r="DY188" s="154"/>
      <c r="DZ188" s="154"/>
      <c r="EA188" s="154"/>
      <c r="EB188" s="154"/>
      <c r="EC188" s="154"/>
      <c r="ED188" s="154"/>
      <c r="EE188" s="151"/>
      <c r="EF188" s="151"/>
    </row>
    <row r="189" spans="2:138" ht="8.25" x14ac:dyDescent="0.15">
      <c r="B189" s="150"/>
      <c r="C189" s="75"/>
      <c r="D189" s="149"/>
      <c r="E189" s="151"/>
      <c r="F189" s="151"/>
      <c r="G189" s="152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  <c r="BI189" s="151"/>
      <c r="BJ189" s="151"/>
      <c r="BK189" s="151"/>
      <c r="BL189" s="151"/>
      <c r="BM189" s="151"/>
      <c r="BN189" s="151"/>
      <c r="BO189" s="151"/>
      <c r="BP189" s="151"/>
      <c r="BQ189" s="151"/>
      <c r="BR189" s="151"/>
      <c r="BS189" s="151"/>
      <c r="BT189" s="151"/>
      <c r="BU189" s="151"/>
      <c r="BV189" s="151"/>
      <c r="BW189" s="151"/>
      <c r="BX189" s="151"/>
      <c r="BY189" s="151"/>
      <c r="BZ189" s="151"/>
      <c r="CA189" s="151"/>
      <c r="CB189" s="151"/>
      <c r="CC189" s="151"/>
      <c r="CD189" s="151"/>
      <c r="CE189" s="151"/>
      <c r="CF189" s="151"/>
      <c r="CG189" s="151"/>
      <c r="CH189" s="151"/>
      <c r="CI189" s="151"/>
      <c r="CJ189" s="151"/>
      <c r="CK189" s="151"/>
      <c r="CL189" s="151"/>
      <c r="CM189" s="151"/>
      <c r="CN189" s="151"/>
      <c r="CO189" s="151"/>
      <c r="CP189" s="151"/>
      <c r="CQ189" s="151"/>
      <c r="CR189" s="151"/>
      <c r="CS189" s="151"/>
      <c r="CT189" s="153"/>
      <c r="CU189" s="151"/>
      <c r="CV189" s="151"/>
      <c r="CW189" s="151"/>
      <c r="CX189" s="151"/>
      <c r="CY189" s="151"/>
      <c r="CZ189" s="151"/>
      <c r="DA189" s="151"/>
      <c r="DB189" s="151"/>
      <c r="DC189" s="151"/>
      <c r="DD189" s="151"/>
      <c r="DE189" s="151"/>
      <c r="DF189" s="151"/>
      <c r="DG189" s="151"/>
      <c r="DH189" s="151"/>
      <c r="DI189" s="151"/>
      <c r="DJ189" s="151"/>
      <c r="DK189" s="151"/>
      <c r="DL189" s="151"/>
      <c r="DM189" s="151"/>
      <c r="DN189" s="151"/>
      <c r="DO189" s="151"/>
      <c r="DP189" s="154"/>
      <c r="DQ189" s="154"/>
      <c r="DR189" s="154"/>
      <c r="DS189" s="154"/>
      <c r="DT189" s="154"/>
      <c r="DU189" s="154"/>
      <c r="DV189" s="154"/>
      <c r="DW189" s="154"/>
      <c r="DX189" s="154"/>
      <c r="DY189" s="154"/>
      <c r="DZ189" s="154"/>
      <c r="EA189" s="154"/>
      <c r="EB189" s="154"/>
      <c r="EC189" s="154"/>
      <c r="ED189" s="154"/>
      <c r="EE189" s="151"/>
      <c r="EF189" s="151"/>
    </row>
    <row r="190" spans="2:138" ht="8.25" x14ac:dyDescent="0.15">
      <c r="B190" s="391" t="s">
        <v>472</v>
      </c>
      <c r="C190" s="376"/>
      <c r="D190" s="155"/>
      <c r="E190" s="392" t="s">
        <v>473</v>
      </c>
      <c r="F190" s="393"/>
      <c r="G190" s="393"/>
      <c r="H190" s="151"/>
      <c r="I190" s="394" t="s">
        <v>474</v>
      </c>
      <c r="J190" s="395"/>
      <c r="K190" s="395"/>
      <c r="L190" s="395"/>
      <c r="M190" s="395"/>
      <c r="N190" s="395"/>
      <c r="O190" s="395"/>
      <c r="P190" s="395"/>
      <c r="Q190" s="395"/>
      <c r="R190" s="395"/>
      <c r="S190" s="395"/>
      <c r="T190" s="395"/>
      <c r="U190" s="395"/>
      <c r="V190" s="395"/>
      <c r="W190" s="395"/>
      <c r="X190" s="395"/>
      <c r="Y190" s="395"/>
      <c r="Z190" s="395"/>
      <c r="AA190" s="395"/>
      <c r="AB190" s="395"/>
      <c r="AC190" s="395"/>
      <c r="AD190" s="395"/>
      <c r="AE190" s="395"/>
      <c r="AF190" s="395"/>
      <c r="AG190" s="395"/>
      <c r="AH190" s="395"/>
      <c r="AI190" s="395"/>
      <c r="AJ190" s="395"/>
      <c r="AK190" s="395"/>
      <c r="AL190" s="395"/>
      <c r="AM190" s="395"/>
      <c r="AN190" s="395"/>
      <c r="AO190" s="395"/>
      <c r="AP190" s="395"/>
      <c r="AQ190" s="395"/>
      <c r="AR190" s="395"/>
      <c r="AS190" s="395"/>
      <c r="AT190" s="395"/>
      <c r="AU190" s="395"/>
      <c r="AV190" s="395"/>
      <c r="AW190" s="395"/>
      <c r="AX190" s="395"/>
      <c r="AY190" s="395"/>
      <c r="AZ190" s="395"/>
      <c r="BA190" s="395"/>
      <c r="BB190" s="395"/>
      <c r="BC190" s="395"/>
      <c r="BD190" s="395"/>
      <c r="BE190" s="395"/>
      <c r="BF190" s="395"/>
      <c r="BG190" s="395"/>
      <c r="BH190" s="395"/>
      <c r="BI190" s="395"/>
      <c r="BJ190" s="395"/>
      <c r="BK190" s="395"/>
      <c r="BL190" s="395"/>
      <c r="BM190" s="395"/>
      <c r="BN190" s="395"/>
      <c r="BO190" s="395"/>
      <c r="BP190" s="395"/>
      <c r="BQ190" s="395"/>
      <c r="BR190" s="395"/>
      <c r="BS190" s="395"/>
      <c r="BT190" s="395"/>
      <c r="BU190" s="395"/>
      <c r="BV190" s="395"/>
      <c r="BW190" s="395"/>
      <c r="BX190" s="395"/>
      <c r="BY190" s="395"/>
      <c r="BZ190" s="395"/>
      <c r="CA190" s="395"/>
      <c r="CB190" s="395"/>
      <c r="CC190" s="395"/>
      <c r="CD190" s="395"/>
      <c r="CE190" s="395"/>
      <c r="CF190" s="395"/>
      <c r="CG190" s="395"/>
      <c r="CH190" s="395"/>
      <c r="CI190" s="395"/>
      <c r="CJ190" s="395"/>
      <c r="CK190" s="395"/>
      <c r="CL190" s="395"/>
      <c r="CM190" s="395"/>
      <c r="CN190" s="395"/>
      <c r="CO190" s="395"/>
      <c r="CP190" s="395"/>
      <c r="CQ190" s="395"/>
      <c r="CR190" s="395"/>
      <c r="CS190" s="395"/>
      <c r="CT190" s="395"/>
      <c r="CU190" s="395"/>
      <c r="CV190" s="395"/>
      <c r="CW190" s="395"/>
      <c r="CX190" s="395"/>
      <c r="CY190" s="395"/>
      <c r="CZ190" s="395"/>
      <c r="DA190" s="395"/>
      <c r="DB190" s="395"/>
      <c r="DC190" s="395"/>
      <c r="DD190" s="395"/>
      <c r="DE190" s="395"/>
      <c r="DF190" s="395"/>
      <c r="DG190" s="395"/>
      <c r="DH190" s="395"/>
      <c r="DI190" s="395"/>
      <c r="DJ190" s="395"/>
      <c r="DK190" s="395"/>
      <c r="DL190" s="395"/>
      <c r="DM190" s="395"/>
      <c r="DN190" s="395"/>
      <c r="DO190" s="395"/>
      <c r="DP190" s="395"/>
      <c r="DQ190" s="395"/>
      <c r="DR190" s="395"/>
      <c r="DS190" s="395"/>
      <c r="DT190" s="395"/>
      <c r="DU190" s="395"/>
      <c r="DV190" s="395"/>
      <c r="DW190" s="395"/>
      <c r="DX190" s="395"/>
      <c r="DY190" s="395"/>
      <c r="DZ190" s="395"/>
      <c r="EA190" s="395"/>
      <c r="EB190" s="395"/>
      <c r="EC190" s="395"/>
      <c r="ED190" s="395"/>
      <c r="EE190" s="395"/>
      <c r="EF190" s="395"/>
    </row>
    <row r="191" spans="2:138" ht="8.25" x14ac:dyDescent="0.15">
      <c r="B191" s="396" t="s">
        <v>475</v>
      </c>
      <c r="C191" s="396"/>
      <c r="D191" s="396"/>
      <c r="E191" s="397" t="s">
        <v>476</v>
      </c>
      <c r="F191" s="398"/>
      <c r="G191" s="398"/>
      <c r="H191" s="151"/>
      <c r="I191" s="151"/>
      <c r="J191" s="156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  <c r="BI191" s="151"/>
      <c r="BJ191" s="151"/>
      <c r="BK191" s="151"/>
      <c r="BL191" s="151"/>
      <c r="BM191" s="151"/>
      <c r="BN191" s="151"/>
      <c r="BO191" s="151"/>
      <c r="BP191" s="151"/>
      <c r="BQ191" s="151"/>
      <c r="BR191" s="151"/>
      <c r="BS191" s="151"/>
      <c r="BT191" s="151"/>
      <c r="BU191" s="151"/>
      <c r="BV191" s="151"/>
      <c r="BW191" s="151"/>
      <c r="BX191" s="151"/>
      <c r="BY191" s="151"/>
      <c r="BZ191" s="151"/>
      <c r="CA191" s="151"/>
      <c r="CB191" s="151"/>
      <c r="CC191" s="151"/>
      <c r="CD191" s="151"/>
      <c r="CE191" s="151"/>
      <c r="CF191" s="151"/>
      <c r="CG191" s="151"/>
      <c r="CH191" s="151"/>
      <c r="CI191" s="151"/>
      <c r="CJ191" s="151"/>
      <c r="CK191" s="151"/>
      <c r="CL191" s="151"/>
      <c r="CM191" s="151"/>
      <c r="CN191" s="151"/>
      <c r="CO191" s="151"/>
      <c r="CP191" s="151"/>
      <c r="CQ191" s="151"/>
      <c r="CR191" s="151"/>
      <c r="CS191" s="151"/>
      <c r="CT191" s="151"/>
      <c r="CU191" s="151"/>
      <c r="CV191" s="151"/>
      <c r="CW191" s="151"/>
      <c r="CX191" s="151"/>
      <c r="CY191" s="151"/>
      <c r="CZ191" s="151"/>
      <c r="DA191" s="151"/>
      <c r="DB191" s="151"/>
      <c r="DC191" s="151"/>
      <c r="DD191" s="151"/>
      <c r="DE191" s="151"/>
      <c r="DF191" s="151"/>
      <c r="DG191" s="151"/>
      <c r="DH191" s="151"/>
      <c r="DI191" s="151"/>
      <c r="DJ191" s="151"/>
      <c r="DK191" s="151"/>
      <c r="DL191" s="388" t="s">
        <v>477</v>
      </c>
      <c r="DM191" s="389"/>
      <c r="DN191" s="389"/>
      <c r="DO191" s="389"/>
      <c r="DP191" s="389"/>
      <c r="DQ191" s="389"/>
      <c r="DR191" s="389"/>
      <c r="DS191" s="389"/>
      <c r="DT191" s="389"/>
      <c r="DU191" s="389"/>
      <c r="DV191" s="389"/>
      <c r="DW191" s="389"/>
      <c r="DX191" s="389"/>
      <c r="DY191" s="389"/>
      <c r="DZ191" s="389"/>
      <c r="EA191" s="389"/>
      <c r="EB191" s="389"/>
      <c r="EC191" s="389"/>
      <c r="ED191" s="389"/>
      <c r="EE191" s="389"/>
      <c r="EF191" s="389"/>
    </row>
    <row r="192" spans="2:138" ht="8.25" x14ac:dyDescent="0.15">
      <c r="B192" s="387" t="s">
        <v>478</v>
      </c>
      <c r="C192" s="387"/>
      <c r="D192" s="387"/>
      <c r="E192" s="388" t="s">
        <v>479</v>
      </c>
      <c r="F192" s="388"/>
      <c r="G192" s="388"/>
      <c r="H192" s="156"/>
      <c r="I192" s="151"/>
      <c r="J192" s="156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  <c r="AJ192" s="157"/>
      <c r="AK192" s="157"/>
      <c r="AL192" s="157"/>
      <c r="AM192" s="157"/>
      <c r="AN192" s="157"/>
      <c r="AO192" s="157"/>
      <c r="AP192" s="157"/>
      <c r="AQ192" s="157"/>
      <c r="AR192" s="157"/>
      <c r="AS192" s="157"/>
      <c r="AT192" s="157"/>
      <c r="AU192" s="157"/>
      <c r="AV192" s="157"/>
      <c r="AW192" s="157"/>
      <c r="AX192" s="157"/>
      <c r="AY192" s="157"/>
      <c r="AZ192" s="157"/>
      <c r="BA192" s="157"/>
      <c r="BB192" s="157"/>
      <c r="BC192" s="157"/>
      <c r="BD192" s="157"/>
      <c r="BE192" s="157"/>
      <c r="BF192" s="157"/>
      <c r="BG192" s="157"/>
      <c r="BH192" s="157"/>
      <c r="BI192" s="157"/>
      <c r="BJ192" s="157"/>
      <c r="BK192" s="157"/>
      <c r="BL192" s="157"/>
      <c r="BM192" s="157"/>
      <c r="BN192" s="157"/>
      <c r="BO192" s="157"/>
      <c r="BP192" s="157"/>
      <c r="BQ192" s="157"/>
      <c r="BR192" s="157"/>
      <c r="BS192" s="157"/>
      <c r="BT192" s="157"/>
      <c r="BU192" s="157"/>
      <c r="BV192" s="157"/>
      <c r="BW192" s="157"/>
      <c r="BX192" s="157"/>
      <c r="BY192" s="157"/>
      <c r="BZ192" s="157"/>
      <c r="CA192" s="157"/>
      <c r="CB192" s="157"/>
      <c r="CC192" s="157"/>
      <c r="CD192" s="157"/>
      <c r="CE192" s="157"/>
      <c r="CF192" s="157"/>
      <c r="CG192" s="157"/>
      <c r="CH192" s="157"/>
      <c r="CI192" s="157"/>
      <c r="CJ192" s="157"/>
      <c r="CK192" s="157"/>
      <c r="CL192" s="157"/>
      <c r="CM192" s="157"/>
      <c r="CN192" s="157"/>
      <c r="CO192" s="157"/>
      <c r="CP192" s="157"/>
      <c r="CQ192" s="157"/>
      <c r="CR192" s="157"/>
      <c r="CS192" s="157"/>
      <c r="CT192" s="157"/>
      <c r="CU192" s="157"/>
      <c r="CV192" s="157"/>
      <c r="CW192" s="157"/>
      <c r="CX192" s="157"/>
      <c r="CY192" s="157"/>
      <c r="CZ192" s="157"/>
      <c r="DA192" s="157"/>
      <c r="DB192" s="157"/>
      <c r="DC192" s="157"/>
      <c r="DD192" s="157"/>
      <c r="DE192" s="157"/>
      <c r="DF192" s="157"/>
      <c r="DG192" s="157"/>
      <c r="DH192" s="157"/>
      <c r="DI192" s="157"/>
      <c r="DJ192" s="157"/>
      <c r="DK192" s="157"/>
      <c r="DL192" s="388" t="s">
        <v>480</v>
      </c>
      <c r="DM192" s="389"/>
      <c r="DN192" s="389"/>
      <c r="DO192" s="389"/>
      <c r="DP192" s="389"/>
      <c r="DQ192" s="389"/>
      <c r="DR192" s="389"/>
      <c r="DS192" s="389"/>
      <c r="DT192" s="389"/>
      <c r="DU192" s="389"/>
      <c r="DV192" s="389"/>
      <c r="DW192" s="389"/>
      <c r="DX192" s="389"/>
      <c r="DY192" s="389"/>
      <c r="DZ192" s="389"/>
      <c r="EA192" s="389"/>
      <c r="EB192" s="389"/>
      <c r="EC192" s="389"/>
      <c r="ED192" s="389"/>
      <c r="EE192" s="389"/>
      <c r="EF192" s="389"/>
    </row>
    <row r="193" spans="2:136" ht="8.25" x14ac:dyDescent="0.15">
      <c r="B193" s="7"/>
      <c r="C193" s="7"/>
      <c r="D193" s="7"/>
      <c r="E193" s="151"/>
      <c r="F193" s="151"/>
      <c r="G193" s="152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  <c r="BI193" s="151"/>
      <c r="BJ193" s="151"/>
      <c r="BK193" s="151"/>
      <c r="BL193" s="151"/>
      <c r="BM193" s="151"/>
      <c r="BN193" s="151"/>
      <c r="BO193" s="151"/>
      <c r="BP193" s="151"/>
      <c r="BQ193" s="151"/>
      <c r="BR193" s="151"/>
      <c r="BS193" s="151"/>
      <c r="BT193" s="151"/>
      <c r="BU193" s="151"/>
      <c r="BV193" s="151"/>
      <c r="BW193" s="151"/>
      <c r="BX193" s="151"/>
      <c r="BY193" s="151"/>
      <c r="BZ193" s="151"/>
      <c r="CA193" s="151"/>
      <c r="CB193" s="151"/>
      <c r="CC193" s="151"/>
      <c r="CD193" s="151"/>
      <c r="CE193" s="151"/>
      <c r="CF193" s="151"/>
      <c r="CG193" s="151"/>
      <c r="CH193" s="151"/>
      <c r="CI193" s="151"/>
      <c r="CJ193" s="151"/>
      <c r="CK193" s="151"/>
      <c r="CL193" s="151"/>
      <c r="CM193" s="151"/>
      <c r="CN193" s="151"/>
      <c r="CO193" s="151"/>
      <c r="CP193" s="151"/>
      <c r="CQ193" s="151"/>
      <c r="CR193" s="151"/>
      <c r="CS193" s="151"/>
      <c r="CT193" s="151"/>
      <c r="CU193" s="151"/>
      <c r="CV193" s="151"/>
      <c r="CW193" s="151"/>
      <c r="CX193" s="151"/>
      <c r="CY193" s="151"/>
      <c r="CZ193" s="151"/>
      <c r="DA193" s="151"/>
      <c r="DB193" s="151"/>
      <c r="DC193" s="151"/>
      <c r="DD193" s="151"/>
      <c r="DE193" s="151"/>
      <c r="DF193" s="151"/>
      <c r="DG193" s="151"/>
      <c r="DH193" s="151"/>
      <c r="DI193" s="151"/>
      <c r="DJ193" s="151"/>
      <c r="DK193" s="151"/>
      <c r="DL193" s="151"/>
      <c r="DM193" s="151"/>
      <c r="DN193" s="151"/>
      <c r="DO193" s="151"/>
      <c r="DP193" s="154"/>
      <c r="DQ193" s="154"/>
      <c r="DR193" s="154"/>
      <c r="DS193" s="154"/>
      <c r="DT193" s="154"/>
      <c r="DU193" s="154"/>
      <c r="DV193" s="154"/>
      <c r="DW193" s="154"/>
      <c r="DX193" s="154"/>
      <c r="DY193" s="154"/>
      <c r="DZ193" s="154"/>
      <c r="EA193" s="154"/>
      <c r="EB193" s="154"/>
      <c r="EC193" s="154"/>
      <c r="ED193" s="154"/>
      <c r="EE193" s="151"/>
      <c r="EF193" s="151"/>
    </row>
    <row r="194" spans="2:136" ht="8.25" x14ac:dyDescent="0.15">
      <c r="B194" s="7"/>
      <c r="C194" s="7"/>
      <c r="D194" s="7"/>
      <c r="E194" s="7"/>
      <c r="F194" s="7"/>
      <c r="G194" s="158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159"/>
      <c r="DQ194" s="159"/>
      <c r="DR194" s="159"/>
      <c r="DS194" s="159"/>
      <c r="DT194" s="159"/>
      <c r="DU194" s="159"/>
      <c r="DV194" s="159"/>
      <c r="DW194" s="159"/>
      <c r="DX194" s="159"/>
      <c r="DY194" s="159"/>
      <c r="DZ194" s="159"/>
      <c r="EA194" s="159"/>
      <c r="EB194" s="159"/>
      <c r="EC194" s="159"/>
      <c r="ED194" s="159"/>
      <c r="EE194" s="7"/>
      <c r="EF194" s="7"/>
    </row>
    <row r="195" spans="2:136" ht="8.25" x14ac:dyDescent="0.15">
      <c r="B195" s="7"/>
      <c r="C195" s="7"/>
      <c r="D195" s="7"/>
      <c r="E195" s="151"/>
      <c r="F195" s="151"/>
      <c r="G195" s="152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  <c r="BI195" s="151"/>
      <c r="BJ195" s="151"/>
      <c r="BK195" s="151"/>
      <c r="BL195" s="151"/>
      <c r="BM195" s="151"/>
      <c r="BN195" s="151"/>
      <c r="BO195" s="151"/>
      <c r="BP195" s="151"/>
      <c r="BQ195" s="151"/>
      <c r="BR195" s="151"/>
      <c r="BS195" s="151"/>
      <c r="BT195" s="151"/>
      <c r="BU195" s="151"/>
      <c r="BV195" s="151"/>
      <c r="BW195" s="151"/>
      <c r="BX195" s="151"/>
      <c r="BY195" s="151"/>
      <c r="BZ195" s="151"/>
      <c r="CA195" s="151"/>
      <c r="CB195" s="151"/>
      <c r="CC195" s="151"/>
      <c r="CD195" s="151"/>
      <c r="CE195" s="151"/>
      <c r="CF195" s="151"/>
      <c r="CG195" s="151"/>
      <c r="CH195" s="151"/>
      <c r="CI195" s="151"/>
      <c r="CJ195" s="151"/>
      <c r="CK195" s="151"/>
      <c r="CL195" s="151"/>
      <c r="CM195" s="151"/>
      <c r="CN195" s="151"/>
      <c r="CO195" s="151"/>
      <c r="CP195" s="151"/>
      <c r="CQ195" s="151"/>
      <c r="CR195" s="151"/>
      <c r="CS195" s="151"/>
      <c r="CT195" s="151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159"/>
      <c r="DQ195" s="159"/>
      <c r="DR195" s="159"/>
      <c r="DS195" s="159"/>
      <c r="DT195" s="159"/>
      <c r="DU195" s="159"/>
      <c r="DV195" s="159"/>
      <c r="DW195" s="159"/>
      <c r="DX195" s="159"/>
      <c r="DY195" s="159"/>
      <c r="DZ195" s="159"/>
      <c r="EA195" s="159"/>
      <c r="EB195" s="159"/>
      <c r="EC195" s="159"/>
      <c r="ED195" s="159"/>
      <c r="EE195" s="7"/>
      <c r="EF195" s="7"/>
    </row>
    <row r="196" spans="2:136" ht="8.25" x14ac:dyDescent="0.15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159"/>
      <c r="DQ196" s="159"/>
      <c r="DR196" s="159"/>
      <c r="DS196" s="159"/>
      <c r="DT196" s="159"/>
      <c r="DU196" s="159"/>
      <c r="DV196" s="159"/>
      <c r="DW196" s="159"/>
      <c r="DX196" s="159"/>
      <c r="DY196" s="159"/>
      <c r="DZ196" s="159"/>
      <c r="EA196" s="159"/>
      <c r="EB196" s="159"/>
      <c r="EC196" s="159"/>
      <c r="ED196" s="159"/>
      <c r="EE196" s="7"/>
      <c r="EF196" s="7"/>
    </row>
    <row r="197" spans="2:136" ht="8.25" x14ac:dyDescent="0.15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159"/>
      <c r="DQ197" s="159"/>
      <c r="DR197" s="159"/>
      <c r="DS197" s="159"/>
      <c r="DT197" s="159"/>
      <c r="DU197" s="159"/>
      <c r="DV197" s="159"/>
      <c r="DW197" s="159"/>
      <c r="DX197" s="159"/>
      <c r="DY197" s="159"/>
      <c r="DZ197" s="159"/>
      <c r="EA197" s="159"/>
      <c r="EB197" s="159"/>
      <c r="EC197" s="159"/>
      <c r="ED197" s="159"/>
      <c r="EE197" s="7"/>
      <c r="EF197" s="7"/>
    </row>
    <row r="198" spans="2:136" ht="8.25" x14ac:dyDescent="0.15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159"/>
      <c r="DQ198" s="159"/>
      <c r="DR198" s="159"/>
      <c r="DS198" s="159"/>
      <c r="DT198" s="159"/>
      <c r="DU198" s="159"/>
      <c r="DV198" s="159"/>
      <c r="DW198" s="159"/>
      <c r="DX198" s="159"/>
      <c r="DY198" s="159"/>
      <c r="DZ198" s="159"/>
      <c r="EA198" s="159"/>
      <c r="EB198" s="159"/>
      <c r="EC198" s="159"/>
      <c r="ED198" s="159"/>
      <c r="EE198" s="7"/>
      <c r="EF198" s="7"/>
    </row>
    <row r="199" spans="2:136" ht="8.25" x14ac:dyDescent="0.15">
      <c r="B199" s="7"/>
      <c r="E199" s="151"/>
      <c r="F199" s="151"/>
      <c r="G199" s="152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151"/>
      <c r="AV199" s="151"/>
      <c r="AW199" s="151"/>
      <c r="AX199" s="151"/>
      <c r="AY199" s="151"/>
      <c r="AZ199" s="151"/>
      <c r="BA199" s="151"/>
      <c r="BB199" s="151"/>
      <c r="BC199" s="151"/>
      <c r="BD199" s="151"/>
      <c r="BE199" s="151"/>
      <c r="BF199" s="151"/>
      <c r="BG199" s="151"/>
      <c r="BH199" s="151"/>
      <c r="BI199" s="151"/>
      <c r="BJ199" s="151"/>
      <c r="BK199" s="151"/>
      <c r="BL199" s="151"/>
      <c r="BM199" s="151"/>
      <c r="BN199" s="151"/>
      <c r="BO199" s="151"/>
      <c r="BP199" s="151"/>
      <c r="BQ199" s="151"/>
      <c r="BR199" s="151"/>
      <c r="BS199" s="151"/>
      <c r="BT199" s="151"/>
      <c r="BU199" s="151"/>
      <c r="BV199" s="151"/>
      <c r="BW199" s="151"/>
      <c r="BX199" s="151"/>
      <c r="BY199" s="151"/>
      <c r="BZ199" s="151"/>
      <c r="CA199" s="151"/>
      <c r="CB199" s="151"/>
      <c r="CC199" s="151"/>
      <c r="CD199" s="151"/>
      <c r="CE199" s="151"/>
      <c r="CF199" s="151"/>
      <c r="CG199" s="151"/>
      <c r="CH199" s="151"/>
      <c r="CI199" s="151"/>
      <c r="CJ199" s="151"/>
      <c r="CK199" s="151"/>
      <c r="CL199" s="151"/>
      <c r="CM199" s="151"/>
      <c r="CN199" s="151"/>
      <c r="CO199" s="151"/>
      <c r="CP199" s="151"/>
      <c r="CQ199" s="151"/>
      <c r="CR199" s="151"/>
      <c r="CS199" s="151"/>
      <c r="CT199" s="153"/>
      <c r="CU199" s="151"/>
      <c r="CV199" s="151"/>
      <c r="CW199" s="151"/>
      <c r="CX199" s="151"/>
      <c r="CY199" s="151"/>
      <c r="CZ199" s="151"/>
      <c r="DA199" s="151"/>
      <c r="DB199" s="151"/>
      <c r="DC199" s="151"/>
      <c r="DD199" s="151"/>
      <c r="DE199" s="151"/>
      <c r="DF199" s="151"/>
      <c r="DG199" s="151"/>
      <c r="DH199" s="151"/>
      <c r="DI199" s="151"/>
      <c r="DJ199" s="151"/>
      <c r="DK199" s="151"/>
      <c r="DL199" s="151"/>
      <c r="DM199" s="151"/>
      <c r="DN199" s="151"/>
      <c r="DO199" s="151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1"/>
      <c r="EF199" s="151"/>
    </row>
    <row r="200" spans="2:136" ht="8.25" x14ac:dyDescent="0.15">
      <c r="B200" s="7"/>
      <c r="E200" s="151"/>
      <c r="F200" s="151"/>
      <c r="G200" s="152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151"/>
      <c r="AV200" s="151"/>
      <c r="AW200" s="151"/>
      <c r="AX200" s="151"/>
      <c r="AY200" s="151"/>
      <c r="AZ200" s="151"/>
      <c r="BA200" s="151"/>
      <c r="BB200" s="151"/>
      <c r="BC200" s="151"/>
      <c r="BD200" s="151"/>
      <c r="BE200" s="151"/>
      <c r="BF200" s="151"/>
      <c r="BG200" s="151"/>
      <c r="BH200" s="151"/>
      <c r="BI200" s="151"/>
      <c r="BJ200" s="151"/>
      <c r="BK200" s="151"/>
      <c r="BL200" s="151"/>
      <c r="BM200" s="151"/>
      <c r="BN200" s="151"/>
      <c r="BO200" s="151"/>
      <c r="BP200" s="151"/>
      <c r="BQ200" s="151"/>
      <c r="BR200" s="151"/>
      <c r="BS200" s="151"/>
      <c r="BT200" s="151"/>
      <c r="BU200" s="151"/>
      <c r="BV200" s="151"/>
      <c r="BW200" s="151"/>
      <c r="BX200" s="151"/>
      <c r="BY200" s="151"/>
      <c r="BZ200" s="151"/>
      <c r="CA200" s="151"/>
      <c r="CB200" s="151"/>
      <c r="CC200" s="151"/>
      <c r="CD200" s="151"/>
      <c r="CE200" s="151"/>
      <c r="CF200" s="151"/>
      <c r="CG200" s="151"/>
      <c r="CH200" s="151"/>
      <c r="CI200" s="151"/>
      <c r="CJ200" s="151"/>
      <c r="CK200" s="151"/>
      <c r="CL200" s="151"/>
      <c r="CM200" s="151"/>
      <c r="CN200" s="151"/>
      <c r="CO200" s="151"/>
      <c r="CP200" s="151"/>
      <c r="CQ200" s="151"/>
      <c r="CR200" s="151"/>
      <c r="CS200" s="151"/>
      <c r="CT200" s="153"/>
      <c r="CU200" s="151"/>
      <c r="CV200" s="151"/>
      <c r="CW200" s="151"/>
      <c r="CX200" s="151"/>
      <c r="CY200" s="151"/>
      <c r="CZ200" s="151"/>
      <c r="DA200" s="151"/>
      <c r="DB200" s="151"/>
      <c r="DC200" s="151"/>
      <c r="DD200" s="151"/>
      <c r="DE200" s="151"/>
      <c r="DF200" s="151"/>
      <c r="DG200" s="151"/>
      <c r="DH200" s="151"/>
      <c r="DI200" s="151"/>
      <c r="DJ200" s="151"/>
      <c r="DK200" s="151"/>
      <c r="DL200" s="151"/>
      <c r="DM200" s="151"/>
      <c r="DN200" s="151"/>
      <c r="DO200" s="151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1"/>
      <c r="EF200" s="151"/>
    </row>
    <row r="201" spans="2:136" ht="8.25" x14ac:dyDescent="0.15">
      <c r="B201" s="7"/>
      <c r="E201" s="151"/>
      <c r="F201" s="151"/>
      <c r="G201" s="152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  <c r="R201" s="151"/>
      <c r="S201" s="151"/>
      <c r="T201" s="151"/>
      <c r="U201" s="151"/>
      <c r="V201" s="151"/>
      <c r="W201" s="151"/>
      <c r="X201" s="151"/>
      <c r="Y201" s="151"/>
      <c r="Z201" s="151"/>
      <c r="AA201" s="151"/>
      <c r="AB201" s="151"/>
      <c r="AC201" s="151"/>
      <c r="AD201" s="151"/>
      <c r="AE201" s="151"/>
      <c r="AF201" s="151"/>
      <c r="AG201" s="151"/>
      <c r="AH201" s="151"/>
      <c r="AI201" s="151"/>
      <c r="AJ201" s="151"/>
      <c r="AK201" s="151"/>
      <c r="AL201" s="151"/>
      <c r="AM201" s="151"/>
      <c r="AN201" s="151"/>
      <c r="AO201" s="151"/>
      <c r="AP201" s="151"/>
      <c r="AQ201" s="151"/>
      <c r="AR201" s="151"/>
      <c r="AS201" s="151"/>
      <c r="AT201" s="151"/>
      <c r="AU201" s="151"/>
      <c r="AV201" s="151"/>
      <c r="AW201" s="151"/>
      <c r="AX201" s="151"/>
      <c r="AY201" s="151"/>
      <c r="AZ201" s="151"/>
      <c r="BA201" s="151"/>
      <c r="BB201" s="151"/>
      <c r="BC201" s="151"/>
      <c r="BD201" s="151"/>
      <c r="BE201" s="151"/>
      <c r="BF201" s="151"/>
      <c r="BG201" s="151"/>
      <c r="BH201" s="151"/>
      <c r="BI201" s="151"/>
      <c r="BJ201" s="151"/>
      <c r="BK201" s="151"/>
      <c r="BL201" s="151"/>
      <c r="BM201" s="151"/>
      <c r="BN201" s="151"/>
      <c r="BO201" s="151"/>
      <c r="BP201" s="151"/>
      <c r="BQ201" s="151"/>
      <c r="BR201" s="151"/>
      <c r="BS201" s="151"/>
      <c r="BT201" s="151"/>
      <c r="BU201" s="151"/>
      <c r="BV201" s="151"/>
      <c r="BW201" s="151"/>
      <c r="BX201" s="151"/>
      <c r="BY201" s="151"/>
      <c r="BZ201" s="151"/>
      <c r="CA201" s="151"/>
      <c r="CB201" s="151"/>
      <c r="CC201" s="151"/>
      <c r="CD201" s="151"/>
      <c r="CE201" s="151"/>
      <c r="CF201" s="151"/>
      <c r="CG201" s="151"/>
      <c r="CH201" s="151"/>
      <c r="CI201" s="151"/>
      <c r="CJ201" s="151"/>
      <c r="CK201" s="151"/>
      <c r="CL201" s="151"/>
      <c r="CM201" s="151"/>
      <c r="CN201" s="151"/>
      <c r="CO201" s="151"/>
      <c r="CP201" s="151"/>
      <c r="CQ201" s="151"/>
      <c r="CR201" s="151"/>
      <c r="CS201" s="151"/>
      <c r="CT201" s="153"/>
      <c r="CU201" s="151"/>
      <c r="CV201" s="151"/>
      <c r="CW201" s="151"/>
      <c r="CX201" s="151"/>
      <c r="CY201" s="151"/>
      <c r="CZ201" s="151"/>
      <c r="DA201" s="151"/>
      <c r="DB201" s="151"/>
      <c r="DC201" s="151"/>
      <c r="DD201" s="151"/>
      <c r="DE201" s="151"/>
      <c r="DF201" s="151"/>
      <c r="DG201" s="151"/>
      <c r="DH201" s="151"/>
      <c r="DI201" s="151"/>
      <c r="DJ201" s="151"/>
      <c r="DK201" s="151"/>
      <c r="DL201" s="151"/>
      <c r="DM201" s="151"/>
      <c r="DN201" s="151"/>
      <c r="DO201" s="151"/>
      <c r="DP201" s="154"/>
      <c r="DQ201" s="154"/>
      <c r="DR201" s="154"/>
      <c r="DS201" s="154"/>
      <c r="DT201" s="154"/>
      <c r="DU201" s="154"/>
      <c r="DV201" s="154"/>
      <c r="DW201" s="154"/>
      <c r="DX201" s="154"/>
      <c r="DY201" s="154"/>
      <c r="DZ201" s="154"/>
      <c r="EA201" s="154"/>
      <c r="EB201" s="154"/>
      <c r="EC201" s="154"/>
      <c r="ED201" s="154"/>
      <c r="EE201" s="151"/>
      <c r="EF201" s="151"/>
    </row>
  </sheetData>
  <mergeCells count="16">
    <mergeCell ref="B192:D192"/>
    <mergeCell ref="E192:G192"/>
    <mergeCell ref="DL192:EF192"/>
    <mergeCell ref="B185:D185"/>
    <mergeCell ref="B190:C190"/>
    <mergeCell ref="E190:G190"/>
    <mergeCell ref="I190:EF190"/>
    <mergeCell ref="B191:D191"/>
    <mergeCell ref="E191:G191"/>
    <mergeCell ref="DL191:EF191"/>
    <mergeCell ref="B184:D184"/>
    <mergeCell ref="B3:EF3"/>
    <mergeCell ref="B6:EF6"/>
    <mergeCell ref="B83:C83"/>
    <mergeCell ref="B178:F178"/>
    <mergeCell ref="B179:D17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263"/>
  <sheetViews>
    <sheetView workbookViewId="0">
      <selection activeCell="H1" sqref="H1"/>
    </sheetView>
  </sheetViews>
  <sheetFormatPr baseColWidth="10" defaultRowHeight="10.5" customHeight="1" x14ac:dyDescent="0.2"/>
  <cols>
    <col min="1" max="1" width="1.85546875" style="166" customWidth="1"/>
    <col min="2" max="2" width="12.140625" style="160" customWidth="1"/>
    <col min="3" max="3" width="29.28515625" style="161" customWidth="1"/>
    <col min="4" max="4" width="35.85546875" style="162" customWidth="1"/>
    <col min="5" max="5" width="9.5703125" style="163" customWidth="1"/>
    <col min="6" max="6" width="8" style="163" customWidth="1"/>
    <col min="7" max="7" width="10.140625" style="164" customWidth="1"/>
    <col min="8" max="8" width="9.5703125" style="164" customWidth="1"/>
    <col min="9" max="9" width="11.140625" style="164" customWidth="1"/>
    <col min="10" max="31" width="11.42578125" style="164" hidden="1" customWidth="1"/>
    <col min="32" max="32" width="11.42578125" style="165" hidden="1" customWidth="1"/>
    <col min="33" max="36" width="11.42578125" style="164" hidden="1" customWidth="1"/>
    <col min="37" max="38" width="9.140625" style="164" hidden="1" customWidth="1"/>
    <col min="39" max="39" width="9" style="164" hidden="1" customWidth="1"/>
    <col min="40" max="40" width="9" style="164" customWidth="1"/>
    <col min="41" max="41" width="11.140625" style="164" customWidth="1"/>
    <col min="42" max="125" width="0" style="166" hidden="1" customWidth="1"/>
    <col min="126" max="16384" width="11.42578125" style="166"/>
  </cols>
  <sheetData>
    <row r="1" spans="2:41" ht="9.75" x14ac:dyDescent="0.2"/>
    <row r="2" spans="2:41" ht="33" customHeight="1" thickBot="1" x14ac:dyDescent="0.25">
      <c r="B2" s="403"/>
      <c r="C2" s="404"/>
      <c r="AC2" s="167"/>
    </row>
    <row r="3" spans="2:41" ht="12" thickBot="1" x14ac:dyDescent="0.2">
      <c r="B3" s="405" t="s">
        <v>481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6"/>
      <c r="AO3" s="407"/>
    </row>
    <row r="4" spans="2:41" ht="9" x14ac:dyDescent="0.15">
      <c r="B4" s="168" t="s">
        <v>1</v>
      </c>
      <c r="C4" s="169" t="s">
        <v>2</v>
      </c>
      <c r="D4" s="169" t="s">
        <v>3</v>
      </c>
      <c r="E4" s="170" t="s">
        <v>4</v>
      </c>
      <c r="F4" s="170" t="s">
        <v>5</v>
      </c>
      <c r="G4" s="170" t="s">
        <v>6</v>
      </c>
      <c r="H4" s="170" t="s">
        <v>7</v>
      </c>
      <c r="I4" s="170" t="s">
        <v>8</v>
      </c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1"/>
      <c r="U4" s="170" t="s">
        <v>9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2"/>
      <c r="AG4" s="170"/>
      <c r="AH4" s="170"/>
      <c r="AI4" s="170"/>
      <c r="AJ4" s="170"/>
      <c r="AK4" s="170"/>
      <c r="AL4" s="170"/>
      <c r="AM4" s="170"/>
      <c r="AN4" s="170" t="s">
        <v>10</v>
      </c>
      <c r="AO4" s="173" t="s">
        <v>10</v>
      </c>
    </row>
    <row r="5" spans="2:41" ht="9" x14ac:dyDescent="0.15">
      <c r="B5" s="174"/>
      <c r="C5" s="175"/>
      <c r="D5" s="176"/>
      <c r="E5" s="177"/>
      <c r="F5" s="177"/>
      <c r="G5" s="178" t="s">
        <v>14</v>
      </c>
      <c r="H5" s="178" t="s">
        <v>15</v>
      </c>
      <c r="I5" s="178" t="s">
        <v>16</v>
      </c>
      <c r="J5" s="178" t="s">
        <v>482</v>
      </c>
      <c r="K5" s="178" t="s">
        <v>483</v>
      </c>
      <c r="L5" s="178" t="s">
        <v>484</v>
      </c>
      <c r="M5" s="178" t="s">
        <v>485</v>
      </c>
      <c r="N5" s="178" t="s">
        <v>486</v>
      </c>
      <c r="O5" s="178" t="s">
        <v>487</v>
      </c>
      <c r="P5" s="178" t="s">
        <v>488</v>
      </c>
      <c r="Q5" s="178">
        <v>1997</v>
      </c>
      <c r="R5" s="178">
        <v>1998</v>
      </c>
      <c r="S5" s="179" t="s">
        <v>17</v>
      </c>
      <c r="T5" s="178">
        <v>2000</v>
      </c>
      <c r="U5" s="178">
        <v>2001</v>
      </c>
      <c r="V5" s="178">
        <v>2002</v>
      </c>
      <c r="W5" s="178">
        <v>2003</v>
      </c>
      <c r="X5" s="178">
        <v>2004</v>
      </c>
      <c r="Y5" s="178">
        <v>2005</v>
      </c>
      <c r="Z5" s="178">
        <v>2006</v>
      </c>
      <c r="AA5" s="178">
        <v>2007</v>
      </c>
      <c r="AB5" s="178">
        <v>2008</v>
      </c>
      <c r="AC5" s="178">
        <v>2009</v>
      </c>
      <c r="AD5" s="178">
        <v>2010</v>
      </c>
      <c r="AE5" s="178">
        <v>2011</v>
      </c>
      <c r="AF5" s="180">
        <v>2012</v>
      </c>
      <c r="AG5" s="178">
        <v>2013</v>
      </c>
      <c r="AH5" s="178">
        <v>2014</v>
      </c>
      <c r="AI5" s="178">
        <v>2015</v>
      </c>
      <c r="AJ5" s="178">
        <v>2016</v>
      </c>
      <c r="AK5" s="178">
        <v>2017</v>
      </c>
      <c r="AL5" s="178">
        <v>2017</v>
      </c>
      <c r="AM5" s="178">
        <v>2018</v>
      </c>
      <c r="AN5" s="178">
        <v>2019</v>
      </c>
      <c r="AO5" s="181" t="s">
        <v>47</v>
      </c>
    </row>
    <row r="6" spans="2:41" ht="9" x14ac:dyDescent="0.15">
      <c r="B6" s="182" t="s">
        <v>463</v>
      </c>
      <c r="C6" s="183"/>
      <c r="D6" s="184"/>
      <c r="E6" s="185"/>
      <c r="F6" s="185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7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8"/>
    </row>
    <row r="7" spans="2:41" s="195" customFormat="1" ht="9.75" x14ac:dyDescent="0.25">
      <c r="B7" s="189" t="s">
        <v>489</v>
      </c>
      <c r="C7" s="190" t="s">
        <v>490</v>
      </c>
      <c r="D7" s="191" t="s">
        <v>491</v>
      </c>
      <c r="E7" s="192"/>
      <c r="F7" s="192"/>
      <c r="G7" s="193">
        <f>203036.59*1/8.75</f>
        <v>23204.181714285714</v>
      </c>
      <c r="H7" s="193">
        <f t="shared" ref="H7:H14" si="0">(G7*0.1)</f>
        <v>2320.4181714285714</v>
      </c>
      <c r="I7" s="193">
        <f t="shared" ref="I7:I12" si="1">(G7*0.9)</f>
        <v>20883.763542857145</v>
      </c>
      <c r="J7" s="193">
        <v>0</v>
      </c>
      <c r="K7" s="193">
        <v>0</v>
      </c>
      <c r="L7" s="193">
        <v>0</v>
      </c>
      <c r="M7" s="193">
        <v>0</v>
      </c>
      <c r="N7" s="193">
        <v>0</v>
      </c>
      <c r="O7" s="193">
        <v>0</v>
      </c>
      <c r="P7" s="193">
        <v>0</v>
      </c>
      <c r="Q7" s="193">
        <v>29637.78</v>
      </c>
      <c r="R7" s="193">
        <v>36546.589999999997</v>
      </c>
      <c r="S7" s="193">
        <v>36546.589999999997</v>
      </c>
      <c r="T7" s="193">
        <v>36546.61</v>
      </c>
      <c r="U7" s="193">
        <v>4176.75</v>
      </c>
      <c r="V7" s="193">
        <v>789.58</v>
      </c>
      <c r="W7" s="193">
        <v>0</v>
      </c>
      <c r="X7" s="193">
        <v>0</v>
      </c>
      <c r="Y7" s="193">
        <v>0</v>
      </c>
      <c r="Z7" s="193">
        <v>0</v>
      </c>
      <c r="AA7" s="193">
        <v>0</v>
      </c>
      <c r="AB7" s="193">
        <v>0</v>
      </c>
      <c r="AC7" s="193">
        <v>0</v>
      </c>
      <c r="AD7" s="193">
        <v>0</v>
      </c>
      <c r="AE7" s="193">
        <v>0</v>
      </c>
      <c r="AF7" s="194">
        <v>0</v>
      </c>
      <c r="AG7" s="193">
        <v>0</v>
      </c>
      <c r="AH7" s="193"/>
      <c r="AI7" s="193"/>
      <c r="AJ7" s="193"/>
      <c r="AK7" s="193">
        <v>20883.759999999998</v>
      </c>
      <c r="AL7" s="193">
        <v>20883.759999999998</v>
      </c>
      <c r="AM7" s="193">
        <v>20883.759999999998</v>
      </c>
      <c r="AN7" s="193">
        <v>20883.759999999998</v>
      </c>
      <c r="AO7" s="193">
        <f t="shared" ref="AO7:AO19" si="2">SUM(AK7)</f>
        <v>20883.759999999998</v>
      </c>
    </row>
    <row r="8" spans="2:41" s="195" customFormat="1" ht="9.75" x14ac:dyDescent="0.25">
      <c r="B8" s="196" t="s">
        <v>492</v>
      </c>
      <c r="C8" s="190" t="s">
        <v>493</v>
      </c>
      <c r="D8" s="191"/>
      <c r="E8" s="192"/>
      <c r="F8" s="192"/>
      <c r="G8" s="193">
        <f>5739/8.75</f>
        <v>655.88571428571424</v>
      </c>
      <c r="H8" s="193">
        <f t="shared" si="0"/>
        <v>65.588571428571427</v>
      </c>
      <c r="I8" s="193">
        <f t="shared" si="1"/>
        <v>590.29714285714283</v>
      </c>
      <c r="J8" s="193"/>
      <c r="K8" s="193"/>
      <c r="L8" s="193"/>
      <c r="M8" s="193"/>
      <c r="N8" s="193"/>
      <c r="O8" s="193"/>
      <c r="P8" s="193"/>
      <c r="Q8" s="193"/>
      <c r="R8" s="193"/>
      <c r="S8" s="193">
        <v>399.06</v>
      </c>
      <c r="T8" s="193">
        <v>1033.03</v>
      </c>
      <c r="U8" s="193">
        <v>118.07</v>
      </c>
      <c r="V8" s="193">
        <v>118.07</v>
      </c>
      <c r="W8" s="193">
        <v>118.06</v>
      </c>
      <c r="X8" s="193">
        <v>72.430000000000007</v>
      </c>
      <c r="Y8" s="193">
        <v>0</v>
      </c>
      <c r="Z8" s="193">
        <v>0</v>
      </c>
      <c r="AA8" s="193">
        <v>0</v>
      </c>
      <c r="AB8" s="193">
        <v>0</v>
      </c>
      <c r="AC8" s="193">
        <v>0</v>
      </c>
      <c r="AD8" s="193">
        <v>0</v>
      </c>
      <c r="AE8" s="193">
        <v>0</v>
      </c>
      <c r="AF8" s="194">
        <v>0</v>
      </c>
      <c r="AG8" s="193">
        <v>0</v>
      </c>
      <c r="AH8" s="193"/>
      <c r="AI8" s="193"/>
      <c r="AJ8" s="193"/>
      <c r="AK8" s="193">
        <v>590.29999999999995</v>
      </c>
      <c r="AL8" s="193">
        <v>590.29999999999995</v>
      </c>
      <c r="AM8" s="193">
        <v>590.29999999999995</v>
      </c>
      <c r="AN8" s="193">
        <v>590.29999999999995</v>
      </c>
      <c r="AO8" s="193">
        <f t="shared" si="2"/>
        <v>590.29999999999995</v>
      </c>
    </row>
    <row r="9" spans="2:41" s="195" customFormat="1" ht="9.75" x14ac:dyDescent="0.25">
      <c r="B9" s="196" t="s">
        <v>492</v>
      </c>
      <c r="C9" s="190" t="s">
        <v>493</v>
      </c>
      <c r="D9" s="191"/>
      <c r="E9" s="192"/>
      <c r="F9" s="192"/>
      <c r="G9" s="193">
        <f>5739/8.75</f>
        <v>655.88571428571424</v>
      </c>
      <c r="H9" s="193">
        <f t="shared" si="0"/>
        <v>65.588571428571427</v>
      </c>
      <c r="I9" s="193">
        <f t="shared" si="1"/>
        <v>590.29714285714283</v>
      </c>
      <c r="J9" s="193"/>
      <c r="K9" s="193"/>
      <c r="L9" s="193"/>
      <c r="M9" s="193"/>
      <c r="N9" s="193"/>
      <c r="O9" s="193"/>
      <c r="P9" s="193"/>
      <c r="Q9" s="193"/>
      <c r="R9" s="193"/>
      <c r="S9" s="193">
        <v>399.06</v>
      </c>
      <c r="T9" s="193">
        <v>1033.03</v>
      </c>
      <c r="U9" s="193">
        <v>118.07</v>
      </c>
      <c r="V9" s="193">
        <v>118.07</v>
      </c>
      <c r="W9" s="193">
        <v>118.06</v>
      </c>
      <c r="X9" s="193">
        <v>72.430000000000007</v>
      </c>
      <c r="Y9" s="193">
        <v>0</v>
      </c>
      <c r="Z9" s="193">
        <v>0</v>
      </c>
      <c r="AA9" s="193">
        <v>0</v>
      </c>
      <c r="AB9" s="193">
        <v>0</v>
      </c>
      <c r="AC9" s="193">
        <v>0</v>
      </c>
      <c r="AD9" s="193">
        <v>0</v>
      </c>
      <c r="AE9" s="193">
        <v>0</v>
      </c>
      <c r="AF9" s="194">
        <v>0</v>
      </c>
      <c r="AG9" s="193">
        <v>0</v>
      </c>
      <c r="AH9" s="193"/>
      <c r="AI9" s="193"/>
      <c r="AJ9" s="193"/>
      <c r="AK9" s="193">
        <v>590.29999999999995</v>
      </c>
      <c r="AL9" s="193">
        <v>590.29999999999995</v>
      </c>
      <c r="AM9" s="193">
        <v>590.29999999999995</v>
      </c>
      <c r="AN9" s="193">
        <v>590.29999999999995</v>
      </c>
      <c r="AO9" s="193">
        <f t="shared" si="2"/>
        <v>590.29999999999995</v>
      </c>
    </row>
    <row r="10" spans="2:41" s="195" customFormat="1" ht="9.75" x14ac:dyDescent="0.25">
      <c r="B10" s="196" t="s">
        <v>492</v>
      </c>
      <c r="C10" s="190" t="s">
        <v>494</v>
      </c>
      <c r="D10" s="190"/>
      <c r="E10" s="197"/>
      <c r="F10" s="197"/>
      <c r="G10" s="193">
        <f>52536/8.75</f>
        <v>6004.1142857142859</v>
      </c>
      <c r="H10" s="193">
        <f t="shared" si="0"/>
        <v>600.41142857142859</v>
      </c>
      <c r="I10" s="193">
        <f t="shared" si="1"/>
        <v>5403.7028571428573</v>
      </c>
      <c r="J10" s="193">
        <v>0</v>
      </c>
      <c r="K10" s="193">
        <v>0</v>
      </c>
      <c r="L10" s="193">
        <v>0</v>
      </c>
      <c r="M10" s="193">
        <v>0</v>
      </c>
      <c r="N10" s="193">
        <v>0</v>
      </c>
      <c r="O10" s="193">
        <v>0</v>
      </c>
      <c r="P10" s="193">
        <v>0</v>
      </c>
      <c r="Q10" s="193">
        <v>0</v>
      </c>
      <c r="R10" s="193">
        <v>0</v>
      </c>
      <c r="S10" s="193">
        <v>3653.05</v>
      </c>
      <c r="T10" s="193">
        <v>9456.48</v>
      </c>
      <c r="U10" s="193">
        <v>1080.76</v>
      </c>
      <c r="V10" s="193">
        <v>1080.76</v>
      </c>
      <c r="W10" s="193">
        <v>1080.76</v>
      </c>
      <c r="X10" s="193">
        <v>663.19</v>
      </c>
      <c r="Y10" s="193">
        <v>0</v>
      </c>
      <c r="Z10" s="193">
        <v>0</v>
      </c>
      <c r="AA10" s="193">
        <v>0</v>
      </c>
      <c r="AB10" s="193">
        <v>0</v>
      </c>
      <c r="AC10" s="193">
        <v>0</v>
      </c>
      <c r="AD10" s="193">
        <v>0</v>
      </c>
      <c r="AE10" s="193">
        <v>0</v>
      </c>
      <c r="AF10" s="194">
        <v>0</v>
      </c>
      <c r="AG10" s="193">
        <v>0</v>
      </c>
      <c r="AH10" s="193"/>
      <c r="AI10" s="193"/>
      <c r="AJ10" s="193"/>
      <c r="AK10" s="193">
        <v>5403.7</v>
      </c>
      <c r="AL10" s="193">
        <v>5403.7</v>
      </c>
      <c r="AM10" s="193">
        <v>5403.7</v>
      </c>
      <c r="AN10" s="193">
        <v>5403.7</v>
      </c>
      <c r="AO10" s="193">
        <f t="shared" si="2"/>
        <v>5403.7</v>
      </c>
    </row>
    <row r="11" spans="2:41" s="195" customFormat="1" ht="9.75" x14ac:dyDescent="0.25">
      <c r="B11" s="196" t="s">
        <v>492</v>
      </c>
      <c r="C11" s="190" t="s">
        <v>495</v>
      </c>
      <c r="D11" s="191"/>
      <c r="E11" s="192"/>
      <c r="F11" s="192"/>
      <c r="G11" s="193">
        <f>5349/8.75</f>
        <v>611.31428571428569</v>
      </c>
      <c r="H11" s="193">
        <f t="shared" si="0"/>
        <v>61.131428571428572</v>
      </c>
      <c r="I11" s="193">
        <f t="shared" si="1"/>
        <v>550.18285714285719</v>
      </c>
      <c r="J11" s="193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0</v>
      </c>
      <c r="P11" s="193">
        <v>0</v>
      </c>
      <c r="Q11" s="193">
        <v>0</v>
      </c>
      <c r="R11" s="193">
        <v>0</v>
      </c>
      <c r="S11" s="193">
        <v>371.94</v>
      </c>
      <c r="T11" s="193">
        <v>962.82</v>
      </c>
      <c r="U11" s="193">
        <v>110.05</v>
      </c>
      <c r="V11" s="193">
        <v>110.05</v>
      </c>
      <c r="W11" s="193">
        <v>110.05</v>
      </c>
      <c r="X11" s="193">
        <v>67.790000000000006</v>
      </c>
      <c r="Y11" s="193">
        <v>0</v>
      </c>
      <c r="Z11" s="193">
        <v>0</v>
      </c>
      <c r="AA11" s="193">
        <v>0</v>
      </c>
      <c r="AB11" s="193">
        <v>0</v>
      </c>
      <c r="AC11" s="193">
        <v>0</v>
      </c>
      <c r="AD11" s="193">
        <v>0</v>
      </c>
      <c r="AE11" s="193">
        <v>0</v>
      </c>
      <c r="AF11" s="194">
        <v>0</v>
      </c>
      <c r="AG11" s="193">
        <v>0</v>
      </c>
      <c r="AH11" s="193"/>
      <c r="AI11" s="193"/>
      <c r="AJ11" s="193"/>
      <c r="AK11" s="193">
        <v>550.17999999999995</v>
      </c>
      <c r="AL11" s="193">
        <v>550.17999999999995</v>
      </c>
      <c r="AM11" s="193">
        <v>550.17999999999995</v>
      </c>
      <c r="AN11" s="193">
        <v>550.17999999999995</v>
      </c>
      <c r="AO11" s="193">
        <f t="shared" si="2"/>
        <v>550.17999999999995</v>
      </c>
    </row>
    <row r="12" spans="2:41" s="195" customFormat="1" ht="9.75" x14ac:dyDescent="0.25">
      <c r="B12" s="196" t="s">
        <v>492</v>
      </c>
      <c r="C12" s="190" t="s">
        <v>495</v>
      </c>
      <c r="D12" s="191"/>
      <c r="E12" s="192"/>
      <c r="F12" s="192"/>
      <c r="G12" s="193">
        <f>5349/8.75</f>
        <v>611.31428571428569</v>
      </c>
      <c r="H12" s="193">
        <f t="shared" si="0"/>
        <v>61.131428571428572</v>
      </c>
      <c r="I12" s="193">
        <f t="shared" si="1"/>
        <v>550.18285714285719</v>
      </c>
      <c r="J12" s="193">
        <v>0</v>
      </c>
      <c r="K12" s="193">
        <v>0</v>
      </c>
      <c r="L12" s="193">
        <v>0</v>
      </c>
      <c r="M12" s="193">
        <v>0</v>
      </c>
      <c r="N12" s="193">
        <v>0</v>
      </c>
      <c r="O12" s="193">
        <v>0</v>
      </c>
      <c r="P12" s="193">
        <v>0</v>
      </c>
      <c r="Q12" s="193">
        <v>0</v>
      </c>
      <c r="R12" s="193">
        <v>0</v>
      </c>
      <c r="S12" s="193">
        <v>371.94</v>
      </c>
      <c r="T12" s="193">
        <v>962.82</v>
      </c>
      <c r="U12" s="193">
        <v>110.05</v>
      </c>
      <c r="V12" s="193">
        <v>110.05</v>
      </c>
      <c r="W12" s="193">
        <v>110.05</v>
      </c>
      <c r="X12" s="193">
        <v>67.790000000000006</v>
      </c>
      <c r="Y12" s="193">
        <v>0</v>
      </c>
      <c r="Z12" s="193">
        <v>0</v>
      </c>
      <c r="AA12" s="193">
        <v>0</v>
      </c>
      <c r="AB12" s="193">
        <v>0</v>
      </c>
      <c r="AC12" s="193">
        <v>0</v>
      </c>
      <c r="AD12" s="193">
        <v>0</v>
      </c>
      <c r="AE12" s="193">
        <v>0</v>
      </c>
      <c r="AF12" s="194">
        <v>0</v>
      </c>
      <c r="AG12" s="193">
        <v>0</v>
      </c>
      <c r="AH12" s="193"/>
      <c r="AI12" s="193"/>
      <c r="AJ12" s="193"/>
      <c r="AK12" s="193">
        <v>550.17999999999995</v>
      </c>
      <c r="AL12" s="193">
        <v>550.17999999999995</v>
      </c>
      <c r="AM12" s="193">
        <v>550.17999999999995</v>
      </c>
      <c r="AN12" s="193">
        <v>550.17999999999995</v>
      </c>
      <c r="AO12" s="193">
        <f t="shared" si="2"/>
        <v>550.17999999999995</v>
      </c>
    </row>
    <row r="13" spans="2:41" s="195" customFormat="1" ht="9.75" x14ac:dyDescent="0.25">
      <c r="B13" s="196" t="s">
        <v>496</v>
      </c>
      <c r="C13" s="190" t="s">
        <v>497</v>
      </c>
      <c r="D13" s="191"/>
      <c r="E13" s="192"/>
      <c r="F13" s="192"/>
      <c r="G13" s="193">
        <f>8949.6/8.75</f>
        <v>1022.8114285714286</v>
      </c>
      <c r="H13" s="193">
        <f t="shared" si="0"/>
        <v>102.28114285714287</v>
      </c>
      <c r="I13" s="193">
        <f>(G13*0.9)+0.98</f>
        <v>921.51028571428571</v>
      </c>
      <c r="J13" s="193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0</v>
      </c>
      <c r="P13" s="193">
        <v>0</v>
      </c>
      <c r="Q13" s="193">
        <v>0</v>
      </c>
      <c r="R13" s="193">
        <v>0</v>
      </c>
      <c r="S13" s="193">
        <v>0</v>
      </c>
      <c r="T13" s="193">
        <v>167.25</v>
      </c>
      <c r="U13" s="193">
        <v>184.12</v>
      </c>
      <c r="V13" s="193">
        <v>184.12</v>
      </c>
      <c r="W13" s="193">
        <v>184.12</v>
      </c>
      <c r="X13" s="193">
        <v>184.63</v>
      </c>
      <c r="Y13" s="193">
        <v>165.41</v>
      </c>
      <c r="Z13" s="193">
        <v>0</v>
      </c>
      <c r="AA13" s="193">
        <v>0</v>
      </c>
      <c r="AB13" s="193">
        <v>0</v>
      </c>
      <c r="AC13" s="193">
        <v>0</v>
      </c>
      <c r="AD13" s="193">
        <v>0</v>
      </c>
      <c r="AE13" s="193">
        <v>0</v>
      </c>
      <c r="AF13" s="194">
        <v>0</v>
      </c>
      <c r="AG13" s="193">
        <v>0</v>
      </c>
      <c r="AH13" s="193"/>
      <c r="AI13" s="193"/>
      <c r="AJ13" s="193"/>
      <c r="AK13" s="193">
        <f>920.53+0.98</f>
        <v>921.51</v>
      </c>
      <c r="AL13" s="193">
        <f>920.53+0.98</f>
        <v>921.51</v>
      </c>
      <c r="AM13" s="193">
        <f>920.53+0.98</f>
        <v>921.51</v>
      </c>
      <c r="AN13" s="193">
        <f>920.53+0.98</f>
        <v>921.51</v>
      </c>
      <c r="AO13" s="193">
        <f t="shared" si="2"/>
        <v>921.51</v>
      </c>
    </row>
    <row r="14" spans="2:41" s="195" customFormat="1" ht="9.75" x14ac:dyDescent="0.25">
      <c r="B14" s="196" t="s">
        <v>498</v>
      </c>
      <c r="C14" s="190" t="s">
        <v>499</v>
      </c>
      <c r="D14" s="191"/>
      <c r="E14" s="192"/>
      <c r="F14" s="192"/>
      <c r="G14" s="193">
        <v>3136.88</v>
      </c>
      <c r="H14" s="193">
        <f t="shared" si="0"/>
        <v>313.68800000000005</v>
      </c>
      <c r="I14" s="193">
        <f>(G14*0.9)</f>
        <v>2823.192</v>
      </c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0</v>
      </c>
      <c r="Q14" s="193">
        <v>0</v>
      </c>
      <c r="R14" s="193">
        <v>0</v>
      </c>
      <c r="S14" s="193">
        <v>0</v>
      </c>
      <c r="T14" s="193">
        <v>0</v>
      </c>
      <c r="U14" s="193">
        <v>0</v>
      </c>
      <c r="V14" s="193">
        <v>44.86</v>
      </c>
      <c r="W14" s="193">
        <v>564.64</v>
      </c>
      <c r="X14" s="193">
        <v>566.22</v>
      </c>
      <c r="Y14" s="193">
        <v>564.66999999999996</v>
      </c>
      <c r="Z14" s="193">
        <v>564.66999999999996</v>
      </c>
      <c r="AA14" s="193">
        <v>518.13</v>
      </c>
      <c r="AB14" s="193">
        <v>0</v>
      </c>
      <c r="AC14" s="193">
        <v>0</v>
      </c>
      <c r="AD14" s="193">
        <v>0</v>
      </c>
      <c r="AE14" s="193">
        <v>0</v>
      </c>
      <c r="AF14" s="194">
        <v>0</v>
      </c>
      <c r="AG14" s="193">
        <v>0</v>
      </c>
      <c r="AH14" s="193"/>
      <c r="AI14" s="193"/>
      <c r="AJ14" s="193"/>
      <c r="AK14" s="193">
        <f>SUM(V14:AA14)</f>
        <v>2823.19</v>
      </c>
      <c r="AL14" s="193">
        <f>SUM(W14:AB14)</f>
        <v>2778.3300000000004</v>
      </c>
      <c r="AM14" s="193">
        <v>2823.19</v>
      </c>
      <c r="AN14" s="193">
        <v>2823.19</v>
      </c>
      <c r="AO14" s="193">
        <f t="shared" si="2"/>
        <v>2823.19</v>
      </c>
    </row>
    <row r="15" spans="2:41" s="195" customFormat="1" ht="16.5" x14ac:dyDescent="0.25">
      <c r="B15" s="196" t="s">
        <v>500</v>
      </c>
      <c r="C15" s="190" t="s">
        <v>501</v>
      </c>
      <c r="D15" s="191" t="s">
        <v>502</v>
      </c>
      <c r="E15" s="192"/>
      <c r="F15" s="192"/>
      <c r="G15" s="193">
        <v>11630</v>
      </c>
      <c r="H15" s="193">
        <f>(G15*0.1)</f>
        <v>1163</v>
      </c>
      <c r="I15" s="193">
        <f>(G15*0.9)</f>
        <v>10467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193">
        <v>0</v>
      </c>
      <c r="Q15" s="193">
        <v>0</v>
      </c>
      <c r="R15" s="193">
        <v>0</v>
      </c>
      <c r="S15" s="193">
        <v>0</v>
      </c>
      <c r="T15" s="193">
        <v>0</v>
      </c>
      <c r="U15" s="193">
        <v>0</v>
      </c>
      <c r="V15" s="193">
        <v>0</v>
      </c>
      <c r="W15" s="193">
        <v>0</v>
      </c>
      <c r="X15" s="193">
        <v>103.24</v>
      </c>
      <c r="Y15" s="193">
        <v>2093.44</v>
      </c>
      <c r="Z15" s="193">
        <v>2093.4299999999998</v>
      </c>
      <c r="AA15" s="193">
        <v>2093.4299999999998</v>
      </c>
      <c r="AB15" s="193">
        <v>2099.16</v>
      </c>
      <c r="AC15" s="193">
        <v>1984.3</v>
      </c>
      <c r="AD15" s="193">
        <v>0</v>
      </c>
      <c r="AE15" s="193">
        <v>0</v>
      </c>
      <c r="AF15" s="194">
        <v>0</v>
      </c>
      <c r="AG15" s="193">
        <v>0</v>
      </c>
      <c r="AH15" s="193"/>
      <c r="AI15" s="193"/>
      <c r="AJ15" s="193"/>
      <c r="AK15" s="193">
        <f>SUM(X15:AD15)</f>
        <v>10466.999999999998</v>
      </c>
      <c r="AL15" s="193">
        <f>SUM(Y15:AE15)</f>
        <v>10363.759999999998</v>
      </c>
      <c r="AM15" s="193">
        <f t="shared" ref="AM15" si="3">SUM(X15:AC15)</f>
        <v>10466.999999999998</v>
      </c>
      <c r="AN15" s="193">
        <v>10467</v>
      </c>
      <c r="AO15" s="193">
        <v>10467</v>
      </c>
    </row>
    <row r="16" spans="2:41" s="195" customFormat="1" ht="9.75" x14ac:dyDescent="0.25">
      <c r="B16" s="198" t="s">
        <v>503</v>
      </c>
      <c r="C16" s="199" t="s">
        <v>504</v>
      </c>
      <c r="D16" s="200"/>
      <c r="E16" s="201"/>
      <c r="F16" s="201"/>
      <c r="G16" s="202">
        <v>34550</v>
      </c>
      <c r="H16" s="202">
        <f>(G16*0.1)</f>
        <v>3455</v>
      </c>
      <c r="I16" s="202">
        <f>(G16*0.9)</f>
        <v>31095</v>
      </c>
      <c r="J16" s="202">
        <v>0</v>
      </c>
      <c r="K16" s="203">
        <v>0</v>
      </c>
      <c r="L16" s="203">
        <v>0</v>
      </c>
      <c r="M16" s="203">
        <v>0</v>
      </c>
      <c r="N16" s="202">
        <v>0</v>
      </c>
      <c r="O16" s="202">
        <v>0</v>
      </c>
      <c r="P16" s="202">
        <v>0</v>
      </c>
      <c r="Q16" s="202">
        <v>0</v>
      </c>
      <c r="R16" s="202">
        <v>0</v>
      </c>
      <c r="S16" s="203">
        <v>0</v>
      </c>
      <c r="T16" s="203">
        <v>0</v>
      </c>
      <c r="U16" s="203">
        <v>0</v>
      </c>
      <c r="V16" s="202">
        <v>0</v>
      </c>
      <c r="W16" s="202">
        <v>0</v>
      </c>
      <c r="X16" s="202">
        <v>0</v>
      </c>
      <c r="Y16" s="202">
        <v>5179.66</v>
      </c>
      <c r="Z16" s="202">
        <v>6219</v>
      </c>
      <c r="AA16" s="202">
        <v>6219</v>
      </c>
      <c r="AB16" s="202">
        <v>6236.04</v>
      </c>
      <c r="AC16" s="202">
        <v>6219</v>
      </c>
      <c r="AD16" s="202">
        <v>1022.3</v>
      </c>
      <c r="AE16" s="202">
        <v>0</v>
      </c>
      <c r="AF16" s="194">
        <v>0</v>
      </c>
      <c r="AG16" s="193">
        <v>0</v>
      </c>
      <c r="AH16" s="193"/>
      <c r="AI16" s="193"/>
      <c r="AJ16" s="193"/>
      <c r="AK16" s="202">
        <f>SUM(Y16:AD16)</f>
        <v>31095</v>
      </c>
      <c r="AL16" s="202">
        <f>SUM(Z16:AE16)</f>
        <v>25915.34</v>
      </c>
      <c r="AM16" s="193">
        <v>31095</v>
      </c>
      <c r="AN16" s="193">
        <v>31095</v>
      </c>
      <c r="AO16" s="193">
        <f t="shared" si="2"/>
        <v>31095</v>
      </c>
    </row>
    <row r="17" spans="1:41" s="195" customFormat="1" ht="9.75" x14ac:dyDescent="0.25">
      <c r="B17" s="204" t="s">
        <v>505</v>
      </c>
      <c r="C17" s="190" t="s">
        <v>506</v>
      </c>
      <c r="D17" s="191" t="s">
        <v>507</v>
      </c>
      <c r="E17" s="192"/>
      <c r="F17" s="192"/>
      <c r="G17" s="193">
        <v>13156.79</v>
      </c>
      <c r="H17" s="193">
        <f t="shared" ref="H17:H19" si="4">(G17*0.1)</f>
        <v>1315.6790000000001</v>
      </c>
      <c r="I17" s="194">
        <f t="shared" ref="I17:I19" si="5">(G17*0.9)</f>
        <v>11841.111000000001</v>
      </c>
      <c r="J17" s="202"/>
      <c r="K17" s="203"/>
      <c r="L17" s="203"/>
      <c r="M17" s="203"/>
      <c r="N17" s="202"/>
      <c r="O17" s="202"/>
      <c r="P17" s="202"/>
      <c r="Q17" s="202"/>
      <c r="R17" s="202"/>
      <c r="S17" s="203"/>
      <c r="T17" s="203"/>
      <c r="U17" s="203"/>
      <c r="V17" s="202"/>
      <c r="W17" s="202"/>
      <c r="X17" s="202"/>
      <c r="Y17" s="202"/>
      <c r="Z17" s="202"/>
      <c r="AA17" s="202"/>
      <c r="AB17" s="202"/>
      <c r="AC17" s="193">
        <v>635.86</v>
      </c>
      <c r="AD17" s="193">
        <v>2368.25</v>
      </c>
      <c r="AE17" s="193">
        <v>2368.25</v>
      </c>
      <c r="AF17" s="194">
        <v>2374.7399999999998</v>
      </c>
      <c r="AG17" s="193">
        <v>2368.25</v>
      </c>
      <c r="AH17" s="193">
        <v>1725.76</v>
      </c>
      <c r="AI17" s="193"/>
      <c r="AJ17" s="193"/>
      <c r="AK17" s="202">
        <f t="shared" ref="AK17:AL19" si="6">SUM(AC17:AH17)</f>
        <v>11841.11</v>
      </c>
      <c r="AL17" s="202">
        <f t="shared" si="6"/>
        <v>11205.25</v>
      </c>
      <c r="AM17" s="193">
        <v>11841.11</v>
      </c>
      <c r="AN17" s="193">
        <v>11841.11</v>
      </c>
      <c r="AO17" s="193">
        <f t="shared" si="2"/>
        <v>11841.11</v>
      </c>
    </row>
    <row r="18" spans="1:41" s="195" customFormat="1" ht="9.75" x14ac:dyDescent="0.25">
      <c r="B18" s="204" t="s">
        <v>505</v>
      </c>
      <c r="C18" s="190" t="s">
        <v>508</v>
      </c>
      <c r="D18" s="191" t="s">
        <v>509</v>
      </c>
      <c r="E18" s="192"/>
      <c r="F18" s="192"/>
      <c r="G18" s="193">
        <v>3101.85</v>
      </c>
      <c r="H18" s="193">
        <f t="shared" si="4"/>
        <v>310.185</v>
      </c>
      <c r="I18" s="194">
        <f t="shared" si="5"/>
        <v>2791.665</v>
      </c>
      <c r="J18" s="202"/>
      <c r="K18" s="203"/>
      <c r="L18" s="203"/>
      <c r="M18" s="203"/>
      <c r="N18" s="202"/>
      <c r="O18" s="202"/>
      <c r="P18" s="202"/>
      <c r="Q18" s="202"/>
      <c r="R18" s="202"/>
      <c r="S18" s="203"/>
      <c r="T18" s="203"/>
      <c r="U18" s="203"/>
      <c r="V18" s="202"/>
      <c r="W18" s="202"/>
      <c r="X18" s="202"/>
      <c r="Y18" s="202"/>
      <c r="Z18" s="202"/>
      <c r="AA18" s="202"/>
      <c r="AB18" s="202"/>
      <c r="AC18" s="193">
        <v>149.91</v>
      </c>
      <c r="AD18" s="193">
        <v>558.33000000000004</v>
      </c>
      <c r="AE18" s="193">
        <v>558.33000000000004</v>
      </c>
      <c r="AF18" s="194">
        <v>559.86</v>
      </c>
      <c r="AG18" s="194">
        <v>558.33000000000004</v>
      </c>
      <c r="AH18" s="193">
        <v>406.9</v>
      </c>
      <c r="AI18" s="193"/>
      <c r="AJ18" s="193"/>
      <c r="AK18" s="202">
        <f t="shared" si="6"/>
        <v>2791.6600000000003</v>
      </c>
      <c r="AL18" s="202">
        <f t="shared" si="6"/>
        <v>2641.75</v>
      </c>
      <c r="AM18" s="193">
        <v>2791.66</v>
      </c>
      <c r="AN18" s="193">
        <v>2791.66</v>
      </c>
      <c r="AO18" s="193">
        <f t="shared" si="2"/>
        <v>2791.6600000000003</v>
      </c>
    </row>
    <row r="19" spans="1:41" s="195" customFormat="1" ht="9.75" x14ac:dyDescent="0.25">
      <c r="B19" s="204" t="s">
        <v>505</v>
      </c>
      <c r="C19" s="190" t="s">
        <v>510</v>
      </c>
      <c r="D19" s="191" t="s">
        <v>511</v>
      </c>
      <c r="E19" s="192"/>
      <c r="F19" s="192"/>
      <c r="G19" s="193">
        <v>3911.83</v>
      </c>
      <c r="H19" s="193">
        <f t="shared" si="4"/>
        <v>391.18299999999999</v>
      </c>
      <c r="I19" s="194">
        <f t="shared" si="5"/>
        <v>3520.6469999999999</v>
      </c>
      <c r="J19" s="202"/>
      <c r="K19" s="203"/>
      <c r="L19" s="203"/>
      <c r="M19" s="203"/>
      <c r="N19" s="202"/>
      <c r="O19" s="202"/>
      <c r="P19" s="202"/>
      <c r="Q19" s="202"/>
      <c r="R19" s="202"/>
      <c r="S19" s="203"/>
      <c r="T19" s="203"/>
      <c r="U19" s="203"/>
      <c r="V19" s="202"/>
      <c r="W19" s="202"/>
      <c r="X19" s="202"/>
      <c r="Y19" s="202"/>
      <c r="Z19" s="202"/>
      <c r="AA19" s="202"/>
      <c r="AB19" s="202"/>
      <c r="AC19" s="193">
        <v>189.04</v>
      </c>
      <c r="AD19" s="193">
        <v>704.1</v>
      </c>
      <c r="AE19" s="193">
        <v>704.1</v>
      </c>
      <c r="AF19" s="194">
        <v>706.02</v>
      </c>
      <c r="AG19" s="193">
        <v>704.1</v>
      </c>
      <c r="AH19" s="193">
        <v>513.29</v>
      </c>
      <c r="AI19" s="193"/>
      <c r="AJ19" s="193"/>
      <c r="AK19" s="202">
        <f t="shared" si="6"/>
        <v>3520.65</v>
      </c>
      <c r="AL19" s="202">
        <f t="shared" si="6"/>
        <v>3331.61</v>
      </c>
      <c r="AM19" s="193">
        <v>3520.65</v>
      </c>
      <c r="AN19" s="193">
        <v>3520.65</v>
      </c>
      <c r="AO19" s="193">
        <f t="shared" si="2"/>
        <v>3520.65</v>
      </c>
    </row>
    <row r="20" spans="1:41" s="195" customFormat="1" ht="16.5" x14ac:dyDescent="0.25">
      <c r="B20" s="204" t="s">
        <v>512</v>
      </c>
      <c r="C20" s="190" t="s">
        <v>513</v>
      </c>
      <c r="D20" s="191" t="s">
        <v>514</v>
      </c>
      <c r="E20" s="192"/>
      <c r="F20" s="192"/>
      <c r="G20" s="193">
        <v>3150</v>
      </c>
      <c r="H20" s="193">
        <f>(G20*0.1)</f>
        <v>315</v>
      </c>
      <c r="I20" s="194">
        <f>(G20*0.9)</f>
        <v>2835</v>
      </c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205"/>
      <c r="V20" s="205"/>
      <c r="W20" s="193"/>
      <c r="X20" s="193"/>
      <c r="Y20" s="193"/>
      <c r="Z20" s="193"/>
      <c r="AA20" s="193"/>
      <c r="AB20" s="193"/>
      <c r="AC20" s="193"/>
      <c r="AD20" s="193">
        <v>560.79999999999995</v>
      </c>
      <c r="AE20" s="193">
        <v>567.02</v>
      </c>
      <c r="AF20" s="194">
        <v>568.57000000000005</v>
      </c>
      <c r="AG20" s="193">
        <v>567.02</v>
      </c>
      <c r="AH20" s="193">
        <v>567.02</v>
      </c>
      <c r="AI20" s="193"/>
      <c r="AJ20" s="193"/>
      <c r="AK20" s="202">
        <v>2835</v>
      </c>
      <c r="AL20" s="202">
        <v>2835</v>
      </c>
      <c r="AM20" s="193">
        <v>2835</v>
      </c>
      <c r="AN20" s="193">
        <v>2835</v>
      </c>
      <c r="AO20" s="193">
        <v>2835</v>
      </c>
    </row>
    <row r="21" spans="1:41" s="195" customFormat="1" ht="41.25" x14ac:dyDescent="0.25">
      <c r="B21" s="204" t="s">
        <v>78</v>
      </c>
      <c r="C21" s="190" t="s">
        <v>515</v>
      </c>
      <c r="D21" s="191" t="s">
        <v>516</v>
      </c>
      <c r="E21" s="192"/>
      <c r="F21" s="192"/>
      <c r="G21" s="193">
        <v>16575</v>
      </c>
      <c r="H21" s="193">
        <f>(G21*0.1)</f>
        <v>1657.5</v>
      </c>
      <c r="I21" s="194">
        <f>(G21*0.9)</f>
        <v>14917.5</v>
      </c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205"/>
      <c r="V21" s="205"/>
      <c r="W21" s="193"/>
      <c r="X21" s="193"/>
      <c r="Y21" s="193"/>
      <c r="Z21" s="193"/>
      <c r="AA21" s="193"/>
      <c r="AB21" s="193"/>
      <c r="AC21" s="193"/>
      <c r="AD21" s="193"/>
      <c r="AE21" s="193"/>
      <c r="AF21" s="194"/>
      <c r="AG21" s="193"/>
      <c r="AH21" s="193"/>
      <c r="AI21" s="194" t="e">
        <f>SUM('[1]ENERO-16'!#REF!)</f>
        <v>#REF!</v>
      </c>
      <c r="AJ21" s="194"/>
      <c r="AK21" s="193">
        <v>14917.5</v>
      </c>
      <c r="AL21" s="193">
        <v>14917.5</v>
      </c>
      <c r="AM21" s="193">
        <v>14917.5</v>
      </c>
      <c r="AN21" s="193">
        <v>14917.5</v>
      </c>
      <c r="AO21" s="193">
        <v>14917.5</v>
      </c>
    </row>
    <row r="22" spans="1:41" s="195" customFormat="1" ht="17.25" thickBot="1" x14ac:dyDescent="0.3">
      <c r="B22" s="206" t="s">
        <v>517</v>
      </c>
      <c r="C22" s="207" t="s">
        <v>518</v>
      </c>
      <c r="D22" s="208" t="s">
        <v>519</v>
      </c>
      <c r="E22" s="209"/>
      <c r="F22" s="209"/>
      <c r="G22" s="210">
        <v>23989.9</v>
      </c>
      <c r="H22" s="210">
        <f>(G22*0.1)</f>
        <v>2398.9900000000002</v>
      </c>
      <c r="I22" s="211">
        <f>(G22*0.9)</f>
        <v>21590.910000000003</v>
      </c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2"/>
      <c r="V22" s="212"/>
      <c r="W22" s="210"/>
      <c r="X22" s="210"/>
      <c r="Y22" s="210"/>
      <c r="Z22" s="210"/>
      <c r="AA22" s="210"/>
      <c r="AB22" s="210"/>
      <c r="AC22" s="210"/>
      <c r="AD22" s="210"/>
      <c r="AE22" s="210"/>
      <c r="AF22" s="211"/>
      <c r="AG22" s="210"/>
      <c r="AH22" s="210"/>
      <c r="AI22" s="211" t="e">
        <f>SUM('[1]ENERO-16'!#REF!)</f>
        <v>#REF!</v>
      </c>
      <c r="AJ22" s="211"/>
      <c r="AK22" s="210">
        <v>21590.91</v>
      </c>
      <c r="AL22" s="210">
        <v>21590.91</v>
      </c>
      <c r="AM22" s="210">
        <v>21590.91</v>
      </c>
      <c r="AN22" s="210">
        <v>21590.91</v>
      </c>
      <c r="AO22" s="210">
        <v>21590.91</v>
      </c>
    </row>
    <row r="23" spans="1:41" s="219" customFormat="1" ht="11.25" x14ac:dyDescent="0.25">
      <c r="A23" s="213"/>
      <c r="B23" s="214" t="s">
        <v>520</v>
      </c>
      <c r="C23" s="215"/>
      <c r="D23" s="216"/>
      <c r="E23" s="217"/>
      <c r="F23" s="217"/>
      <c r="G23" s="218">
        <f>SUM(G7:G22)</f>
        <v>145967.75742857147</v>
      </c>
      <c r="H23" s="218">
        <f>SUM(H7:H22)</f>
        <v>14596.77574285714</v>
      </c>
      <c r="I23" s="218">
        <f>SUM(I7:I22)</f>
        <v>131371.96168571428</v>
      </c>
      <c r="J23" s="218">
        <f t="shared" ref="J23:AC23" si="7">SUM(J7:J16)</f>
        <v>0</v>
      </c>
      <c r="K23" s="218">
        <f t="shared" si="7"/>
        <v>0</v>
      </c>
      <c r="L23" s="218">
        <f t="shared" si="7"/>
        <v>0</v>
      </c>
      <c r="M23" s="218">
        <f t="shared" si="7"/>
        <v>0</v>
      </c>
      <c r="N23" s="218">
        <f t="shared" si="7"/>
        <v>0</v>
      </c>
      <c r="O23" s="218">
        <f t="shared" si="7"/>
        <v>0</v>
      </c>
      <c r="P23" s="218">
        <f t="shared" si="7"/>
        <v>0</v>
      </c>
      <c r="Q23" s="218">
        <f t="shared" si="7"/>
        <v>29637.78</v>
      </c>
      <c r="R23" s="218">
        <f t="shared" si="7"/>
        <v>36546.589999999997</v>
      </c>
      <c r="S23" s="218">
        <f t="shared" si="7"/>
        <v>41741.64</v>
      </c>
      <c r="T23" s="218">
        <f t="shared" si="7"/>
        <v>50162.039999999994</v>
      </c>
      <c r="U23" s="218">
        <f t="shared" si="7"/>
        <v>5897.87</v>
      </c>
      <c r="V23" s="218">
        <f t="shared" si="7"/>
        <v>2555.5600000000004</v>
      </c>
      <c r="W23" s="218">
        <f t="shared" si="7"/>
        <v>2285.7399999999998</v>
      </c>
      <c r="X23" s="218">
        <f t="shared" si="7"/>
        <v>1797.72</v>
      </c>
      <c r="Y23" s="218">
        <f t="shared" si="7"/>
        <v>8003.18</v>
      </c>
      <c r="Z23" s="218">
        <f t="shared" si="7"/>
        <v>8877.1</v>
      </c>
      <c r="AA23" s="218">
        <f t="shared" si="7"/>
        <v>8830.56</v>
      </c>
      <c r="AB23" s="218">
        <f t="shared" si="7"/>
        <v>8335.2000000000007</v>
      </c>
      <c r="AC23" s="218">
        <f t="shared" si="7"/>
        <v>8203.2999999999993</v>
      </c>
      <c r="AD23" s="218">
        <f>SUM(AD15:AD16)</f>
        <v>1022.3</v>
      </c>
      <c r="AE23" s="218">
        <f>SUM(AE15:AE16)</f>
        <v>0</v>
      </c>
      <c r="AF23" s="218">
        <f>SUM(AF15:AF16)</f>
        <v>0</v>
      </c>
      <c r="AG23" s="218">
        <f>SUM(AG15:AG16)</f>
        <v>0</v>
      </c>
      <c r="AH23" s="218"/>
      <c r="AI23" s="218"/>
      <c r="AJ23" s="218"/>
      <c r="AK23" s="218">
        <f>SUM(AK7:AK22)</f>
        <v>131371.94999999998</v>
      </c>
      <c r="AL23" s="218">
        <f>SUM(AL7:AL22)</f>
        <v>125069.38</v>
      </c>
      <c r="AM23" s="218">
        <f>SUM(AM7:AM22)</f>
        <v>131371.94999999998</v>
      </c>
      <c r="AN23" s="218">
        <f>SUM(AN7:AN22)</f>
        <v>131371.94999999998</v>
      </c>
      <c r="AO23" s="218">
        <f>SUM(AO7:AO22)</f>
        <v>131371.94999999998</v>
      </c>
    </row>
    <row r="24" spans="1:41" s="219" customFormat="1" ht="12" thickBot="1" x14ac:dyDescent="0.3">
      <c r="B24" s="220" t="s">
        <v>521</v>
      </c>
      <c r="C24" s="221"/>
      <c r="D24" s="222"/>
      <c r="E24" s="223"/>
      <c r="F24" s="223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5"/>
    </row>
    <row r="25" spans="1:41" s="195" customFormat="1" ht="9.75" x14ac:dyDescent="0.25">
      <c r="B25" s="226" t="s">
        <v>522</v>
      </c>
      <c r="C25" s="227" t="s">
        <v>523</v>
      </c>
      <c r="D25" s="227" t="s">
        <v>524</v>
      </c>
      <c r="E25" s="228" t="s">
        <v>96</v>
      </c>
      <c r="F25" s="228" t="s">
        <v>525</v>
      </c>
      <c r="G25" s="229">
        <f>10000*1/8.75</f>
        <v>1142.8571428571429</v>
      </c>
      <c r="H25" s="229">
        <f t="shared" ref="H25:H35" si="8">(G25*0.1)</f>
        <v>114.28571428571429</v>
      </c>
      <c r="I25" s="229">
        <f t="shared" ref="I25:I30" si="9">(G25*0.9)</f>
        <v>1028.5714285714287</v>
      </c>
      <c r="J25" s="229">
        <v>0</v>
      </c>
      <c r="K25" s="229">
        <v>0</v>
      </c>
      <c r="L25" s="229">
        <v>0</v>
      </c>
      <c r="M25" s="229">
        <v>0</v>
      </c>
      <c r="N25" s="229">
        <v>0</v>
      </c>
      <c r="O25" s="229">
        <v>0</v>
      </c>
      <c r="P25" s="229">
        <f>(I25/5/365*120)</f>
        <v>67.632093933463793</v>
      </c>
      <c r="Q25" s="229">
        <v>1800</v>
      </c>
      <c r="R25" s="229">
        <v>1800</v>
      </c>
      <c r="S25" s="229">
        <v>1800</v>
      </c>
      <c r="T25" s="229">
        <v>1800</v>
      </c>
      <c r="U25" s="229">
        <v>198</v>
      </c>
      <c r="V25" s="229">
        <v>0</v>
      </c>
      <c r="W25" s="229">
        <v>0</v>
      </c>
      <c r="X25" s="229">
        <v>0</v>
      </c>
      <c r="Y25" s="229">
        <v>0</v>
      </c>
      <c r="Z25" s="229">
        <v>0</v>
      </c>
      <c r="AA25" s="229">
        <v>0</v>
      </c>
      <c r="AB25" s="229">
        <v>0</v>
      </c>
      <c r="AC25" s="229">
        <v>0</v>
      </c>
      <c r="AD25" s="229">
        <v>0</v>
      </c>
      <c r="AE25" s="229">
        <v>0</v>
      </c>
      <c r="AF25" s="230">
        <v>0</v>
      </c>
      <c r="AG25" s="229">
        <v>0</v>
      </c>
      <c r="AH25" s="229"/>
      <c r="AI25" s="229"/>
      <c r="AJ25" s="229"/>
      <c r="AK25" s="229">
        <v>1028.57</v>
      </c>
      <c r="AL25" s="229">
        <v>1028.57</v>
      </c>
      <c r="AM25" s="229">
        <v>1028.57</v>
      </c>
      <c r="AN25" s="229">
        <v>1028.57</v>
      </c>
      <c r="AO25" s="229">
        <f t="shared" ref="AO25:AO32" si="10">SUM(AK25)</f>
        <v>1028.57</v>
      </c>
    </row>
    <row r="26" spans="1:41" s="195" customFormat="1" ht="9.75" x14ac:dyDescent="0.25">
      <c r="B26" s="189" t="s">
        <v>522</v>
      </c>
      <c r="C26" s="190" t="s">
        <v>526</v>
      </c>
      <c r="D26" s="190" t="s">
        <v>527</v>
      </c>
      <c r="E26" s="197" t="s">
        <v>528</v>
      </c>
      <c r="F26" s="197" t="s">
        <v>529</v>
      </c>
      <c r="G26" s="193">
        <f>10000*1/8.75</f>
        <v>1142.8571428571429</v>
      </c>
      <c r="H26" s="193">
        <f t="shared" si="8"/>
        <v>114.28571428571429</v>
      </c>
      <c r="I26" s="193">
        <f t="shared" si="9"/>
        <v>1028.5714285714287</v>
      </c>
      <c r="J26" s="193">
        <v>0</v>
      </c>
      <c r="K26" s="193">
        <v>0</v>
      </c>
      <c r="L26" s="193">
        <v>0</v>
      </c>
      <c r="M26" s="193">
        <v>0</v>
      </c>
      <c r="N26" s="193">
        <v>0</v>
      </c>
      <c r="O26" s="193">
        <v>0</v>
      </c>
      <c r="P26" s="193">
        <f>(I26/5/365*120)</f>
        <v>67.632093933463793</v>
      </c>
      <c r="Q26" s="193">
        <v>1800</v>
      </c>
      <c r="R26" s="193">
        <v>1800</v>
      </c>
      <c r="S26" s="193">
        <v>1800</v>
      </c>
      <c r="T26" s="193">
        <v>1800</v>
      </c>
      <c r="U26" s="193">
        <v>198</v>
      </c>
      <c r="V26" s="193">
        <v>0</v>
      </c>
      <c r="W26" s="193">
        <v>0</v>
      </c>
      <c r="X26" s="193">
        <v>0</v>
      </c>
      <c r="Y26" s="193">
        <v>0</v>
      </c>
      <c r="Z26" s="193">
        <v>0</v>
      </c>
      <c r="AA26" s="193">
        <v>0</v>
      </c>
      <c r="AB26" s="193">
        <v>0</v>
      </c>
      <c r="AC26" s="193">
        <v>0</v>
      </c>
      <c r="AD26" s="193">
        <v>0</v>
      </c>
      <c r="AE26" s="193">
        <v>0</v>
      </c>
      <c r="AF26" s="194">
        <v>0</v>
      </c>
      <c r="AG26" s="193">
        <v>0</v>
      </c>
      <c r="AH26" s="193"/>
      <c r="AI26" s="193"/>
      <c r="AJ26" s="193"/>
      <c r="AK26" s="193">
        <v>1028.57</v>
      </c>
      <c r="AL26" s="193">
        <v>1028.57</v>
      </c>
      <c r="AM26" s="193">
        <v>1028.57</v>
      </c>
      <c r="AN26" s="193">
        <v>1028.57</v>
      </c>
      <c r="AO26" s="193">
        <f t="shared" si="10"/>
        <v>1028.57</v>
      </c>
    </row>
    <row r="27" spans="1:41" s="195" customFormat="1" ht="9.75" x14ac:dyDescent="0.25">
      <c r="B27" s="189" t="s">
        <v>530</v>
      </c>
      <c r="C27" s="190" t="s">
        <v>531</v>
      </c>
      <c r="D27" s="191" t="s">
        <v>532</v>
      </c>
      <c r="E27" s="192" t="s">
        <v>100</v>
      </c>
      <c r="F27" s="192" t="s">
        <v>533</v>
      </c>
      <c r="G27" s="193">
        <f>5500*1/8.75</f>
        <v>628.57142857142856</v>
      </c>
      <c r="H27" s="193">
        <f t="shared" si="8"/>
        <v>62.857142857142861</v>
      </c>
      <c r="I27" s="193">
        <f t="shared" si="9"/>
        <v>565.71428571428567</v>
      </c>
      <c r="J27" s="193">
        <v>0</v>
      </c>
      <c r="K27" s="193">
        <v>0</v>
      </c>
      <c r="L27" s="193">
        <v>0</v>
      </c>
      <c r="M27" s="193">
        <v>0</v>
      </c>
      <c r="N27" s="193">
        <v>0</v>
      </c>
      <c r="O27" s="193">
        <v>0</v>
      </c>
      <c r="P27" s="193">
        <v>762.13</v>
      </c>
      <c r="Q27" s="193">
        <v>990</v>
      </c>
      <c r="R27" s="193">
        <v>990</v>
      </c>
      <c r="S27" s="193">
        <v>990</v>
      </c>
      <c r="T27" s="193">
        <v>989.99</v>
      </c>
      <c r="U27" s="193">
        <v>26.04</v>
      </c>
      <c r="V27" s="193">
        <v>0</v>
      </c>
      <c r="W27" s="193">
        <v>0</v>
      </c>
      <c r="X27" s="193">
        <v>0</v>
      </c>
      <c r="Y27" s="193">
        <v>0</v>
      </c>
      <c r="Z27" s="193">
        <v>0</v>
      </c>
      <c r="AA27" s="193">
        <v>0</v>
      </c>
      <c r="AB27" s="193">
        <v>0</v>
      </c>
      <c r="AC27" s="193">
        <v>0</v>
      </c>
      <c r="AD27" s="193">
        <v>0</v>
      </c>
      <c r="AE27" s="193">
        <v>0</v>
      </c>
      <c r="AF27" s="194">
        <v>0</v>
      </c>
      <c r="AG27" s="193">
        <v>0</v>
      </c>
      <c r="AH27" s="193"/>
      <c r="AI27" s="193"/>
      <c r="AJ27" s="193"/>
      <c r="AK27" s="193">
        <v>565.71</v>
      </c>
      <c r="AL27" s="193">
        <v>565.71</v>
      </c>
      <c r="AM27" s="193">
        <v>565.71</v>
      </c>
      <c r="AN27" s="193">
        <v>565.71</v>
      </c>
      <c r="AO27" s="193">
        <f t="shared" si="10"/>
        <v>565.71</v>
      </c>
    </row>
    <row r="28" spans="1:41" s="195" customFormat="1" ht="16.5" x14ac:dyDescent="0.25">
      <c r="B28" s="189" t="s">
        <v>534</v>
      </c>
      <c r="C28" s="190" t="s">
        <v>535</v>
      </c>
      <c r="D28" s="190" t="s">
        <v>536</v>
      </c>
      <c r="E28" s="197" t="s">
        <v>537</v>
      </c>
      <c r="F28" s="197" t="s">
        <v>538</v>
      </c>
      <c r="G28" s="193">
        <f>10000*1/8.75</f>
        <v>1142.8571428571429</v>
      </c>
      <c r="H28" s="193">
        <f t="shared" si="8"/>
        <v>114.28571428571429</v>
      </c>
      <c r="I28" s="193">
        <f t="shared" si="9"/>
        <v>1028.5714285714287</v>
      </c>
      <c r="J28" s="193">
        <v>0</v>
      </c>
      <c r="K28" s="193">
        <v>0</v>
      </c>
      <c r="L28" s="193">
        <v>0</v>
      </c>
      <c r="M28" s="193">
        <v>0</v>
      </c>
      <c r="N28" s="193">
        <v>0</v>
      </c>
      <c r="O28" s="193">
        <v>0</v>
      </c>
      <c r="P28" s="193">
        <f>(I28/5/365*361)</f>
        <v>203.45988258317024</v>
      </c>
      <c r="Q28" s="193">
        <v>1800</v>
      </c>
      <c r="R28" s="193">
        <v>1800</v>
      </c>
      <c r="S28" s="193">
        <v>1800</v>
      </c>
      <c r="T28" s="193">
        <v>1800</v>
      </c>
      <c r="U28" s="193">
        <v>182.46</v>
      </c>
      <c r="V28" s="193">
        <v>0</v>
      </c>
      <c r="W28" s="193">
        <v>0</v>
      </c>
      <c r="X28" s="193">
        <v>0</v>
      </c>
      <c r="Y28" s="193">
        <v>0</v>
      </c>
      <c r="Z28" s="193">
        <v>0</v>
      </c>
      <c r="AA28" s="193">
        <v>0</v>
      </c>
      <c r="AB28" s="193">
        <v>0</v>
      </c>
      <c r="AC28" s="193">
        <v>0</v>
      </c>
      <c r="AD28" s="193">
        <v>0</v>
      </c>
      <c r="AE28" s="193">
        <v>0</v>
      </c>
      <c r="AF28" s="194">
        <v>0</v>
      </c>
      <c r="AG28" s="193">
        <v>0</v>
      </c>
      <c r="AH28" s="193"/>
      <c r="AI28" s="193"/>
      <c r="AJ28" s="193"/>
      <c r="AK28" s="193">
        <v>1028.57</v>
      </c>
      <c r="AL28" s="193">
        <v>1028.57</v>
      </c>
      <c r="AM28" s="193">
        <v>1028.57</v>
      </c>
      <c r="AN28" s="193">
        <v>1028.57</v>
      </c>
      <c r="AO28" s="193">
        <f t="shared" si="10"/>
        <v>1028.57</v>
      </c>
    </row>
    <row r="29" spans="1:41" s="195" customFormat="1" ht="9.75" x14ac:dyDescent="0.25">
      <c r="B29" s="189" t="s">
        <v>539</v>
      </c>
      <c r="C29" s="190" t="s">
        <v>540</v>
      </c>
      <c r="D29" s="191" t="s">
        <v>541</v>
      </c>
      <c r="E29" s="192" t="s">
        <v>214</v>
      </c>
      <c r="F29" s="192" t="s">
        <v>542</v>
      </c>
      <c r="G29" s="193">
        <f>8000*1/8.75</f>
        <v>914.28571428571433</v>
      </c>
      <c r="H29" s="193">
        <f t="shared" si="8"/>
        <v>91.428571428571445</v>
      </c>
      <c r="I29" s="193">
        <f t="shared" si="9"/>
        <v>822.85714285714289</v>
      </c>
      <c r="J29" s="193">
        <v>0</v>
      </c>
      <c r="K29" s="193">
        <v>0</v>
      </c>
      <c r="L29" s="193">
        <v>0</v>
      </c>
      <c r="M29" s="193">
        <v>0</v>
      </c>
      <c r="N29" s="193">
        <v>0</v>
      </c>
      <c r="O29" s="193">
        <v>0</v>
      </c>
      <c r="P29" s="193">
        <f>(I29/5/365*222)</f>
        <v>100.09549902152642</v>
      </c>
      <c r="Q29" s="193">
        <v>1440</v>
      </c>
      <c r="R29" s="193">
        <v>1440</v>
      </c>
      <c r="S29" s="193">
        <v>1440</v>
      </c>
      <c r="T29" s="193">
        <v>1440.01</v>
      </c>
      <c r="U29" s="193">
        <v>153.13</v>
      </c>
      <c r="V29" s="193">
        <v>0</v>
      </c>
      <c r="W29" s="193">
        <v>0</v>
      </c>
      <c r="X29" s="193">
        <v>0</v>
      </c>
      <c r="Y29" s="193">
        <v>0</v>
      </c>
      <c r="Z29" s="193">
        <v>0</v>
      </c>
      <c r="AA29" s="193">
        <v>0</v>
      </c>
      <c r="AB29" s="193">
        <v>0</v>
      </c>
      <c r="AC29" s="193">
        <v>0</v>
      </c>
      <c r="AD29" s="193">
        <v>0</v>
      </c>
      <c r="AE29" s="193">
        <v>0</v>
      </c>
      <c r="AF29" s="194">
        <v>0</v>
      </c>
      <c r="AG29" s="193">
        <v>0</v>
      </c>
      <c r="AH29" s="193"/>
      <c r="AI29" s="193"/>
      <c r="AJ29" s="193"/>
      <c r="AK29" s="193">
        <v>822.86</v>
      </c>
      <c r="AL29" s="193">
        <v>822.86</v>
      </c>
      <c r="AM29" s="193">
        <v>822.86</v>
      </c>
      <c r="AN29" s="193">
        <v>822.86</v>
      </c>
      <c r="AO29" s="193">
        <f t="shared" si="10"/>
        <v>822.86</v>
      </c>
    </row>
    <row r="30" spans="1:41" s="195" customFormat="1" ht="9.75" x14ac:dyDescent="0.25">
      <c r="B30" s="189" t="s">
        <v>543</v>
      </c>
      <c r="C30" s="190" t="s">
        <v>526</v>
      </c>
      <c r="D30" s="191" t="s">
        <v>544</v>
      </c>
      <c r="E30" s="192" t="s">
        <v>96</v>
      </c>
      <c r="F30" s="192" t="s">
        <v>545</v>
      </c>
      <c r="G30" s="193">
        <f>9864*1/8.75</f>
        <v>1127.3142857142857</v>
      </c>
      <c r="H30" s="193">
        <f t="shared" si="8"/>
        <v>112.73142857142858</v>
      </c>
      <c r="I30" s="193">
        <f t="shared" si="9"/>
        <v>1014.5828571428572</v>
      </c>
      <c r="J30" s="193">
        <v>0</v>
      </c>
      <c r="K30" s="193">
        <v>0</v>
      </c>
      <c r="L30" s="193">
        <v>0</v>
      </c>
      <c r="M30" s="193">
        <v>0</v>
      </c>
      <c r="N30" s="193">
        <v>0</v>
      </c>
      <c r="O30" s="193">
        <v>0</v>
      </c>
      <c r="P30" s="193">
        <f>(I30/5/365*26)</f>
        <v>14.454331115459883</v>
      </c>
      <c r="Q30" s="193">
        <v>1775.52</v>
      </c>
      <c r="R30" s="193">
        <v>1775.52</v>
      </c>
      <c r="S30" s="193">
        <v>1775.52</v>
      </c>
      <c r="T30" s="193">
        <v>1775.53</v>
      </c>
      <c r="U30" s="193">
        <v>201.26</v>
      </c>
      <c r="V30" s="193">
        <v>0</v>
      </c>
      <c r="W30" s="193">
        <v>0</v>
      </c>
      <c r="X30" s="193">
        <v>0</v>
      </c>
      <c r="Y30" s="193">
        <v>0</v>
      </c>
      <c r="Z30" s="193">
        <v>0</v>
      </c>
      <c r="AA30" s="193">
        <v>0</v>
      </c>
      <c r="AB30" s="193">
        <v>0</v>
      </c>
      <c r="AC30" s="193">
        <v>0</v>
      </c>
      <c r="AD30" s="193">
        <v>0</v>
      </c>
      <c r="AE30" s="193">
        <v>0</v>
      </c>
      <c r="AF30" s="194">
        <v>0</v>
      </c>
      <c r="AG30" s="193">
        <v>0</v>
      </c>
      <c r="AH30" s="193"/>
      <c r="AI30" s="193"/>
      <c r="AJ30" s="193"/>
      <c r="AK30" s="193">
        <v>1014.58</v>
      </c>
      <c r="AL30" s="193">
        <v>1014.58</v>
      </c>
      <c r="AM30" s="193">
        <v>1014.58</v>
      </c>
      <c r="AN30" s="193">
        <v>1014.58</v>
      </c>
      <c r="AO30" s="193">
        <f t="shared" si="10"/>
        <v>1014.58</v>
      </c>
    </row>
    <row r="31" spans="1:41" s="195" customFormat="1" ht="9.75" x14ac:dyDescent="0.25">
      <c r="B31" s="204" t="s">
        <v>546</v>
      </c>
      <c r="C31" s="190" t="s">
        <v>547</v>
      </c>
      <c r="D31" s="191" t="s">
        <v>548</v>
      </c>
      <c r="E31" s="192" t="s">
        <v>177</v>
      </c>
      <c r="F31" s="192" t="s">
        <v>549</v>
      </c>
      <c r="G31" s="193">
        <v>600</v>
      </c>
      <c r="H31" s="193">
        <f t="shared" si="8"/>
        <v>60</v>
      </c>
      <c r="I31" s="194">
        <f>(G31*0.9)</f>
        <v>540</v>
      </c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194"/>
      <c r="X31" s="231"/>
      <c r="Y31" s="194"/>
      <c r="Z31" s="194"/>
      <c r="AA31" s="194"/>
      <c r="AB31" s="193"/>
      <c r="AC31" s="193"/>
      <c r="AD31" s="193"/>
      <c r="AE31" s="193"/>
      <c r="AF31" s="194"/>
      <c r="AG31" s="193"/>
      <c r="AH31" s="193"/>
      <c r="AI31" s="193"/>
      <c r="AJ31" s="193"/>
      <c r="AK31" s="194">
        <v>540</v>
      </c>
      <c r="AL31" s="194">
        <v>540</v>
      </c>
      <c r="AM31" s="194">
        <v>540</v>
      </c>
      <c r="AN31" s="194">
        <v>540</v>
      </c>
      <c r="AO31" s="194">
        <f>SUM(AK31)</f>
        <v>540</v>
      </c>
    </row>
    <row r="32" spans="1:41" s="195" customFormat="1" ht="16.5" x14ac:dyDescent="0.25">
      <c r="B32" s="196" t="s">
        <v>550</v>
      </c>
      <c r="C32" s="190" t="s">
        <v>551</v>
      </c>
      <c r="D32" s="191" t="s">
        <v>552</v>
      </c>
      <c r="E32" s="192" t="s">
        <v>123</v>
      </c>
      <c r="F32" s="192" t="s">
        <v>553</v>
      </c>
      <c r="G32" s="193">
        <v>628.57000000000005</v>
      </c>
      <c r="H32" s="193">
        <f t="shared" si="8"/>
        <v>62.857000000000006</v>
      </c>
      <c r="I32" s="193">
        <f>(G32*0.9)-0.1</f>
        <v>565.61300000000006</v>
      </c>
      <c r="J32" s="193">
        <v>0</v>
      </c>
      <c r="K32" s="193">
        <v>0</v>
      </c>
      <c r="L32" s="193">
        <v>0</v>
      </c>
      <c r="M32" s="193">
        <v>0</v>
      </c>
      <c r="N32" s="193">
        <v>0</v>
      </c>
      <c r="O32" s="193">
        <v>0</v>
      </c>
      <c r="P32" s="193">
        <v>0</v>
      </c>
      <c r="Q32" s="193">
        <v>0</v>
      </c>
      <c r="R32" s="193">
        <v>0</v>
      </c>
      <c r="S32" s="193">
        <v>0</v>
      </c>
      <c r="T32" s="193">
        <v>0</v>
      </c>
      <c r="U32" s="193">
        <v>8.68</v>
      </c>
      <c r="V32" s="193">
        <v>113.15</v>
      </c>
      <c r="W32" s="193">
        <v>113.14</v>
      </c>
      <c r="X32" s="193">
        <v>113.46</v>
      </c>
      <c r="Y32" s="193">
        <v>113.15</v>
      </c>
      <c r="Z32" s="193">
        <v>104.13</v>
      </c>
      <c r="AA32" s="193">
        <v>0</v>
      </c>
      <c r="AB32" s="193">
        <v>0</v>
      </c>
      <c r="AC32" s="193">
        <v>0</v>
      </c>
      <c r="AD32" s="193">
        <v>0</v>
      </c>
      <c r="AE32" s="193">
        <v>0</v>
      </c>
      <c r="AF32" s="194">
        <v>0</v>
      </c>
      <c r="AG32" s="193">
        <v>0</v>
      </c>
      <c r="AH32" s="193"/>
      <c r="AI32" s="193"/>
      <c r="AJ32" s="193"/>
      <c r="AK32" s="193">
        <f>SUM(U32:Z32)-0.1</f>
        <v>565.61</v>
      </c>
      <c r="AL32" s="193">
        <f>SUM(V32:AA32)-0.1</f>
        <v>556.92999999999995</v>
      </c>
      <c r="AM32" s="193">
        <v>565.61</v>
      </c>
      <c r="AN32" s="193">
        <v>565.61</v>
      </c>
      <c r="AO32" s="193">
        <f t="shared" si="10"/>
        <v>565.61</v>
      </c>
    </row>
    <row r="33" spans="2:41" s="195" customFormat="1" ht="57.75" x14ac:dyDescent="0.25">
      <c r="B33" s="232">
        <v>40170</v>
      </c>
      <c r="C33" s="233" t="s">
        <v>554</v>
      </c>
      <c r="D33" s="233" t="s">
        <v>555</v>
      </c>
      <c r="E33" s="234" t="s">
        <v>96</v>
      </c>
      <c r="F33" s="192" t="s">
        <v>556</v>
      </c>
      <c r="G33" s="193">
        <v>690</v>
      </c>
      <c r="H33" s="193">
        <f t="shared" si="8"/>
        <v>69</v>
      </c>
      <c r="I33" s="194">
        <f>(G33*0.9)</f>
        <v>621</v>
      </c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>
        <v>2.72</v>
      </c>
      <c r="U33" s="193">
        <v>124.22</v>
      </c>
      <c r="V33" s="193">
        <v>124.22</v>
      </c>
      <c r="W33" s="193">
        <f>O33+P33+Q33+R33+S33+T33+U33+V33</f>
        <v>251.16</v>
      </c>
      <c r="X33" s="193">
        <f>ROUND((I33/5/365*31),2)</f>
        <v>10.55</v>
      </c>
      <c r="Y33" s="193">
        <f>ROUND((I33/5/365*29),2)</f>
        <v>9.8699999999999992</v>
      </c>
      <c r="Z33" s="235">
        <f>ROUND((I33/5/365*31),2)</f>
        <v>10.55</v>
      </c>
      <c r="AA33" s="235">
        <f>ROUND((I33/5/365*30),2)</f>
        <v>10.210000000000001</v>
      </c>
      <c r="AB33" s="235">
        <f>ROUND((I33/5/365*31),2)</f>
        <v>10.55</v>
      </c>
      <c r="AC33" s="235">
        <f>ROUND((I33/5/365*30),2)</f>
        <v>10.210000000000001</v>
      </c>
      <c r="AD33" s="235">
        <f>ROUND((I33/5/365*31),2)</f>
        <v>10.55</v>
      </c>
      <c r="AE33" s="235">
        <f>ROUND((I33/5/365*31),2)</f>
        <v>10.55</v>
      </c>
      <c r="AF33" s="194">
        <f>ROUND((I33/5/365*30),2)</f>
        <v>10.210000000000001</v>
      </c>
      <c r="AG33" s="235">
        <f>ROUND((I33/5/365*31),2)</f>
        <v>10.55</v>
      </c>
      <c r="AH33" s="235">
        <f>ROUND((I33/5/365*30),2)</f>
        <v>10.210000000000001</v>
      </c>
      <c r="AI33" s="235"/>
      <c r="AJ33" s="235"/>
      <c r="AK33" s="235">
        <v>621</v>
      </c>
      <c r="AL33" s="235">
        <v>621</v>
      </c>
      <c r="AM33" s="235">
        <v>621</v>
      </c>
      <c r="AN33" s="235">
        <v>621</v>
      </c>
      <c r="AO33" s="193">
        <v>621</v>
      </c>
    </row>
    <row r="34" spans="2:41" s="195" customFormat="1" ht="49.5" x14ac:dyDescent="0.25">
      <c r="B34" s="236">
        <v>40170</v>
      </c>
      <c r="C34" s="233" t="s">
        <v>554</v>
      </c>
      <c r="D34" s="233" t="s">
        <v>557</v>
      </c>
      <c r="E34" s="234" t="s">
        <v>199</v>
      </c>
      <c r="F34" s="192" t="s">
        <v>558</v>
      </c>
      <c r="G34" s="193">
        <v>660</v>
      </c>
      <c r="H34" s="193">
        <f t="shared" si="8"/>
        <v>66</v>
      </c>
      <c r="I34" s="194">
        <f>(G34*0.9)</f>
        <v>594</v>
      </c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>
        <v>2.6</v>
      </c>
      <c r="U34" s="193">
        <v>118.78</v>
      </c>
      <c r="V34" s="193">
        <v>118.78</v>
      </c>
      <c r="W34" s="193">
        <f>O34+P34+Q34+R34+S34+T34+U34+V34</f>
        <v>240.16</v>
      </c>
      <c r="X34" s="193">
        <f>ROUND((I34/5/365*31),2)</f>
        <v>10.09</v>
      </c>
      <c r="Y34" s="193">
        <f>ROUND((I34/5/365*29),2)</f>
        <v>9.44</v>
      </c>
      <c r="Z34" s="235">
        <f>ROUND((I34/5/365*31),2)</f>
        <v>10.09</v>
      </c>
      <c r="AA34" s="235">
        <f>ROUND((I34/5/365*30),2)</f>
        <v>9.76</v>
      </c>
      <c r="AB34" s="235">
        <f>ROUND((I34/5/365*31),2)</f>
        <v>10.09</v>
      </c>
      <c r="AC34" s="235">
        <f>ROUND((I34/5/365*30),2)</f>
        <v>9.76</v>
      </c>
      <c r="AD34" s="235">
        <f>ROUND((I34/5/365*31),2)</f>
        <v>10.09</v>
      </c>
      <c r="AE34" s="235">
        <f>ROUND((I34/5/365*31),2)</f>
        <v>10.09</v>
      </c>
      <c r="AF34" s="194">
        <f>ROUND((I34/5/365*30),2)</f>
        <v>9.76</v>
      </c>
      <c r="AG34" s="235">
        <f>ROUND((I34/5/365*31),2)</f>
        <v>10.09</v>
      </c>
      <c r="AH34" s="235">
        <f>ROUND((I34/5/365*30),2)</f>
        <v>9.76</v>
      </c>
      <c r="AI34" s="235"/>
      <c r="AJ34" s="235"/>
      <c r="AK34" s="235">
        <v>594</v>
      </c>
      <c r="AL34" s="235">
        <v>594</v>
      </c>
      <c r="AM34" s="235">
        <v>594</v>
      </c>
      <c r="AN34" s="235">
        <v>594</v>
      </c>
      <c r="AO34" s="193">
        <v>594</v>
      </c>
    </row>
    <row r="35" spans="2:41" s="195" customFormat="1" ht="16.5" x14ac:dyDescent="0.25">
      <c r="B35" s="237">
        <v>40753</v>
      </c>
      <c r="C35" s="238" t="s">
        <v>559</v>
      </c>
      <c r="D35" s="239" t="s">
        <v>560</v>
      </c>
      <c r="E35" s="240" t="s">
        <v>96</v>
      </c>
      <c r="F35" s="240" t="s">
        <v>561</v>
      </c>
      <c r="G35" s="194">
        <v>1349</v>
      </c>
      <c r="H35" s="194">
        <f t="shared" si="8"/>
        <v>134.9</v>
      </c>
      <c r="I35" s="194">
        <f>(G35*0.9)</f>
        <v>1214.1000000000001</v>
      </c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>
        <v>135.04</v>
      </c>
      <c r="W35" s="194">
        <v>103.11</v>
      </c>
      <c r="X35" s="194">
        <f t="shared" ref="X35" si="11">ROUND((I35/5/365*31),2)</f>
        <v>20.62</v>
      </c>
      <c r="Y35" s="194">
        <f t="shared" ref="Y35" si="12">ROUND((I35/5/365*29),2)</f>
        <v>19.29</v>
      </c>
      <c r="Z35" s="194">
        <f t="shared" ref="Z35" si="13">ROUND((I35/5/365*31),2)</f>
        <v>20.62</v>
      </c>
      <c r="AA35" s="194">
        <f t="shared" ref="AA35" si="14">ROUND((I35/5/365*30),2)</f>
        <v>19.96</v>
      </c>
      <c r="AB35" s="194">
        <f t="shared" ref="AB35" si="15">ROUND((I35/5/365*31),2)</f>
        <v>20.62</v>
      </c>
      <c r="AC35" s="194">
        <f t="shared" ref="AC35" si="16">ROUND((I35/5/365*30),2)</f>
        <v>19.96</v>
      </c>
      <c r="AD35" s="194">
        <f t="shared" ref="AD35" si="17">ROUND((I35/5/365*31),2)</f>
        <v>20.62</v>
      </c>
      <c r="AE35" s="194">
        <f t="shared" ref="AE35" si="18">ROUND((I35/5/365*31),2)</f>
        <v>20.62</v>
      </c>
      <c r="AF35" s="194">
        <f t="shared" ref="AF35" si="19">ROUND((I35/5/365*30),2)</f>
        <v>19.96</v>
      </c>
      <c r="AG35" s="194">
        <f t="shared" ref="AG35" si="20">ROUND((I35/5/365*31),2)</f>
        <v>20.62</v>
      </c>
      <c r="AH35" s="194">
        <f t="shared" ref="AH35" si="21">ROUND((I35/5/365*30),2)</f>
        <v>19.96</v>
      </c>
      <c r="AI35" s="194">
        <f t="shared" ref="AI35" si="22">ROUND((I35/5/365*31),2)</f>
        <v>20.62</v>
      </c>
      <c r="AJ35" s="194"/>
      <c r="AK35" s="193">
        <v>1214.0999999999999</v>
      </c>
      <c r="AL35" s="193">
        <v>1214.0999999999999</v>
      </c>
      <c r="AM35" s="193">
        <v>1214.0999999999999</v>
      </c>
      <c r="AN35" s="193">
        <v>1214.0999999999999</v>
      </c>
      <c r="AO35" s="194">
        <f>ROUND((I35+J35+K35+L35+M35+N35+O35+P35+Q35+R35+S35+T35+U35),2)</f>
        <v>1214.0999999999999</v>
      </c>
    </row>
    <row r="36" spans="2:41" s="195" customFormat="1" ht="33.75" thickBot="1" x14ac:dyDescent="0.3">
      <c r="B36" s="241">
        <v>41369</v>
      </c>
      <c r="C36" s="242" t="s">
        <v>562</v>
      </c>
      <c r="D36" s="242" t="s">
        <v>563</v>
      </c>
      <c r="E36" s="243" t="s">
        <v>537</v>
      </c>
      <c r="F36" s="243" t="s">
        <v>564</v>
      </c>
      <c r="G36" s="244">
        <v>825</v>
      </c>
      <c r="H36" s="244">
        <f>(G36*0.1)</f>
        <v>82.5</v>
      </c>
      <c r="I36" s="244">
        <f>(G36*0.9)</f>
        <v>742.5</v>
      </c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>
        <f>SUM(X36:AI36)</f>
        <v>0</v>
      </c>
      <c r="AK36" s="244">
        <v>742.5</v>
      </c>
      <c r="AL36" s="244">
        <v>742.5</v>
      </c>
      <c r="AM36" s="244">
        <v>742.5</v>
      </c>
      <c r="AN36" s="244">
        <v>742.5</v>
      </c>
      <c r="AO36" s="244">
        <v>742.5</v>
      </c>
    </row>
    <row r="37" spans="2:41" s="219" customFormat="1" ht="12" thickBot="1" x14ac:dyDescent="0.3">
      <c r="B37" s="245" t="s">
        <v>520</v>
      </c>
      <c r="C37" s="246"/>
      <c r="D37" s="247"/>
      <c r="E37" s="248"/>
      <c r="F37" s="248"/>
      <c r="G37" s="249">
        <f>SUM(G25:G36)</f>
        <v>10851.312857142857</v>
      </c>
      <c r="H37" s="249">
        <f>SUM(H25:H36)</f>
        <v>1085.1312857142857</v>
      </c>
      <c r="I37" s="249">
        <f>SUM(I25:I36)</f>
        <v>9766.0815714285727</v>
      </c>
      <c r="J37" s="249">
        <f t="shared" ref="J37:AM37" ca="1" si="23">SUM(J25:J95)</f>
        <v>0</v>
      </c>
      <c r="K37" s="249">
        <f t="shared" ca="1" si="23"/>
        <v>0</v>
      </c>
      <c r="L37" s="249">
        <f t="shared" ca="1" si="23"/>
        <v>0</v>
      </c>
      <c r="M37" s="249">
        <f t="shared" ca="1" si="23"/>
        <v>0</v>
      </c>
      <c r="N37" s="249">
        <f t="shared" ca="1" si="23"/>
        <v>0</v>
      </c>
      <c r="O37" s="249">
        <f t="shared" ca="1" si="23"/>
        <v>0</v>
      </c>
      <c r="P37" s="249">
        <f t="shared" ca="1" si="23"/>
        <v>1215.4039005870841</v>
      </c>
      <c r="Q37" s="249">
        <f t="shared" ca="1" si="23"/>
        <v>9605.52</v>
      </c>
      <c r="R37" s="249">
        <f t="shared" ca="1" si="23"/>
        <v>9605.52</v>
      </c>
      <c r="S37" s="249">
        <f t="shared" ca="1" si="23"/>
        <v>9605.52</v>
      </c>
      <c r="T37" s="249">
        <f t="shared" ca="1" si="23"/>
        <v>9610.85</v>
      </c>
      <c r="U37" s="249">
        <f t="shared" ca="1" si="23"/>
        <v>1210.57</v>
      </c>
      <c r="V37" s="249">
        <f t="shared" ca="1" si="23"/>
        <v>491.18999999999994</v>
      </c>
      <c r="W37" s="249">
        <f t="shared" ca="1" si="23"/>
        <v>707.57</v>
      </c>
      <c r="X37" s="249">
        <f t="shared" ca="1" si="23"/>
        <v>154.72</v>
      </c>
      <c r="Y37" s="249">
        <f t="shared" ca="1" si="23"/>
        <v>151.75</v>
      </c>
      <c r="Z37" s="249">
        <f t="shared" ca="1" si="23"/>
        <v>145.38999999999999</v>
      </c>
      <c r="AA37" s="249">
        <f t="shared" ca="1" si="23"/>
        <v>39.93</v>
      </c>
      <c r="AB37" s="249">
        <f t="shared" ca="1" si="23"/>
        <v>41.260000000000005</v>
      </c>
      <c r="AC37" s="249">
        <f t="shared" ca="1" si="23"/>
        <v>39.93</v>
      </c>
      <c r="AD37" s="249">
        <f t="shared" ca="1" si="23"/>
        <v>41.260000000000005</v>
      </c>
      <c r="AE37" s="249">
        <f t="shared" ca="1" si="23"/>
        <v>41.260000000000005</v>
      </c>
      <c r="AF37" s="249">
        <f t="shared" ca="1" si="23"/>
        <v>39.93</v>
      </c>
      <c r="AG37" s="249">
        <f t="shared" ca="1" si="23"/>
        <v>41.260000000000005</v>
      </c>
      <c r="AH37" s="249">
        <f t="shared" ca="1" si="23"/>
        <v>39.93</v>
      </c>
      <c r="AI37" s="249">
        <f t="shared" ca="1" si="23"/>
        <v>20.62</v>
      </c>
      <c r="AJ37" s="249">
        <f t="shared" ca="1" si="23"/>
        <v>0</v>
      </c>
      <c r="AK37" s="249">
        <f t="shared" ca="1" si="23"/>
        <v>9766.07</v>
      </c>
      <c r="AL37" s="249">
        <f t="shared" ca="1" si="23"/>
        <v>9757.39</v>
      </c>
      <c r="AM37" s="249">
        <f t="shared" ca="1" si="23"/>
        <v>13269.89</v>
      </c>
      <c r="AN37" s="249">
        <f>SUM(AN25:AN36)</f>
        <v>9766.07</v>
      </c>
      <c r="AO37" s="249">
        <f>SUM(AO25:AO36)</f>
        <v>9766.07</v>
      </c>
    </row>
    <row r="38" spans="2:41" s="219" customFormat="1" ht="12" thickBot="1" x14ac:dyDescent="0.3">
      <c r="B38" s="250" t="s">
        <v>565</v>
      </c>
      <c r="C38" s="251"/>
      <c r="D38" s="252"/>
      <c r="E38" s="253"/>
      <c r="F38" s="253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5"/>
    </row>
    <row r="39" spans="2:41" s="195" customFormat="1" ht="9.75" x14ac:dyDescent="0.25">
      <c r="B39" s="256" t="s">
        <v>566</v>
      </c>
      <c r="C39" s="227" t="s">
        <v>567</v>
      </c>
      <c r="D39" s="227" t="s">
        <v>568</v>
      </c>
      <c r="E39" s="228" t="s">
        <v>107</v>
      </c>
      <c r="F39" s="228" t="s">
        <v>569</v>
      </c>
      <c r="G39" s="229">
        <f>6120*1/8.75</f>
        <v>699.42857142857144</v>
      </c>
      <c r="H39" s="229">
        <f t="shared" ref="H39:H49" si="24">(G39*0.1)</f>
        <v>69.94285714285715</v>
      </c>
      <c r="I39" s="229">
        <f t="shared" ref="I39:I49" si="25">(G39*0.9)</f>
        <v>629.48571428571427</v>
      </c>
      <c r="J39" s="257">
        <v>0</v>
      </c>
      <c r="K39" s="229">
        <f>(I39/5/365*203)</f>
        <v>70.019506849315064</v>
      </c>
      <c r="L39" s="229">
        <f t="shared" ref="L39:L41" si="26">(I39/5/365*365)</f>
        <v>125.89714285714285</v>
      </c>
      <c r="M39" s="229">
        <f t="shared" ref="M39:M42" si="27">(I39/5/365*365)</f>
        <v>125.89714285714285</v>
      </c>
      <c r="N39" s="229">
        <f t="shared" ref="N39:N43" si="28">(I39/5/365*365)</f>
        <v>125.89714285714285</v>
      </c>
      <c r="O39" s="229">
        <f t="shared" ref="O39:O43" si="29">(I39/5/365*365)</f>
        <v>125.89714285714285</v>
      </c>
      <c r="P39" s="229">
        <v>488.93</v>
      </c>
      <c r="Q39" s="229">
        <v>0</v>
      </c>
      <c r="R39" s="229">
        <v>0</v>
      </c>
      <c r="S39" s="229">
        <v>0</v>
      </c>
      <c r="T39" s="229">
        <v>0</v>
      </c>
      <c r="U39" s="229">
        <v>629.49</v>
      </c>
      <c r="V39" s="229">
        <v>0</v>
      </c>
      <c r="W39" s="229">
        <v>0</v>
      </c>
      <c r="X39" s="229">
        <v>0</v>
      </c>
      <c r="Y39" s="229">
        <v>0</v>
      </c>
      <c r="Z39" s="229">
        <v>0</v>
      </c>
      <c r="AA39" s="229">
        <v>0</v>
      </c>
      <c r="AB39" s="229">
        <v>0</v>
      </c>
      <c r="AC39" s="229">
        <v>0</v>
      </c>
      <c r="AD39" s="229">
        <v>0</v>
      </c>
      <c r="AE39" s="229">
        <v>0</v>
      </c>
      <c r="AF39" s="230">
        <v>0</v>
      </c>
      <c r="AG39" s="229">
        <v>0</v>
      </c>
      <c r="AH39" s="229"/>
      <c r="AI39" s="229"/>
      <c r="AJ39" s="229"/>
      <c r="AK39" s="229">
        <v>629.49</v>
      </c>
      <c r="AL39" s="229">
        <v>629.49</v>
      </c>
      <c r="AM39" s="229">
        <v>629.49</v>
      </c>
      <c r="AN39" s="229">
        <v>629.49</v>
      </c>
      <c r="AO39" s="229">
        <f t="shared" ref="AO39:AO64" si="30">SUM(AK39)</f>
        <v>629.49</v>
      </c>
    </row>
    <row r="40" spans="2:41" s="195" customFormat="1" ht="9.75" x14ac:dyDescent="0.25">
      <c r="B40" s="189" t="s">
        <v>570</v>
      </c>
      <c r="C40" s="190" t="s">
        <v>571</v>
      </c>
      <c r="D40" s="190" t="s">
        <v>572</v>
      </c>
      <c r="E40" s="197" t="s">
        <v>177</v>
      </c>
      <c r="F40" s="197" t="s">
        <v>573</v>
      </c>
      <c r="G40" s="193">
        <f>5990*1/8.75</f>
        <v>684.57142857142856</v>
      </c>
      <c r="H40" s="193">
        <f t="shared" si="24"/>
        <v>68.457142857142856</v>
      </c>
      <c r="I40" s="193">
        <f t="shared" si="25"/>
        <v>616.11428571428576</v>
      </c>
      <c r="J40" s="258">
        <v>0</v>
      </c>
      <c r="K40" s="193">
        <v>330.85</v>
      </c>
      <c r="L40" s="193">
        <f t="shared" si="26"/>
        <v>123.22285714285715</v>
      </c>
      <c r="M40" s="193">
        <f t="shared" si="27"/>
        <v>123.22285714285715</v>
      </c>
      <c r="N40" s="193">
        <f t="shared" si="28"/>
        <v>123.22285714285715</v>
      </c>
      <c r="O40" s="193">
        <f t="shared" si="29"/>
        <v>123.22285714285715</v>
      </c>
      <c r="P40" s="193">
        <v>747.35</v>
      </c>
      <c r="Q40" s="193">
        <v>0</v>
      </c>
      <c r="R40" s="193">
        <v>0</v>
      </c>
      <c r="S40" s="193">
        <v>0</v>
      </c>
      <c r="T40" s="193">
        <v>0</v>
      </c>
      <c r="U40" s="193">
        <v>616.11</v>
      </c>
      <c r="V40" s="193">
        <v>0</v>
      </c>
      <c r="W40" s="193">
        <v>0</v>
      </c>
      <c r="X40" s="193">
        <v>0</v>
      </c>
      <c r="Y40" s="193">
        <v>0</v>
      </c>
      <c r="Z40" s="193">
        <v>0</v>
      </c>
      <c r="AA40" s="193">
        <v>0</v>
      </c>
      <c r="AB40" s="193">
        <v>0</v>
      </c>
      <c r="AC40" s="193">
        <v>0</v>
      </c>
      <c r="AD40" s="193">
        <v>0</v>
      </c>
      <c r="AE40" s="193">
        <v>0</v>
      </c>
      <c r="AF40" s="194">
        <v>0</v>
      </c>
      <c r="AG40" s="193">
        <v>0</v>
      </c>
      <c r="AH40" s="193"/>
      <c r="AI40" s="193"/>
      <c r="AJ40" s="193"/>
      <c r="AK40" s="193">
        <v>616.11</v>
      </c>
      <c r="AL40" s="193">
        <v>616.11</v>
      </c>
      <c r="AM40" s="193">
        <v>616.11</v>
      </c>
      <c r="AN40" s="193">
        <v>616.11</v>
      </c>
      <c r="AO40" s="193">
        <f t="shared" si="30"/>
        <v>616.11</v>
      </c>
    </row>
    <row r="41" spans="2:41" s="195" customFormat="1" ht="9.75" x14ac:dyDescent="0.25">
      <c r="B41" s="236">
        <v>33563</v>
      </c>
      <c r="C41" s="190" t="s">
        <v>574</v>
      </c>
      <c r="D41" s="190" t="s">
        <v>575</v>
      </c>
      <c r="E41" s="197" t="s">
        <v>185</v>
      </c>
      <c r="F41" s="197" t="s">
        <v>576</v>
      </c>
      <c r="G41" s="193">
        <f>7289*1/8.75</f>
        <v>833.02857142857147</v>
      </c>
      <c r="H41" s="193">
        <f t="shared" si="24"/>
        <v>83.30285714285715</v>
      </c>
      <c r="I41" s="193">
        <f t="shared" si="25"/>
        <v>749.72571428571439</v>
      </c>
      <c r="J41" s="258">
        <v>0</v>
      </c>
      <c r="K41" s="193">
        <f>(I41/5/365*40)</f>
        <v>16.432344422700591</v>
      </c>
      <c r="L41" s="193">
        <f t="shared" si="26"/>
        <v>149.94514285714288</v>
      </c>
      <c r="M41" s="193">
        <f t="shared" si="27"/>
        <v>149.94514285714288</v>
      </c>
      <c r="N41" s="193">
        <f t="shared" si="28"/>
        <v>149.94514285714288</v>
      </c>
      <c r="O41" s="193">
        <f t="shared" si="29"/>
        <v>149.94514285714288</v>
      </c>
      <c r="P41" s="193">
        <f>(I41/5/365*325)</f>
        <v>133.51279843444229</v>
      </c>
      <c r="Q41" s="193">
        <v>0</v>
      </c>
      <c r="R41" s="193">
        <v>0</v>
      </c>
      <c r="S41" s="193">
        <v>0</v>
      </c>
      <c r="T41" s="193">
        <v>0</v>
      </c>
      <c r="U41" s="193">
        <v>749.73</v>
      </c>
      <c r="V41" s="193">
        <v>0</v>
      </c>
      <c r="W41" s="193">
        <v>0</v>
      </c>
      <c r="X41" s="193">
        <v>0</v>
      </c>
      <c r="Y41" s="193">
        <v>0</v>
      </c>
      <c r="Z41" s="193">
        <v>0</v>
      </c>
      <c r="AA41" s="193">
        <v>0</v>
      </c>
      <c r="AB41" s="193">
        <v>0</v>
      </c>
      <c r="AC41" s="193">
        <v>0</v>
      </c>
      <c r="AD41" s="193">
        <v>0</v>
      </c>
      <c r="AE41" s="193">
        <v>0</v>
      </c>
      <c r="AF41" s="194">
        <v>0</v>
      </c>
      <c r="AG41" s="193">
        <v>0</v>
      </c>
      <c r="AH41" s="193"/>
      <c r="AI41" s="193"/>
      <c r="AJ41" s="193"/>
      <c r="AK41" s="193">
        <v>749.73</v>
      </c>
      <c r="AL41" s="193">
        <v>749.73</v>
      </c>
      <c r="AM41" s="193">
        <v>749.73</v>
      </c>
      <c r="AN41" s="193">
        <v>749.73</v>
      </c>
      <c r="AO41" s="193">
        <f t="shared" si="30"/>
        <v>749.73</v>
      </c>
    </row>
    <row r="42" spans="2:41" s="195" customFormat="1" ht="9.75" x14ac:dyDescent="0.25">
      <c r="B42" s="189" t="s">
        <v>577</v>
      </c>
      <c r="C42" s="190" t="s">
        <v>578</v>
      </c>
      <c r="D42" s="190" t="s">
        <v>579</v>
      </c>
      <c r="E42" s="197" t="s">
        <v>96</v>
      </c>
      <c r="F42" s="197" t="s">
        <v>580</v>
      </c>
      <c r="G42" s="193">
        <f>5380*1/8.75</f>
        <v>614.85714285714289</v>
      </c>
      <c r="H42" s="193">
        <f t="shared" si="24"/>
        <v>61.485714285714295</v>
      </c>
      <c r="I42" s="193">
        <f t="shared" si="25"/>
        <v>553.37142857142862</v>
      </c>
      <c r="J42" s="193">
        <v>0</v>
      </c>
      <c r="K42" s="193">
        <v>0</v>
      </c>
      <c r="L42" s="193">
        <f>(I42/5/365*344)</f>
        <v>104.30672407045012</v>
      </c>
      <c r="M42" s="193">
        <f t="shared" si="27"/>
        <v>110.67428571428573</v>
      </c>
      <c r="N42" s="193">
        <f t="shared" si="28"/>
        <v>110.67428571428573</v>
      </c>
      <c r="O42" s="193">
        <f t="shared" si="29"/>
        <v>110.67428571428573</v>
      </c>
      <c r="P42" s="193">
        <f>(I42/5/365*344)</f>
        <v>104.30672407045012</v>
      </c>
      <c r="Q42" s="193">
        <v>111.43</v>
      </c>
      <c r="R42" s="193">
        <v>0</v>
      </c>
      <c r="S42" s="193">
        <v>0</v>
      </c>
      <c r="T42" s="193">
        <v>0</v>
      </c>
      <c r="U42" s="193">
        <v>553.37</v>
      </c>
      <c r="V42" s="193">
        <v>0</v>
      </c>
      <c r="W42" s="193">
        <v>0</v>
      </c>
      <c r="X42" s="193">
        <v>0</v>
      </c>
      <c r="Y42" s="193">
        <v>0</v>
      </c>
      <c r="Z42" s="193">
        <v>0</v>
      </c>
      <c r="AA42" s="193">
        <v>0</v>
      </c>
      <c r="AB42" s="193">
        <v>0</v>
      </c>
      <c r="AC42" s="193">
        <v>0</v>
      </c>
      <c r="AD42" s="193">
        <v>0</v>
      </c>
      <c r="AE42" s="193">
        <v>0</v>
      </c>
      <c r="AF42" s="194">
        <v>0</v>
      </c>
      <c r="AG42" s="193">
        <v>0</v>
      </c>
      <c r="AH42" s="193"/>
      <c r="AI42" s="193"/>
      <c r="AJ42" s="193"/>
      <c r="AK42" s="193">
        <v>553.37</v>
      </c>
      <c r="AL42" s="193">
        <v>553.37</v>
      </c>
      <c r="AM42" s="193">
        <v>553.37</v>
      </c>
      <c r="AN42" s="193">
        <v>553.37</v>
      </c>
      <c r="AO42" s="193">
        <f t="shared" si="30"/>
        <v>553.37</v>
      </c>
    </row>
    <row r="43" spans="2:41" s="195" customFormat="1" ht="16.5" x14ac:dyDescent="0.25">
      <c r="B43" s="259">
        <v>34250</v>
      </c>
      <c r="C43" s="190" t="s">
        <v>581</v>
      </c>
      <c r="D43" s="190" t="s">
        <v>582</v>
      </c>
      <c r="E43" s="197" t="s">
        <v>96</v>
      </c>
      <c r="F43" s="197" t="s">
        <v>583</v>
      </c>
      <c r="G43" s="193">
        <f>6000*1/8.75</f>
        <v>685.71428571428567</v>
      </c>
      <c r="H43" s="193">
        <f t="shared" si="24"/>
        <v>68.571428571428569</v>
      </c>
      <c r="I43" s="193">
        <f t="shared" si="25"/>
        <v>617.14285714285711</v>
      </c>
      <c r="J43" s="193">
        <v>0</v>
      </c>
      <c r="K43" s="193">
        <v>0</v>
      </c>
      <c r="L43" s="193">
        <v>0</v>
      </c>
      <c r="M43" s="193">
        <f>(I43/5/365*143)</f>
        <v>48.356947162426607</v>
      </c>
      <c r="N43" s="193">
        <f t="shared" si="28"/>
        <v>123.42857142857142</v>
      </c>
      <c r="O43" s="193">
        <f t="shared" si="29"/>
        <v>123.42857142857142</v>
      </c>
      <c r="P43" s="193">
        <f>(I43/5/365*365)</f>
        <v>123.42857142857142</v>
      </c>
      <c r="Q43" s="193">
        <v>1080</v>
      </c>
      <c r="R43" s="193">
        <v>656.88</v>
      </c>
      <c r="S43" s="193">
        <v>0</v>
      </c>
      <c r="T43" s="193">
        <v>0</v>
      </c>
      <c r="U43" s="193">
        <v>617.14</v>
      </c>
      <c r="V43" s="193">
        <v>0</v>
      </c>
      <c r="W43" s="193">
        <v>0</v>
      </c>
      <c r="X43" s="193">
        <v>0</v>
      </c>
      <c r="Y43" s="193">
        <v>0</v>
      </c>
      <c r="Z43" s="193">
        <v>0</v>
      </c>
      <c r="AA43" s="193">
        <v>0</v>
      </c>
      <c r="AB43" s="193">
        <v>0</v>
      </c>
      <c r="AC43" s="193">
        <v>0</v>
      </c>
      <c r="AD43" s="193">
        <v>0</v>
      </c>
      <c r="AE43" s="193">
        <v>0</v>
      </c>
      <c r="AF43" s="194">
        <v>0</v>
      </c>
      <c r="AG43" s="193">
        <v>0</v>
      </c>
      <c r="AH43" s="193"/>
      <c r="AI43" s="193"/>
      <c r="AJ43" s="193"/>
      <c r="AK43" s="193">
        <v>617.14</v>
      </c>
      <c r="AL43" s="193">
        <v>617.14</v>
      </c>
      <c r="AM43" s="193">
        <v>617.14</v>
      </c>
      <c r="AN43" s="193">
        <v>617.14</v>
      </c>
      <c r="AO43" s="193">
        <f t="shared" si="30"/>
        <v>617.14</v>
      </c>
    </row>
    <row r="44" spans="2:41" s="195" customFormat="1" ht="16.5" x14ac:dyDescent="0.25">
      <c r="B44" s="189" t="s">
        <v>584</v>
      </c>
      <c r="C44" s="190" t="s">
        <v>146</v>
      </c>
      <c r="D44" s="190" t="s">
        <v>585</v>
      </c>
      <c r="E44" s="197" t="s">
        <v>177</v>
      </c>
      <c r="F44" s="197" t="s">
        <v>586</v>
      </c>
      <c r="G44" s="193">
        <f>10000*1/8.75</f>
        <v>1142.8571428571429</v>
      </c>
      <c r="H44" s="193">
        <f t="shared" si="24"/>
        <v>114.28571428571429</v>
      </c>
      <c r="I44" s="193">
        <f t="shared" si="25"/>
        <v>1028.5714285714287</v>
      </c>
      <c r="J44" s="193">
        <v>0</v>
      </c>
      <c r="K44" s="193">
        <v>0</v>
      </c>
      <c r="L44" s="193">
        <v>0</v>
      </c>
      <c r="M44" s="193">
        <v>0</v>
      </c>
      <c r="N44" s="193">
        <v>0</v>
      </c>
      <c r="O44" s="193">
        <f>(I44/5/365*51)</f>
        <v>28.743639921722114</v>
      </c>
      <c r="P44" s="193">
        <v>1800</v>
      </c>
      <c r="Q44" s="193">
        <v>1800</v>
      </c>
      <c r="R44" s="193">
        <v>1800</v>
      </c>
      <c r="S44" s="193">
        <v>1800</v>
      </c>
      <c r="T44" s="193">
        <v>1548.49</v>
      </c>
      <c r="U44" s="193">
        <v>1028.57</v>
      </c>
      <c r="V44" s="193">
        <v>0</v>
      </c>
      <c r="W44" s="193">
        <v>0</v>
      </c>
      <c r="X44" s="193">
        <v>0</v>
      </c>
      <c r="Y44" s="193">
        <v>0</v>
      </c>
      <c r="Z44" s="193">
        <v>0</v>
      </c>
      <c r="AA44" s="193">
        <v>0</v>
      </c>
      <c r="AB44" s="193">
        <v>0</v>
      </c>
      <c r="AC44" s="193">
        <v>0</v>
      </c>
      <c r="AD44" s="193">
        <v>0</v>
      </c>
      <c r="AE44" s="193">
        <v>0</v>
      </c>
      <c r="AF44" s="194">
        <v>0</v>
      </c>
      <c r="AG44" s="193">
        <v>0</v>
      </c>
      <c r="AH44" s="193"/>
      <c r="AI44" s="193"/>
      <c r="AJ44" s="193"/>
      <c r="AK44" s="193">
        <v>1028.57</v>
      </c>
      <c r="AL44" s="193">
        <v>1028.57</v>
      </c>
      <c r="AM44" s="193">
        <v>1028.57</v>
      </c>
      <c r="AN44" s="193">
        <v>1028.57</v>
      </c>
      <c r="AO44" s="193">
        <f t="shared" si="30"/>
        <v>1028.57</v>
      </c>
    </row>
    <row r="45" spans="2:41" s="195" customFormat="1" ht="9.75" x14ac:dyDescent="0.25">
      <c r="B45" s="196" t="s">
        <v>587</v>
      </c>
      <c r="C45" s="190" t="s">
        <v>588</v>
      </c>
      <c r="D45" s="191" t="s">
        <v>589</v>
      </c>
      <c r="E45" s="192" t="s">
        <v>185</v>
      </c>
      <c r="F45" s="192" t="s">
        <v>590</v>
      </c>
      <c r="G45" s="193">
        <v>665.09</v>
      </c>
      <c r="H45" s="193">
        <f t="shared" si="24"/>
        <v>66.509</v>
      </c>
      <c r="I45" s="193">
        <f t="shared" si="25"/>
        <v>598.58100000000002</v>
      </c>
      <c r="J45" s="193">
        <v>0</v>
      </c>
      <c r="K45" s="193">
        <v>0</v>
      </c>
      <c r="L45" s="193">
        <v>0</v>
      </c>
      <c r="M45" s="193">
        <v>0</v>
      </c>
      <c r="N45" s="193">
        <v>0</v>
      </c>
      <c r="O45" s="193">
        <v>0</v>
      </c>
      <c r="P45" s="193">
        <v>0</v>
      </c>
      <c r="Q45" s="193">
        <v>0</v>
      </c>
      <c r="R45" s="193">
        <v>0</v>
      </c>
      <c r="S45" s="193">
        <v>0</v>
      </c>
      <c r="T45" s="193">
        <v>0</v>
      </c>
      <c r="U45" s="193">
        <v>78.069999999999993</v>
      </c>
      <c r="V45" s="193">
        <v>119.73</v>
      </c>
      <c r="W45" s="193">
        <v>119.72</v>
      </c>
      <c r="X45" s="193">
        <v>120.06</v>
      </c>
      <c r="Y45" s="193">
        <v>119.73</v>
      </c>
      <c r="Z45" s="193">
        <v>41.27</v>
      </c>
      <c r="AA45" s="193">
        <v>0</v>
      </c>
      <c r="AB45" s="193">
        <v>0</v>
      </c>
      <c r="AC45" s="193">
        <v>0</v>
      </c>
      <c r="AD45" s="193">
        <v>0</v>
      </c>
      <c r="AE45" s="193">
        <v>0</v>
      </c>
      <c r="AF45" s="194">
        <v>0</v>
      </c>
      <c r="AG45" s="193">
        <v>0</v>
      </c>
      <c r="AH45" s="193"/>
      <c r="AI45" s="193"/>
      <c r="AJ45" s="193"/>
      <c r="AK45" s="193">
        <v>598.58000000000004</v>
      </c>
      <c r="AL45" s="193">
        <v>598.58000000000004</v>
      </c>
      <c r="AM45" s="193">
        <v>598.58000000000004</v>
      </c>
      <c r="AN45" s="193">
        <v>598.58000000000004</v>
      </c>
      <c r="AO45" s="193">
        <f t="shared" si="30"/>
        <v>598.58000000000004</v>
      </c>
    </row>
    <row r="46" spans="2:41" s="195" customFormat="1" ht="16.5" x14ac:dyDescent="0.25">
      <c r="B46" s="196" t="s">
        <v>591</v>
      </c>
      <c r="C46" s="190" t="s">
        <v>115</v>
      </c>
      <c r="D46" s="191" t="s">
        <v>592</v>
      </c>
      <c r="E46" s="192" t="s">
        <v>253</v>
      </c>
      <c r="F46" s="192" t="s">
        <v>593</v>
      </c>
      <c r="G46" s="193">
        <v>1269.22</v>
      </c>
      <c r="H46" s="193">
        <f t="shared" si="24"/>
        <v>126.92200000000001</v>
      </c>
      <c r="I46" s="193">
        <f t="shared" si="25"/>
        <v>1142.298</v>
      </c>
      <c r="J46" s="193">
        <v>0</v>
      </c>
      <c r="K46" s="193">
        <v>0</v>
      </c>
      <c r="L46" s="193">
        <v>0</v>
      </c>
      <c r="M46" s="193">
        <v>0</v>
      </c>
      <c r="N46" s="193">
        <v>0</v>
      </c>
      <c r="O46" s="193">
        <v>0</v>
      </c>
      <c r="P46" s="193">
        <v>0</v>
      </c>
      <c r="Q46" s="193">
        <v>0</v>
      </c>
      <c r="R46" s="193">
        <v>0</v>
      </c>
      <c r="S46" s="193">
        <v>0</v>
      </c>
      <c r="T46" s="193">
        <v>0</v>
      </c>
      <c r="U46" s="193">
        <v>0</v>
      </c>
      <c r="V46" s="193">
        <v>0</v>
      </c>
      <c r="W46" s="193">
        <v>193.41</v>
      </c>
      <c r="X46" s="193">
        <v>229.07</v>
      </c>
      <c r="Y46" s="193">
        <v>228.45</v>
      </c>
      <c r="Z46" s="193">
        <v>228.45</v>
      </c>
      <c r="AA46" s="193">
        <v>228.45</v>
      </c>
      <c r="AB46" s="193">
        <v>34.47</v>
      </c>
      <c r="AC46" s="193">
        <v>0</v>
      </c>
      <c r="AD46" s="193">
        <v>0</v>
      </c>
      <c r="AE46" s="193">
        <v>0</v>
      </c>
      <c r="AF46" s="194">
        <v>0</v>
      </c>
      <c r="AG46" s="193">
        <v>0</v>
      </c>
      <c r="AH46" s="193"/>
      <c r="AI46" s="193"/>
      <c r="AJ46" s="193"/>
      <c r="AK46" s="193">
        <v>1142.3</v>
      </c>
      <c r="AL46" s="193">
        <v>1142.3</v>
      </c>
      <c r="AM46" s="193">
        <v>1142.3</v>
      </c>
      <c r="AN46" s="193">
        <v>1142.3</v>
      </c>
      <c r="AO46" s="193">
        <f t="shared" si="30"/>
        <v>1142.3</v>
      </c>
    </row>
    <row r="47" spans="2:41" s="195" customFormat="1" ht="9.75" x14ac:dyDescent="0.25">
      <c r="B47" s="196" t="s">
        <v>594</v>
      </c>
      <c r="C47" s="190" t="s">
        <v>115</v>
      </c>
      <c r="D47" s="191" t="s">
        <v>595</v>
      </c>
      <c r="E47" s="192" t="s">
        <v>328</v>
      </c>
      <c r="F47" s="192" t="s">
        <v>596</v>
      </c>
      <c r="G47" s="193">
        <v>824.61</v>
      </c>
      <c r="H47" s="193">
        <f t="shared" si="24"/>
        <v>82.461000000000013</v>
      </c>
      <c r="I47" s="193">
        <f t="shared" si="25"/>
        <v>742.149</v>
      </c>
      <c r="J47" s="193">
        <v>0</v>
      </c>
      <c r="K47" s="193">
        <v>0</v>
      </c>
      <c r="L47" s="193">
        <v>0</v>
      </c>
      <c r="M47" s="193">
        <v>0</v>
      </c>
      <c r="N47" s="193">
        <v>0</v>
      </c>
      <c r="O47" s="193">
        <v>0</v>
      </c>
      <c r="P47" s="193">
        <v>0</v>
      </c>
      <c r="Q47" s="193">
        <v>0</v>
      </c>
      <c r="R47" s="193">
        <v>0</v>
      </c>
      <c r="S47" s="193">
        <v>0</v>
      </c>
      <c r="T47" s="193">
        <v>0</v>
      </c>
      <c r="U47" s="193">
        <v>0</v>
      </c>
      <c r="V47" s="193">
        <v>0</v>
      </c>
      <c r="W47" s="193">
        <v>94.34</v>
      </c>
      <c r="X47" s="193">
        <v>148.86000000000001</v>
      </c>
      <c r="Y47" s="193">
        <v>148.46</v>
      </c>
      <c r="Z47" s="193">
        <v>148.46</v>
      </c>
      <c r="AA47" s="193">
        <v>148.46</v>
      </c>
      <c r="AB47" s="193">
        <v>53.57</v>
      </c>
      <c r="AC47" s="193">
        <v>0</v>
      </c>
      <c r="AD47" s="193">
        <v>0</v>
      </c>
      <c r="AE47" s="193">
        <v>0</v>
      </c>
      <c r="AF47" s="194">
        <v>0</v>
      </c>
      <c r="AG47" s="193">
        <v>0</v>
      </c>
      <c r="AH47" s="193"/>
      <c r="AI47" s="193"/>
      <c r="AJ47" s="193"/>
      <c r="AK47" s="193">
        <v>742.15</v>
      </c>
      <c r="AL47" s="193">
        <v>742.15</v>
      </c>
      <c r="AM47" s="193">
        <v>742.15</v>
      </c>
      <c r="AN47" s="193">
        <v>742.15</v>
      </c>
      <c r="AO47" s="193">
        <f t="shared" si="30"/>
        <v>742.15</v>
      </c>
    </row>
    <row r="48" spans="2:41" s="195" customFormat="1" ht="16.5" x14ac:dyDescent="0.25">
      <c r="B48" s="196" t="s">
        <v>597</v>
      </c>
      <c r="C48" s="190" t="s">
        <v>598</v>
      </c>
      <c r="D48" s="191" t="s">
        <v>599</v>
      </c>
      <c r="E48" s="192" t="s">
        <v>96</v>
      </c>
      <c r="F48" s="192" t="s">
        <v>600</v>
      </c>
      <c r="G48" s="193">
        <v>640</v>
      </c>
      <c r="H48" s="193">
        <f t="shared" si="24"/>
        <v>64</v>
      </c>
      <c r="I48" s="193">
        <f t="shared" si="25"/>
        <v>576</v>
      </c>
      <c r="J48" s="193">
        <v>0</v>
      </c>
      <c r="K48" s="193">
        <v>0</v>
      </c>
      <c r="L48" s="193">
        <v>0</v>
      </c>
      <c r="M48" s="193">
        <v>0</v>
      </c>
      <c r="N48" s="193">
        <v>0</v>
      </c>
      <c r="O48" s="193">
        <v>0</v>
      </c>
      <c r="P48" s="193">
        <v>0</v>
      </c>
      <c r="Q48" s="193">
        <v>0</v>
      </c>
      <c r="R48" s="193">
        <v>0</v>
      </c>
      <c r="S48" s="193">
        <v>0</v>
      </c>
      <c r="T48" s="193">
        <v>0</v>
      </c>
      <c r="U48" s="193">
        <v>0</v>
      </c>
      <c r="V48" s="193">
        <v>0</v>
      </c>
      <c r="W48" s="193">
        <v>0</v>
      </c>
      <c r="X48" s="193">
        <v>0</v>
      </c>
      <c r="Y48" s="193">
        <v>0</v>
      </c>
      <c r="Z48" s="193">
        <v>93.72</v>
      </c>
      <c r="AA48" s="193">
        <v>115.18</v>
      </c>
      <c r="AB48" s="193">
        <v>115.49</v>
      </c>
      <c r="AC48" s="193">
        <v>115.18</v>
      </c>
      <c r="AD48" s="193">
        <v>115.18</v>
      </c>
      <c r="AE48" s="193">
        <v>21.25</v>
      </c>
      <c r="AF48" s="194">
        <v>0</v>
      </c>
      <c r="AG48" s="193">
        <v>0</v>
      </c>
      <c r="AH48" s="193"/>
      <c r="AI48" s="193"/>
      <c r="AJ48" s="193"/>
      <c r="AK48" s="193">
        <v>576</v>
      </c>
      <c r="AL48" s="193">
        <v>576</v>
      </c>
      <c r="AM48" s="193">
        <v>576</v>
      </c>
      <c r="AN48" s="193">
        <v>576</v>
      </c>
      <c r="AO48" s="193">
        <f t="shared" si="30"/>
        <v>576</v>
      </c>
    </row>
    <row r="49" spans="2:41" s="195" customFormat="1" ht="16.5" x14ac:dyDescent="0.25">
      <c r="B49" s="260" t="s">
        <v>601</v>
      </c>
      <c r="C49" s="190" t="s">
        <v>602</v>
      </c>
      <c r="D49" s="191" t="s">
        <v>603</v>
      </c>
      <c r="E49" s="261" t="s">
        <v>96</v>
      </c>
      <c r="F49" s="261" t="s">
        <v>604</v>
      </c>
      <c r="G49" s="262">
        <v>2160</v>
      </c>
      <c r="H49" s="262">
        <f t="shared" si="24"/>
        <v>216</v>
      </c>
      <c r="I49" s="262">
        <f t="shared" si="25"/>
        <v>1944</v>
      </c>
      <c r="J49" s="262">
        <v>0</v>
      </c>
      <c r="K49" s="262">
        <v>0</v>
      </c>
      <c r="L49" s="262">
        <v>0</v>
      </c>
      <c r="M49" s="262">
        <v>0</v>
      </c>
      <c r="N49" s="262">
        <v>0</v>
      </c>
      <c r="O49" s="262">
        <v>0</v>
      </c>
      <c r="P49" s="262">
        <v>0</v>
      </c>
      <c r="Q49" s="262">
        <v>0</v>
      </c>
      <c r="R49" s="262">
        <v>0</v>
      </c>
      <c r="S49" s="262">
        <v>0</v>
      </c>
      <c r="T49" s="262">
        <v>0</v>
      </c>
      <c r="U49" s="262">
        <v>0</v>
      </c>
      <c r="V49" s="262">
        <v>0</v>
      </c>
      <c r="W49" s="262">
        <v>0</v>
      </c>
      <c r="X49" s="262">
        <v>0</v>
      </c>
      <c r="Y49" s="262">
        <v>0</v>
      </c>
      <c r="Z49" s="262">
        <v>235.42</v>
      </c>
      <c r="AA49" s="262">
        <v>388.81</v>
      </c>
      <c r="AB49" s="262">
        <v>389.87</v>
      </c>
      <c r="AC49" s="262">
        <v>388.81</v>
      </c>
      <c r="AD49" s="262">
        <v>388.81</v>
      </c>
      <c r="AE49" s="193">
        <v>152.28</v>
      </c>
      <c r="AF49" s="194">
        <v>0</v>
      </c>
      <c r="AG49" s="193">
        <v>0</v>
      </c>
      <c r="AH49" s="193"/>
      <c r="AI49" s="193"/>
      <c r="AJ49" s="193"/>
      <c r="AK49" s="262">
        <v>1944</v>
      </c>
      <c r="AL49" s="262">
        <v>1944</v>
      </c>
      <c r="AM49" s="262">
        <v>1944</v>
      </c>
      <c r="AN49" s="262">
        <v>1944</v>
      </c>
      <c r="AO49" s="262">
        <f t="shared" si="30"/>
        <v>1944</v>
      </c>
    </row>
    <row r="50" spans="2:41" s="195" customFormat="1" ht="9.75" x14ac:dyDescent="0.25">
      <c r="B50" s="196" t="s">
        <v>605</v>
      </c>
      <c r="C50" s="190" t="s">
        <v>606</v>
      </c>
      <c r="D50" s="191" t="s">
        <v>607</v>
      </c>
      <c r="E50" s="192" t="s">
        <v>238</v>
      </c>
      <c r="F50" s="192" t="s">
        <v>608</v>
      </c>
      <c r="G50" s="193">
        <v>1900</v>
      </c>
      <c r="H50" s="193">
        <f>(G50*0.1)</f>
        <v>190</v>
      </c>
      <c r="I50" s="193">
        <f>(G50*0.9)</f>
        <v>1710</v>
      </c>
      <c r="J50" s="193">
        <v>0</v>
      </c>
      <c r="K50" s="193">
        <v>0</v>
      </c>
      <c r="L50" s="193">
        <v>0</v>
      </c>
      <c r="M50" s="193">
        <v>0</v>
      </c>
      <c r="N50" s="193">
        <v>0</v>
      </c>
      <c r="O50" s="193">
        <v>0</v>
      </c>
      <c r="P50" s="193">
        <v>0</v>
      </c>
      <c r="Q50" s="193">
        <v>0</v>
      </c>
      <c r="R50" s="193">
        <v>0</v>
      </c>
      <c r="S50" s="193">
        <v>0</v>
      </c>
      <c r="T50" s="193">
        <v>0</v>
      </c>
      <c r="U50" s="193">
        <v>0</v>
      </c>
      <c r="V50" s="193">
        <v>0</v>
      </c>
      <c r="W50" s="193">
        <v>0</v>
      </c>
      <c r="X50" s="193">
        <v>0</v>
      </c>
      <c r="Y50" s="193">
        <v>0</v>
      </c>
      <c r="Z50" s="193">
        <v>155.55000000000001</v>
      </c>
      <c r="AA50" s="193">
        <v>342.03</v>
      </c>
      <c r="AB50" s="193">
        <v>342.96</v>
      </c>
      <c r="AC50" s="193">
        <v>342.03</v>
      </c>
      <c r="AD50" s="193">
        <v>342.03</v>
      </c>
      <c r="AE50" s="193">
        <v>185.4</v>
      </c>
      <c r="AF50" s="194">
        <v>0</v>
      </c>
      <c r="AG50" s="193">
        <v>0</v>
      </c>
      <c r="AH50" s="193"/>
      <c r="AI50" s="193"/>
      <c r="AJ50" s="193"/>
      <c r="AK50" s="193">
        <f>SUM(Z50:AE50)</f>
        <v>1710</v>
      </c>
      <c r="AL50" s="193">
        <f>SUM(AA50:AF50)</f>
        <v>1554.45</v>
      </c>
      <c r="AM50" s="193">
        <v>1710</v>
      </c>
      <c r="AN50" s="193">
        <v>1710</v>
      </c>
      <c r="AO50" s="193">
        <f t="shared" si="30"/>
        <v>1710</v>
      </c>
    </row>
    <row r="51" spans="2:41" s="195" customFormat="1" ht="24.75" x14ac:dyDescent="0.25">
      <c r="B51" s="263" t="s">
        <v>609</v>
      </c>
      <c r="C51" s="264" t="s">
        <v>115</v>
      </c>
      <c r="D51" s="265" t="s">
        <v>610</v>
      </c>
      <c r="E51" s="266" t="s">
        <v>157</v>
      </c>
      <c r="F51" s="266" t="s">
        <v>611</v>
      </c>
      <c r="G51" s="194">
        <v>4471.83</v>
      </c>
      <c r="H51" s="194">
        <f t="shared" ref="H51:H65" si="31">(G51*0.1)</f>
        <v>447.18299999999999</v>
      </c>
      <c r="I51" s="194">
        <f t="shared" ref="I51:I62" si="32">(G51*0.9)</f>
        <v>4024.6469999999999</v>
      </c>
      <c r="J51" s="194">
        <v>0</v>
      </c>
      <c r="K51" s="194">
        <v>0</v>
      </c>
      <c r="L51" s="194">
        <v>0</v>
      </c>
      <c r="M51" s="194">
        <v>0</v>
      </c>
      <c r="N51" s="194">
        <v>0</v>
      </c>
      <c r="O51" s="194">
        <v>0</v>
      </c>
      <c r="P51" s="194">
        <v>0</v>
      </c>
      <c r="Q51" s="194">
        <v>0</v>
      </c>
      <c r="R51" s="194">
        <v>0</v>
      </c>
      <c r="S51" s="194">
        <v>0</v>
      </c>
      <c r="T51" s="194">
        <v>0</v>
      </c>
      <c r="U51" s="194">
        <v>0</v>
      </c>
      <c r="V51" s="194">
        <v>0</v>
      </c>
      <c r="W51" s="194">
        <v>0</v>
      </c>
      <c r="X51" s="194">
        <v>0</v>
      </c>
      <c r="Y51" s="194">
        <v>0</v>
      </c>
      <c r="Z51" s="194">
        <v>0</v>
      </c>
      <c r="AA51" s="194">
        <v>286.19</v>
      </c>
      <c r="AB51" s="194">
        <v>807.11</v>
      </c>
      <c r="AC51" s="194">
        <v>804.91</v>
      </c>
      <c r="AD51" s="194">
        <v>804.91</v>
      </c>
      <c r="AE51" s="194">
        <v>804.91</v>
      </c>
      <c r="AF51" s="194">
        <v>516.62</v>
      </c>
      <c r="AG51" s="193">
        <v>0</v>
      </c>
      <c r="AH51" s="193"/>
      <c r="AI51" s="193"/>
      <c r="AJ51" s="193"/>
      <c r="AK51" s="194">
        <f t="shared" ref="AK51:AL56" si="33">SUM(AA51:AF51)</f>
        <v>4024.6499999999996</v>
      </c>
      <c r="AL51" s="194">
        <f t="shared" si="33"/>
        <v>3738.4599999999996</v>
      </c>
      <c r="AM51" s="194">
        <v>4024.65</v>
      </c>
      <c r="AN51" s="194">
        <v>4024.65</v>
      </c>
      <c r="AO51" s="194">
        <f t="shared" si="30"/>
        <v>4024.6499999999996</v>
      </c>
    </row>
    <row r="52" spans="2:41" s="195" customFormat="1" ht="24.75" x14ac:dyDescent="0.25">
      <c r="B52" s="267" t="s">
        <v>609</v>
      </c>
      <c r="C52" s="264" t="s">
        <v>115</v>
      </c>
      <c r="D52" s="265" t="s">
        <v>612</v>
      </c>
      <c r="E52" s="268" t="s">
        <v>157</v>
      </c>
      <c r="F52" s="268" t="s">
        <v>613</v>
      </c>
      <c r="G52" s="231">
        <v>4471.83</v>
      </c>
      <c r="H52" s="231">
        <f t="shared" si="31"/>
        <v>447.18299999999999</v>
      </c>
      <c r="I52" s="231">
        <f t="shared" si="32"/>
        <v>4024.6469999999999</v>
      </c>
      <c r="J52" s="231">
        <v>0</v>
      </c>
      <c r="K52" s="231">
        <v>0</v>
      </c>
      <c r="L52" s="231">
        <v>0</v>
      </c>
      <c r="M52" s="231">
        <v>0</v>
      </c>
      <c r="N52" s="231">
        <v>0</v>
      </c>
      <c r="O52" s="231">
        <v>0</v>
      </c>
      <c r="P52" s="231">
        <v>0</v>
      </c>
      <c r="Q52" s="231">
        <v>0</v>
      </c>
      <c r="R52" s="231">
        <v>0</v>
      </c>
      <c r="S52" s="231">
        <v>0</v>
      </c>
      <c r="T52" s="231">
        <v>0</v>
      </c>
      <c r="U52" s="231">
        <v>0</v>
      </c>
      <c r="V52" s="231">
        <v>0</v>
      </c>
      <c r="W52" s="194">
        <v>0</v>
      </c>
      <c r="X52" s="231">
        <v>0</v>
      </c>
      <c r="Y52" s="194">
        <v>0</v>
      </c>
      <c r="Z52" s="194">
        <v>0</v>
      </c>
      <c r="AA52" s="194">
        <v>286.19</v>
      </c>
      <c r="AB52" s="194">
        <v>807.11</v>
      </c>
      <c r="AC52" s="194">
        <v>804.91</v>
      </c>
      <c r="AD52" s="194">
        <v>804.91</v>
      </c>
      <c r="AE52" s="194">
        <v>804.91</v>
      </c>
      <c r="AF52" s="194">
        <v>516.62</v>
      </c>
      <c r="AG52" s="193">
        <v>0</v>
      </c>
      <c r="AH52" s="193"/>
      <c r="AI52" s="193"/>
      <c r="AJ52" s="193"/>
      <c r="AK52" s="194">
        <f t="shared" si="33"/>
        <v>4024.6499999999996</v>
      </c>
      <c r="AL52" s="194">
        <f t="shared" si="33"/>
        <v>3738.4599999999996</v>
      </c>
      <c r="AM52" s="194">
        <v>4024.65</v>
      </c>
      <c r="AN52" s="194">
        <v>4024.65</v>
      </c>
      <c r="AO52" s="194">
        <f t="shared" si="30"/>
        <v>4024.6499999999996</v>
      </c>
    </row>
    <row r="53" spans="2:41" s="195" customFormat="1" ht="24.75" x14ac:dyDescent="0.25">
      <c r="B53" s="263" t="s">
        <v>609</v>
      </c>
      <c r="C53" s="264" t="s">
        <v>115</v>
      </c>
      <c r="D53" s="265" t="s">
        <v>614</v>
      </c>
      <c r="E53" s="266" t="s">
        <v>107</v>
      </c>
      <c r="F53" s="266" t="s">
        <v>615</v>
      </c>
      <c r="G53" s="194">
        <v>4471.83</v>
      </c>
      <c r="H53" s="194">
        <f t="shared" si="31"/>
        <v>447.18299999999999</v>
      </c>
      <c r="I53" s="194">
        <f t="shared" si="32"/>
        <v>4024.6469999999999</v>
      </c>
      <c r="J53" s="194">
        <v>0</v>
      </c>
      <c r="K53" s="194">
        <v>0</v>
      </c>
      <c r="L53" s="194">
        <v>0</v>
      </c>
      <c r="M53" s="194">
        <v>0</v>
      </c>
      <c r="N53" s="194">
        <v>0</v>
      </c>
      <c r="O53" s="194">
        <v>0</v>
      </c>
      <c r="P53" s="194">
        <v>0</v>
      </c>
      <c r="Q53" s="194">
        <v>0</v>
      </c>
      <c r="R53" s="194">
        <v>0</v>
      </c>
      <c r="S53" s="194">
        <v>0</v>
      </c>
      <c r="T53" s="194">
        <v>0</v>
      </c>
      <c r="U53" s="194">
        <v>0</v>
      </c>
      <c r="V53" s="194">
        <v>0</v>
      </c>
      <c r="W53" s="194">
        <v>0</v>
      </c>
      <c r="X53" s="194">
        <v>0</v>
      </c>
      <c r="Y53" s="194">
        <v>0</v>
      </c>
      <c r="Z53" s="194">
        <v>0</v>
      </c>
      <c r="AA53" s="194">
        <v>286.19</v>
      </c>
      <c r="AB53" s="194">
        <v>807.11</v>
      </c>
      <c r="AC53" s="194">
        <v>804.91</v>
      </c>
      <c r="AD53" s="194">
        <v>804.91</v>
      </c>
      <c r="AE53" s="194">
        <v>804.91</v>
      </c>
      <c r="AF53" s="194">
        <v>516.62</v>
      </c>
      <c r="AG53" s="193">
        <v>0</v>
      </c>
      <c r="AH53" s="193"/>
      <c r="AI53" s="193"/>
      <c r="AJ53" s="193"/>
      <c r="AK53" s="194">
        <f t="shared" si="33"/>
        <v>4024.6499999999996</v>
      </c>
      <c r="AL53" s="194">
        <f t="shared" si="33"/>
        <v>3738.4599999999996</v>
      </c>
      <c r="AM53" s="194">
        <v>4024.65</v>
      </c>
      <c r="AN53" s="194">
        <v>4024.65</v>
      </c>
      <c r="AO53" s="194">
        <f t="shared" si="30"/>
        <v>4024.6499999999996</v>
      </c>
    </row>
    <row r="54" spans="2:41" s="195" customFormat="1" ht="24.75" x14ac:dyDescent="0.25">
      <c r="B54" s="267" t="s">
        <v>609</v>
      </c>
      <c r="C54" s="264" t="s">
        <v>115</v>
      </c>
      <c r="D54" s="265" t="s">
        <v>616</v>
      </c>
      <c r="E54" s="266" t="s">
        <v>617</v>
      </c>
      <c r="F54" s="266" t="s">
        <v>618</v>
      </c>
      <c r="G54" s="194">
        <v>4471.83</v>
      </c>
      <c r="H54" s="194">
        <f t="shared" si="31"/>
        <v>447.18299999999999</v>
      </c>
      <c r="I54" s="194">
        <f>(G54*0.9)</f>
        <v>4024.6469999999999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94">
        <v>0</v>
      </c>
      <c r="T54" s="194">
        <v>0</v>
      </c>
      <c r="U54" s="194">
        <v>0</v>
      </c>
      <c r="V54" s="194">
        <v>0</v>
      </c>
      <c r="W54" s="194">
        <v>0</v>
      </c>
      <c r="X54" s="194">
        <v>0</v>
      </c>
      <c r="Y54" s="194">
        <v>0</v>
      </c>
      <c r="Z54" s="194">
        <v>0</v>
      </c>
      <c r="AA54" s="194">
        <v>286.19</v>
      </c>
      <c r="AB54" s="194">
        <v>807.11</v>
      </c>
      <c r="AC54" s="194">
        <v>804.91</v>
      </c>
      <c r="AD54" s="194">
        <v>804.91</v>
      </c>
      <c r="AE54" s="194">
        <v>804.91</v>
      </c>
      <c r="AF54" s="194">
        <v>516.61</v>
      </c>
      <c r="AG54" s="193">
        <v>0</v>
      </c>
      <c r="AH54" s="193"/>
      <c r="AI54" s="193"/>
      <c r="AJ54" s="193"/>
      <c r="AK54" s="194">
        <f t="shared" si="33"/>
        <v>4024.64</v>
      </c>
      <c r="AL54" s="194">
        <f t="shared" si="33"/>
        <v>3738.45</v>
      </c>
      <c r="AM54" s="194">
        <v>4024.64</v>
      </c>
      <c r="AN54" s="194">
        <v>4024.65</v>
      </c>
      <c r="AO54" s="194">
        <v>4024.65</v>
      </c>
    </row>
    <row r="55" spans="2:41" s="195" customFormat="1" ht="24.75" x14ac:dyDescent="0.25">
      <c r="B55" s="263" t="s">
        <v>609</v>
      </c>
      <c r="C55" s="264" t="s">
        <v>115</v>
      </c>
      <c r="D55" s="265" t="s">
        <v>619</v>
      </c>
      <c r="E55" s="266" t="s">
        <v>192</v>
      </c>
      <c r="F55" s="266" t="s">
        <v>620</v>
      </c>
      <c r="G55" s="194">
        <v>4192.59</v>
      </c>
      <c r="H55" s="194">
        <f t="shared" si="31"/>
        <v>419.25900000000001</v>
      </c>
      <c r="I55" s="194">
        <f>(G55*0.9)</f>
        <v>3773.3310000000001</v>
      </c>
      <c r="J55" s="194">
        <v>0</v>
      </c>
      <c r="K55" s="194">
        <v>0</v>
      </c>
      <c r="L55" s="194">
        <v>0</v>
      </c>
      <c r="M55" s="194">
        <v>0</v>
      </c>
      <c r="N55" s="194">
        <v>0</v>
      </c>
      <c r="O55" s="194">
        <v>0</v>
      </c>
      <c r="P55" s="194">
        <v>0</v>
      </c>
      <c r="Q55" s="194">
        <v>0</v>
      </c>
      <c r="R55" s="194">
        <v>0</v>
      </c>
      <c r="S55" s="194">
        <v>0</v>
      </c>
      <c r="T55" s="194">
        <v>0</v>
      </c>
      <c r="U55" s="194">
        <v>0</v>
      </c>
      <c r="V55" s="194">
        <v>0</v>
      </c>
      <c r="W55" s="194">
        <v>0</v>
      </c>
      <c r="X55" s="194">
        <v>0</v>
      </c>
      <c r="Y55" s="194">
        <v>0</v>
      </c>
      <c r="Z55" s="194">
        <v>0</v>
      </c>
      <c r="AA55" s="194">
        <v>268.32</v>
      </c>
      <c r="AB55" s="194">
        <v>756.71</v>
      </c>
      <c r="AC55" s="194">
        <v>754.64</v>
      </c>
      <c r="AD55" s="194">
        <v>754.64</v>
      </c>
      <c r="AE55" s="194">
        <v>754.64</v>
      </c>
      <c r="AF55" s="194">
        <v>484.38</v>
      </c>
      <c r="AG55" s="193">
        <v>0</v>
      </c>
      <c r="AH55" s="193"/>
      <c r="AI55" s="193"/>
      <c r="AJ55" s="193"/>
      <c r="AK55" s="194">
        <f t="shared" si="33"/>
        <v>3773.33</v>
      </c>
      <c r="AL55" s="194">
        <f t="shared" si="33"/>
        <v>3505.0099999999998</v>
      </c>
      <c r="AM55" s="194">
        <v>3773.33</v>
      </c>
      <c r="AN55" s="194">
        <v>3773.33</v>
      </c>
      <c r="AO55" s="194">
        <f t="shared" si="30"/>
        <v>3773.33</v>
      </c>
    </row>
    <row r="56" spans="2:41" s="195" customFormat="1" ht="24.75" x14ac:dyDescent="0.25">
      <c r="B56" s="267" t="s">
        <v>609</v>
      </c>
      <c r="C56" s="264" t="s">
        <v>115</v>
      </c>
      <c r="D56" s="265" t="s">
        <v>621</v>
      </c>
      <c r="E56" s="268" t="s">
        <v>185</v>
      </c>
      <c r="F56" s="268" t="s">
        <v>622</v>
      </c>
      <c r="G56" s="231">
        <v>3498.07</v>
      </c>
      <c r="H56" s="231">
        <f t="shared" si="31"/>
        <v>349.80700000000002</v>
      </c>
      <c r="I56" s="231">
        <f t="shared" si="32"/>
        <v>3148.2630000000004</v>
      </c>
      <c r="J56" s="231">
        <v>0</v>
      </c>
      <c r="K56" s="231">
        <v>0</v>
      </c>
      <c r="L56" s="231">
        <v>0</v>
      </c>
      <c r="M56" s="231">
        <v>0</v>
      </c>
      <c r="N56" s="231">
        <v>0</v>
      </c>
      <c r="O56" s="231">
        <v>0</v>
      </c>
      <c r="P56" s="231">
        <v>0</v>
      </c>
      <c r="Q56" s="231">
        <v>0</v>
      </c>
      <c r="R56" s="231">
        <v>0</v>
      </c>
      <c r="S56" s="231">
        <v>0</v>
      </c>
      <c r="T56" s="231">
        <v>0</v>
      </c>
      <c r="U56" s="231">
        <v>0</v>
      </c>
      <c r="V56" s="231">
        <v>0</v>
      </c>
      <c r="W56" s="194">
        <v>0</v>
      </c>
      <c r="X56" s="231">
        <v>0</v>
      </c>
      <c r="Y56" s="194">
        <v>0</v>
      </c>
      <c r="Z56" s="194">
        <v>0</v>
      </c>
      <c r="AA56" s="194">
        <v>223.88</v>
      </c>
      <c r="AB56" s="194">
        <v>631.39</v>
      </c>
      <c r="AC56" s="194">
        <v>629.66</v>
      </c>
      <c r="AD56" s="194">
        <v>629.66</v>
      </c>
      <c r="AE56" s="194">
        <v>629.66</v>
      </c>
      <c r="AF56" s="194">
        <v>404.01</v>
      </c>
      <c r="AG56" s="193">
        <v>0</v>
      </c>
      <c r="AH56" s="193"/>
      <c r="AI56" s="193"/>
      <c r="AJ56" s="193"/>
      <c r="AK56" s="194">
        <f t="shared" si="33"/>
        <v>3148.2599999999993</v>
      </c>
      <c r="AL56" s="194">
        <f t="shared" si="33"/>
        <v>2924.38</v>
      </c>
      <c r="AM56" s="194">
        <v>3148.26</v>
      </c>
      <c r="AN56" s="194">
        <v>3148.26</v>
      </c>
      <c r="AO56" s="194">
        <f t="shared" si="30"/>
        <v>3148.2599999999993</v>
      </c>
    </row>
    <row r="57" spans="2:41" s="195" customFormat="1" ht="33" x14ac:dyDescent="0.25">
      <c r="B57" s="269" t="s">
        <v>623</v>
      </c>
      <c r="C57" s="190" t="s">
        <v>115</v>
      </c>
      <c r="D57" s="191" t="s">
        <v>624</v>
      </c>
      <c r="E57" s="192" t="s">
        <v>322</v>
      </c>
      <c r="F57" s="192" t="s">
        <v>625</v>
      </c>
      <c r="G57" s="193">
        <v>4914.32</v>
      </c>
      <c r="H57" s="193">
        <f>(G57*0.1)</f>
        <v>491.43200000000002</v>
      </c>
      <c r="I57" s="194">
        <f>(G57*0.9)</f>
        <v>4422.8879999999999</v>
      </c>
      <c r="J57" s="193"/>
      <c r="K57" s="193"/>
      <c r="L57" s="193"/>
      <c r="M57" s="193"/>
      <c r="N57" s="193"/>
      <c r="O57" s="193"/>
      <c r="P57" s="193"/>
      <c r="Q57" s="193"/>
      <c r="R57" s="193"/>
      <c r="S57" s="193">
        <v>147.84</v>
      </c>
      <c r="T57" s="193">
        <v>884.61</v>
      </c>
      <c r="U57" s="193">
        <v>884.61</v>
      </c>
      <c r="V57" s="193">
        <v>884.61</v>
      </c>
      <c r="W57" s="193">
        <f t="shared" ref="W57" si="34">O57+P57+Q57+R57+S57+T57+U57+V57</f>
        <v>2801.67</v>
      </c>
      <c r="X57" s="193">
        <f t="shared" ref="X57" si="35">ROUND((I57/5/365*31),2)</f>
        <v>75.13</v>
      </c>
      <c r="Y57" s="193">
        <f t="shared" ref="Y57" si="36">ROUND((I57/5/365*29),2)</f>
        <v>70.28</v>
      </c>
      <c r="Z57" s="235">
        <f t="shared" ref="Z57" si="37">ROUND((I57/5/365*31),2)</f>
        <v>75.13</v>
      </c>
      <c r="AA57" s="235">
        <f t="shared" ref="AA57" si="38">ROUND((I57/5/365*30),2)</f>
        <v>72.709999999999994</v>
      </c>
      <c r="AB57" s="235">
        <f t="shared" ref="AB57" si="39">ROUND((I57/5/365*31),2)</f>
        <v>75.13</v>
      </c>
      <c r="AC57" s="235">
        <f t="shared" ref="AC57" si="40">ROUND((I57/5/365*30),2)</f>
        <v>72.709999999999994</v>
      </c>
      <c r="AD57" s="235">
        <f t="shared" ref="AD57" si="41">ROUND((I57/5/365*31),2)</f>
        <v>75.13</v>
      </c>
      <c r="AE57" s="235">
        <f t="shared" ref="AE57" si="42">ROUND((I57/5/365*31),2)</f>
        <v>75.13</v>
      </c>
      <c r="AF57" s="194">
        <f>ROUND((I57/5/365*30),2)</f>
        <v>72.709999999999994</v>
      </c>
      <c r="AG57" s="235">
        <f t="shared" ref="AG57" si="43">ROUND((I57/5/365*31),2)</f>
        <v>75.13</v>
      </c>
      <c r="AH57" s="235"/>
      <c r="AI57" s="235"/>
      <c r="AJ57" s="235"/>
      <c r="AK57" s="235">
        <v>4422.8900000000003</v>
      </c>
      <c r="AL57" s="235">
        <v>4422.8900000000003</v>
      </c>
      <c r="AM57" s="235">
        <v>4422.8900000000003</v>
      </c>
      <c r="AN57" s="235">
        <v>4422.8900000000003</v>
      </c>
      <c r="AO57" s="235">
        <v>4422.8900000000003</v>
      </c>
    </row>
    <row r="58" spans="2:41" s="195" customFormat="1" ht="33" x14ac:dyDescent="0.25">
      <c r="B58" s="204" t="s">
        <v>623</v>
      </c>
      <c r="C58" s="264" t="s">
        <v>115</v>
      </c>
      <c r="D58" s="265" t="s">
        <v>626</v>
      </c>
      <c r="E58" s="192" t="s">
        <v>627</v>
      </c>
      <c r="F58" s="192" t="s">
        <v>628</v>
      </c>
      <c r="G58" s="193">
        <v>5003.74</v>
      </c>
      <c r="H58" s="193">
        <f t="shared" si="31"/>
        <v>500.37400000000002</v>
      </c>
      <c r="I58" s="194">
        <f t="shared" si="32"/>
        <v>4503.366</v>
      </c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194"/>
      <c r="X58" s="231"/>
      <c r="Y58" s="194"/>
      <c r="Z58" s="194"/>
      <c r="AA58" s="194"/>
      <c r="AB58" s="193">
        <v>900.71</v>
      </c>
      <c r="AC58" s="193">
        <v>900.71</v>
      </c>
      <c r="AD58" s="193">
        <v>900.71</v>
      </c>
      <c r="AE58" s="193">
        <v>900.71</v>
      </c>
      <c r="AF58" s="194">
        <v>903.18</v>
      </c>
      <c r="AG58" s="193">
        <v>73.849999999999994</v>
      </c>
      <c r="AH58" s="193"/>
      <c r="AI58" s="193"/>
      <c r="AJ58" s="193"/>
      <c r="AK58" s="194">
        <v>4503.37</v>
      </c>
      <c r="AL58" s="194">
        <v>4503.37</v>
      </c>
      <c r="AM58" s="194">
        <v>4503.37</v>
      </c>
      <c r="AN58" s="194">
        <v>4503.37</v>
      </c>
      <c r="AO58" s="194">
        <f t="shared" si="30"/>
        <v>4503.37</v>
      </c>
    </row>
    <row r="59" spans="2:41" s="195" customFormat="1" ht="33" x14ac:dyDescent="0.25">
      <c r="B59" s="204" t="s">
        <v>623</v>
      </c>
      <c r="C59" s="264" t="s">
        <v>115</v>
      </c>
      <c r="D59" s="265" t="s">
        <v>629</v>
      </c>
      <c r="E59" s="192" t="s">
        <v>100</v>
      </c>
      <c r="F59" s="192" t="s">
        <v>630</v>
      </c>
      <c r="G59" s="193">
        <v>5022.72</v>
      </c>
      <c r="H59" s="193">
        <f t="shared" si="31"/>
        <v>502.27200000000005</v>
      </c>
      <c r="I59" s="194">
        <f t="shared" si="32"/>
        <v>4520.4480000000003</v>
      </c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194"/>
      <c r="X59" s="231"/>
      <c r="Y59" s="194"/>
      <c r="Z59" s="194"/>
      <c r="AA59" s="194"/>
      <c r="AB59" s="193">
        <v>904.12</v>
      </c>
      <c r="AC59" s="193">
        <v>904.12</v>
      </c>
      <c r="AD59" s="193">
        <v>904.12</v>
      </c>
      <c r="AE59" s="193">
        <v>904.12</v>
      </c>
      <c r="AF59" s="194">
        <v>906.6</v>
      </c>
      <c r="AG59" s="193">
        <v>74.16</v>
      </c>
      <c r="AH59" s="193"/>
      <c r="AI59" s="193"/>
      <c r="AJ59" s="193"/>
      <c r="AK59" s="194">
        <v>4520.45</v>
      </c>
      <c r="AL59" s="194">
        <v>4520.45</v>
      </c>
      <c r="AM59" s="194">
        <v>4520.45</v>
      </c>
      <c r="AN59" s="194">
        <v>4520.45</v>
      </c>
      <c r="AO59" s="194">
        <f t="shared" si="30"/>
        <v>4520.45</v>
      </c>
    </row>
    <row r="60" spans="2:41" s="195" customFormat="1" ht="33" x14ac:dyDescent="0.25">
      <c r="B60" s="204" t="s">
        <v>623</v>
      </c>
      <c r="C60" s="264" t="s">
        <v>115</v>
      </c>
      <c r="D60" s="265" t="s">
        <v>631</v>
      </c>
      <c r="E60" s="192" t="s">
        <v>182</v>
      </c>
      <c r="F60" s="192" t="s">
        <v>632</v>
      </c>
      <c r="G60" s="193">
        <v>5096.13</v>
      </c>
      <c r="H60" s="193">
        <f t="shared" si="31"/>
        <v>509.61300000000006</v>
      </c>
      <c r="I60" s="194">
        <f t="shared" si="32"/>
        <v>4586.5169999999998</v>
      </c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194"/>
      <c r="X60" s="231"/>
      <c r="Y60" s="194"/>
      <c r="Z60" s="194"/>
      <c r="AA60" s="194"/>
      <c r="AB60" s="193">
        <v>917.3</v>
      </c>
      <c r="AC60" s="193">
        <v>917.3</v>
      </c>
      <c r="AD60" s="193">
        <v>917.3</v>
      </c>
      <c r="AE60" s="193">
        <v>917.3</v>
      </c>
      <c r="AF60" s="194">
        <v>919.81</v>
      </c>
      <c r="AG60" s="193">
        <v>75.42</v>
      </c>
      <c r="AH60" s="193"/>
      <c r="AI60" s="193"/>
      <c r="AJ60" s="193"/>
      <c r="AK60" s="194">
        <v>4586.5200000000004</v>
      </c>
      <c r="AL60" s="194">
        <v>4586.5200000000004</v>
      </c>
      <c r="AM60" s="194">
        <v>4586.5200000000004</v>
      </c>
      <c r="AN60" s="194">
        <v>4586.5200000000004</v>
      </c>
      <c r="AO60" s="194">
        <f t="shared" si="30"/>
        <v>4586.5200000000004</v>
      </c>
    </row>
    <row r="61" spans="2:41" s="195" customFormat="1" ht="33" x14ac:dyDescent="0.25">
      <c r="B61" s="204" t="s">
        <v>623</v>
      </c>
      <c r="C61" s="264" t="s">
        <v>115</v>
      </c>
      <c r="D61" s="265" t="s">
        <v>633</v>
      </c>
      <c r="E61" s="192" t="s">
        <v>100</v>
      </c>
      <c r="F61" s="192" t="s">
        <v>634</v>
      </c>
      <c r="G61" s="193">
        <v>4933.8900000000003</v>
      </c>
      <c r="H61" s="193">
        <f t="shared" si="31"/>
        <v>493.38900000000007</v>
      </c>
      <c r="I61" s="194">
        <f t="shared" si="32"/>
        <v>4440.5010000000002</v>
      </c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194"/>
      <c r="X61" s="231"/>
      <c r="Y61" s="194"/>
      <c r="Z61" s="194"/>
      <c r="AA61" s="194"/>
      <c r="AB61" s="193">
        <v>888.1</v>
      </c>
      <c r="AC61" s="193">
        <v>888.1</v>
      </c>
      <c r="AD61" s="193">
        <v>888.1</v>
      </c>
      <c r="AE61" s="193">
        <v>888.1</v>
      </c>
      <c r="AF61" s="194">
        <v>890.55</v>
      </c>
      <c r="AG61" s="193">
        <v>73</v>
      </c>
      <c r="AH61" s="193"/>
      <c r="AI61" s="193"/>
      <c r="AJ61" s="193"/>
      <c r="AK61" s="194">
        <v>4440.5</v>
      </c>
      <c r="AL61" s="194">
        <v>4440.5</v>
      </c>
      <c r="AM61" s="194">
        <v>4440.5</v>
      </c>
      <c r="AN61" s="194">
        <v>4440.5</v>
      </c>
      <c r="AO61" s="194">
        <f t="shared" si="30"/>
        <v>4440.5</v>
      </c>
    </row>
    <row r="62" spans="2:41" s="195" customFormat="1" ht="33" x14ac:dyDescent="0.25">
      <c r="B62" s="204" t="s">
        <v>623</v>
      </c>
      <c r="C62" s="264" t="s">
        <v>115</v>
      </c>
      <c r="D62" s="265" t="s">
        <v>635</v>
      </c>
      <c r="E62" s="192" t="s">
        <v>214</v>
      </c>
      <c r="F62" s="192" t="s">
        <v>215</v>
      </c>
      <c r="G62" s="193">
        <v>5822.94</v>
      </c>
      <c r="H62" s="193">
        <f t="shared" si="31"/>
        <v>582.29399999999998</v>
      </c>
      <c r="I62" s="194">
        <f t="shared" si="32"/>
        <v>5240.6459999999997</v>
      </c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194"/>
      <c r="X62" s="231"/>
      <c r="Y62" s="194"/>
      <c r="Z62" s="194"/>
      <c r="AA62" s="194"/>
      <c r="AB62" s="193">
        <v>1048.1400000000001</v>
      </c>
      <c r="AC62" s="193">
        <v>1048.1400000000001</v>
      </c>
      <c r="AD62" s="193">
        <v>1048.1400000000001</v>
      </c>
      <c r="AE62" s="193">
        <v>1048.1400000000001</v>
      </c>
      <c r="AF62" s="194">
        <v>1051.02</v>
      </c>
      <c r="AG62" s="193">
        <v>86.09</v>
      </c>
      <c r="AH62" s="193"/>
      <c r="AI62" s="193"/>
      <c r="AJ62" s="193"/>
      <c r="AK62" s="194">
        <v>5240.6499999999996</v>
      </c>
      <c r="AL62" s="194">
        <v>5240.6499999999996</v>
      </c>
      <c r="AM62" s="194">
        <v>5240.6499999999996</v>
      </c>
      <c r="AN62" s="194">
        <v>5240.6499999999996</v>
      </c>
      <c r="AO62" s="194">
        <f t="shared" si="30"/>
        <v>5240.6499999999996</v>
      </c>
    </row>
    <row r="63" spans="2:41" s="195" customFormat="1" ht="33" x14ac:dyDescent="0.25">
      <c r="B63" s="204" t="s">
        <v>636</v>
      </c>
      <c r="C63" s="190" t="s">
        <v>115</v>
      </c>
      <c r="D63" s="191" t="s">
        <v>637</v>
      </c>
      <c r="E63" s="192" t="s">
        <v>96</v>
      </c>
      <c r="F63" s="192" t="s">
        <v>638</v>
      </c>
      <c r="G63" s="193">
        <v>4816.1000000000004</v>
      </c>
      <c r="H63" s="193">
        <f t="shared" si="31"/>
        <v>481.61000000000007</v>
      </c>
      <c r="I63" s="194">
        <f>(G63*0.9)</f>
        <v>4334.4900000000007</v>
      </c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194"/>
      <c r="X63" s="231"/>
      <c r="Y63" s="194"/>
      <c r="Z63" s="194"/>
      <c r="AA63" s="194"/>
      <c r="AB63" s="193"/>
      <c r="AC63" s="193">
        <v>182.88</v>
      </c>
      <c r="AD63" s="193">
        <v>866.91</v>
      </c>
      <c r="AE63" s="193">
        <v>866.91</v>
      </c>
      <c r="AF63" s="194">
        <v>869.29</v>
      </c>
      <c r="AG63" s="194">
        <v>866.91</v>
      </c>
      <c r="AH63" s="193">
        <v>681.59</v>
      </c>
      <c r="AI63" s="193"/>
      <c r="AJ63" s="193"/>
      <c r="AK63" s="235">
        <f t="shared" ref="AK63:AL65" si="44">SUM(AC63:AH63)</f>
        <v>4334.49</v>
      </c>
      <c r="AL63" s="235">
        <f t="shared" si="44"/>
        <v>4151.6099999999997</v>
      </c>
      <c r="AM63" s="235">
        <v>4334.49</v>
      </c>
      <c r="AN63" s="235">
        <v>4334.49</v>
      </c>
      <c r="AO63" s="194">
        <f t="shared" si="30"/>
        <v>4334.49</v>
      </c>
    </row>
    <row r="64" spans="2:41" s="195" customFormat="1" ht="33" x14ac:dyDescent="0.25">
      <c r="B64" s="204" t="s">
        <v>636</v>
      </c>
      <c r="C64" s="190" t="s">
        <v>115</v>
      </c>
      <c r="D64" s="191" t="s">
        <v>639</v>
      </c>
      <c r="E64" s="192" t="s">
        <v>96</v>
      </c>
      <c r="F64" s="192" t="s">
        <v>640</v>
      </c>
      <c r="G64" s="193">
        <v>4462.34</v>
      </c>
      <c r="H64" s="193">
        <f t="shared" si="31"/>
        <v>446.23400000000004</v>
      </c>
      <c r="I64" s="194">
        <f>(G64*0.9)</f>
        <v>4016.1060000000002</v>
      </c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194"/>
      <c r="X64" s="231"/>
      <c r="Y64" s="194"/>
      <c r="Z64" s="194"/>
      <c r="AA64" s="194"/>
      <c r="AB64" s="193"/>
      <c r="AC64" s="193">
        <v>169.45</v>
      </c>
      <c r="AD64" s="193">
        <v>803.24</v>
      </c>
      <c r="AE64" s="193">
        <v>803.24</v>
      </c>
      <c r="AF64" s="194">
        <v>805.44</v>
      </c>
      <c r="AG64" s="194">
        <v>803.24</v>
      </c>
      <c r="AH64" s="193">
        <v>631.5</v>
      </c>
      <c r="AI64" s="193"/>
      <c r="AJ64" s="193"/>
      <c r="AK64" s="235">
        <f t="shared" si="44"/>
        <v>4016.1099999999997</v>
      </c>
      <c r="AL64" s="235">
        <f t="shared" si="44"/>
        <v>3846.66</v>
      </c>
      <c r="AM64" s="235">
        <v>4016.11</v>
      </c>
      <c r="AN64" s="235">
        <v>4016.11</v>
      </c>
      <c r="AO64" s="194">
        <f t="shared" si="30"/>
        <v>4016.1099999999997</v>
      </c>
    </row>
    <row r="65" spans="2:125" s="195" customFormat="1" ht="33" x14ac:dyDescent="0.25">
      <c r="B65" s="204" t="s">
        <v>636</v>
      </c>
      <c r="C65" s="190" t="s">
        <v>115</v>
      </c>
      <c r="D65" s="191" t="s">
        <v>641</v>
      </c>
      <c r="E65" s="192" t="s">
        <v>199</v>
      </c>
      <c r="F65" s="192" t="s">
        <v>642</v>
      </c>
      <c r="G65" s="193">
        <v>4698.79</v>
      </c>
      <c r="H65" s="193">
        <f t="shared" si="31"/>
        <v>469.87900000000002</v>
      </c>
      <c r="I65" s="194">
        <f>(G65*0.9)</f>
        <v>4228.9110000000001</v>
      </c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194"/>
      <c r="X65" s="231"/>
      <c r="Y65" s="194"/>
      <c r="Z65" s="194"/>
      <c r="AA65" s="194"/>
      <c r="AB65" s="193"/>
      <c r="AC65" s="193">
        <v>178.43</v>
      </c>
      <c r="AD65" s="193">
        <v>845.77</v>
      </c>
      <c r="AE65" s="193">
        <v>845.77</v>
      </c>
      <c r="AF65" s="194">
        <v>848.09</v>
      </c>
      <c r="AG65" s="194">
        <v>845.77</v>
      </c>
      <c r="AH65" s="193">
        <v>665.08</v>
      </c>
      <c r="AI65" s="193"/>
      <c r="AJ65" s="193"/>
      <c r="AK65" s="235">
        <f t="shared" si="44"/>
        <v>4228.91</v>
      </c>
      <c r="AL65" s="235">
        <f t="shared" si="44"/>
        <v>4050.48</v>
      </c>
      <c r="AM65" s="235">
        <v>4228.91</v>
      </c>
      <c r="AN65" s="235">
        <v>4228.91</v>
      </c>
      <c r="AO65" s="194">
        <f>SUM(AK65)</f>
        <v>4228.91</v>
      </c>
    </row>
    <row r="66" spans="2:125" s="195" customFormat="1" ht="34.5" customHeight="1" x14ac:dyDescent="0.25">
      <c r="B66" s="236">
        <v>40534</v>
      </c>
      <c r="C66" s="190" t="s">
        <v>115</v>
      </c>
      <c r="D66" s="233" t="s">
        <v>643</v>
      </c>
      <c r="E66" s="234" t="s">
        <v>238</v>
      </c>
      <c r="F66" s="234" t="s">
        <v>644</v>
      </c>
      <c r="G66" s="193">
        <v>5100</v>
      </c>
      <c r="H66" s="193">
        <f>(G66*0.1)</f>
        <v>510</v>
      </c>
      <c r="I66" s="194">
        <f>(G66*0.9)</f>
        <v>4590</v>
      </c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194"/>
      <c r="X66" s="231"/>
      <c r="Y66" s="194"/>
      <c r="Z66" s="194"/>
      <c r="AA66" s="194"/>
      <c r="AB66" s="193"/>
      <c r="AC66" s="193"/>
      <c r="AD66" s="193"/>
      <c r="AE66" s="193"/>
      <c r="AF66" s="194"/>
      <c r="AG66" s="194"/>
      <c r="AH66" s="193"/>
      <c r="AI66" s="193"/>
      <c r="AJ66" s="193"/>
      <c r="AK66" s="193">
        <v>4590</v>
      </c>
      <c r="AL66" s="193">
        <v>4590</v>
      </c>
      <c r="AM66" s="193">
        <v>4590</v>
      </c>
      <c r="AN66" s="193">
        <v>4590</v>
      </c>
      <c r="AO66" s="194">
        <f>ROUND((I66+J66+K66+L66+M66+N66+O66+P66+Q66+R66+S66+T66+U66),2)</f>
        <v>4590</v>
      </c>
    </row>
    <row r="67" spans="2:125" s="195" customFormat="1" ht="34.5" customHeight="1" x14ac:dyDescent="0.25">
      <c r="B67" s="236">
        <v>40534</v>
      </c>
      <c r="C67" s="190" t="s">
        <v>115</v>
      </c>
      <c r="D67" s="233" t="s">
        <v>645</v>
      </c>
      <c r="E67" s="234" t="s">
        <v>238</v>
      </c>
      <c r="F67" s="234" t="s">
        <v>646</v>
      </c>
      <c r="G67" s="193">
        <v>5100</v>
      </c>
      <c r="H67" s="193">
        <f t="shared" ref="H67:H87" si="45">(G67*0.1)</f>
        <v>510</v>
      </c>
      <c r="I67" s="194">
        <f t="shared" ref="I67:I94" si="46">(G67*0.9)</f>
        <v>4590</v>
      </c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194"/>
      <c r="X67" s="231"/>
      <c r="Y67" s="194"/>
      <c r="Z67" s="194"/>
      <c r="AA67" s="194"/>
      <c r="AB67" s="193"/>
      <c r="AC67" s="193"/>
      <c r="AD67" s="193"/>
      <c r="AE67" s="193"/>
      <c r="AF67" s="194"/>
      <c r="AG67" s="194"/>
      <c r="AH67" s="193"/>
      <c r="AI67" s="193"/>
      <c r="AJ67" s="193"/>
      <c r="AK67" s="193">
        <v>4590</v>
      </c>
      <c r="AL67" s="193">
        <v>4590</v>
      </c>
      <c r="AM67" s="193">
        <v>4590</v>
      </c>
      <c r="AN67" s="193">
        <v>4590</v>
      </c>
      <c r="AO67" s="194">
        <f>ROUND((I67+J67+K67+L67+M67+N67+O67+P67+Q67+R67+S67+T67+U67),2)</f>
        <v>4590</v>
      </c>
    </row>
    <row r="68" spans="2:125" s="195" customFormat="1" ht="12" customHeight="1" x14ac:dyDescent="0.25">
      <c r="B68" s="237">
        <v>40767</v>
      </c>
      <c r="C68" s="238" t="s">
        <v>647</v>
      </c>
      <c r="D68" s="239" t="s">
        <v>648</v>
      </c>
      <c r="E68" s="240" t="s">
        <v>107</v>
      </c>
      <c r="F68" s="240" t="s">
        <v>649</v>
      </c>
      <c r="G68" s="194">
        <v>680</v>
      </c>
      <c r="H68" s="194">
        <f t="shared" si="45"/>
        <v>68</v>
      </c>
      <c r="I68" s="194">
        <f t="shared" si="46"/>
        <v>612</v>
      </c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>
        <v>47.29</v>
      </c>
      <c r="W68" s="194">
        <f t="shared" ref="W68" si="47">O68+P68+Q68+R68+S68+T68+U68+V68</f>
        <v>47.29</v>
      </c>
      <c r="X68" s="194">
        <f t="shared" ref="X68" si="48">ROUND((I68/5/365*31),2)</f>
        <v>10.4</v>
      </c>
      <c r="Y68" s="194">
        <f t="shared" ref="Y68" si="49">ROUND((I68/5/365*29),2)</f>
        <v>9.7200000000000006</v>
      </c>
      <c r="Z68" s="194">
        <f t="shared" ref="Z68" si="50">ROUND((I68/5/365*31),2)</f>
        <v>10.4</v>
      </c>
      <c r="AA68" s="194">
        <f t="shared" ref="AA68" si="51">ROUND((I68/5/365*30),2)</f>
        <v>10.06</v>
      </c>
      <c r="AB68" s="194">
        <f t="shared" ref="AB68" si="52">ROUND((I68/5/365*31),2)</f>
        <v>10.4</v>
      </c>
      <c r="AC68" s="194">
        <f t="shared" ref="AC68" si="53">ROUND((I68/5/365*30),2)</f>
        <v>10.06</v>
      </c>
      <c r="AD68" s="194">
        <f t="shared" ref="AD68" si="54">ROUND((I68/5/365*31),2)</f>
        <v>10.4</v>
      </c>
      <c r="AE68" s="194">
        <f t="shared" ref="AE68" si="55">ROUND((I68/5/365*31),2)</f>
        <v>10.4</v>
      </c>
      <c r="AF68" s="194">
        <f t="shared" ref="AF68" si="56">ROUND((I68/5/365*30),2)</f>
        <v>10.06</v>
      </c>
      <c r="AG68" s="194">
        <f t="shared" ref="AG68" si="57">ROUND((I68/5/365*31),2)</f>
        <v>10.4</v>
      </c>
      <c r="AH68" s="194">
        <f t="shared" ref="AH68" si="58">ROUND((I68/5/365*30),2)</f>
        <v>10.06</v>
      </c>
      <c r="AI68" s="194">
        <f t="shared" ref="AI68" si="59">ROUND((I68/5/365*31),2)</f>
        <v>10.4</v>
      </c>
      <c r="AJ68" s="194"/>
      <c r="AK68" s="194">
        <v>612</v>
      </c>
      <c r="AL68" s="194">
        <v>612</v>
      </c>
      <c r="AM68" s="194">
        <v>612</v>
      </c>
      <c r="AN68" s="194">
        <v>612</v>
      </c>
      <c r="AO68" s="194">
        <v>612</v>
      </c>
    </row>
    <row r="69" spans="2:125" s="195" customFormat="1" ht="15" customHeight="1" x14ac:dyDescent="0.25">
      <c r="B69" s="237">
        <v>40767</v>
      </c>
      <c r="C69" s="238" t="s">
        <v>647</v>
      </c>
      <c r="D69" s="239" t="s">
        <v>650</v>
      </c>
      <c r="E69" s="240" t="s">
        <v>157</v>
      </c>
      <c r="F69" s="240" t="s">
        <v>651</v>
      </c>
      <c r="G69" s="194">
        <v>680</v>
      </c>
      <c r="H69" s="194">
        <f t="shared" si="45"/>
        <v>68</v>
      </c>
      <c r="I69" s="194">
        <f t="shared" si="46"/>
        <v>612</v>
      </c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>
        <v>47.29</v>
      </c>
      <c r="W69" s="194">
        <f>O69+P69+Q69+R69+S69+T69+U69+V69</f>
        <v>47.29</v>
      </c>
      <c r="X69" s="194">
        <f>ROUND((I69/5/365*31),2)</f>
        <v>10.4</v>
      </c>
      <c r="Y69" s="194">
        <f>ROUND((I69/5/365*29),2)</f>
        <v>9.7200000000000006</v>
      </c>
      <c r="Z69" s="194">
        <f>ROUND((I69/5/365*31),2)</f>
        <v>10.4</v>
      </c>
      <c r="AA69" s="194">
        <f>ROUND((I69/5/365*30),2)</f>
        <v>10.06</v>
      </c>
      <c r="AB69" s="194">
        <f>ROUND((I69/5/365*31),2)</f>
        <v>10.4</v>
      </c>
      <c r="AC69" s="194">
        <f>ROUND((I69/5/365*30),2)</f>
        <v>10.06</v>
      </c>
      <c r="AD69" s="194">
        <f>ROUND((I69/5/365*31),2)</f>
        <v>10.4</v>
      </c>
      <c r="AE69" s="194">
        <f>ROUND((I69/5/365*31),2)</f>
        <v>10.4</v>
      </c>
      <c r="AF69" s="194">
        <f>ROUND((I69/5/365*30),2)</f>
        <v>10.06</v>
      </c>
      <c r="AG69" s="194">
        <f>ROUND((I69/5/365*31),2)</f>
        <v>10.4</v>
      </c>
      <c r="AH69" s="194">
        <f>ROUND((I69/5/365*30),2)</f>
        <v>10.06</v>
      </c>
      <c r="AI69" s="194">
        <f>ROUND((I69/5/365*31),2)</f>
        <v>10.4</v>
      </c>
      <c r="AJ69" s="194"/>
      <c r="AK69" s="194">
        <v>612</v>
      </c>
      <c r="AL69" s="194">
        <v>612</v>
      </c>
      <c r="AM69" s="194">
        <v>612</v>
      </c>
      <c r="AN69" s="194">
        <v>612</v>
      </c>
      <c r="AO69" s="194">
        <v>612</v>
      </c>
    </row>
    <row r="70" spans="2:125" s="195" customFormat="1" ht="18" customHeight="1" x14ac:dyDescent="0.25">
      <c r="B70" s="237">
        <v>40836</v>
      </c>
      <c r="C70" s="238" t="s">
        <v>652</v>
      </c>
      <c r="D70" s="239" t="s">
        <v>653</v>
      </c>
      <c r="E70" s="240" t="s">
        <v>96</v>
      </c>
      <c r="F70" s="240" t="s">
        <v>654</v>
      </c>
      <c r="G70" s="194">
        <v>1299</v>
      </c>
      <c r="H70" s="194">
        <f t="shared" si="45"/>
        <v>129.9</v>
      </c>
      <c r="I70" s="194">
        <f t="shared" si="46"/>
        <v>1169.1000000000001</v>
      </c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40"/>
      <c r="AG70" s="205"/>
      <c r="AH70" s="205"/>
      <c r="AI70" s="205"/>
      <c r="AJ70" s="205"/>
      <c r="AK70" s="193">
        <v>1169.0999999999999</v>
      </c>
      <c r="AL70" s="193">
        <v>1169.0999999999999</v>
      </c>
      <c r="AM70" s="193">
        <v>1169.0999999999999</v>
      </c>
      <c r="AN70" s="193">
        <v>1169.0999999999999</v>
      </c>
      <c r="AO70" s="194">
        <f>ROUND((I70+J70+K70+L70+M70+N70+O70+P70+Q70+R70+S70+T70+U70),2)</f>
        <v>1169.0999999999999</v>
      </c>
    </row>
    <row r="71" spans="2:125" s="195" customFormat="1" ht="42.75" customHeight="1" x14ac:dyDescent="0.25">
      <c r="B71" s="237">
        <v>40907</v>
      </c>
      <c r="C71" s="238" t="s">
        <v>655</v>
      </c>
      <c r="D71" s="239" t="s">
        <v>656</v>
      </c>
      <c r="E71" s="240" t="s">
        <v>238</v>
      </c>
      <c r="F71" s="240" t="s">
        <v>657</v>
      </c>
      <c r="G71" s="194">
        <v>10354.74</v>
      </c>
      <c r="H71" s="194">
        <f t="shared" si="45"/>
        <v>1035.4739999999999</v>
      </c>
      <c r="I71" s="194">
        <f>(G71*0.9)</f>
        <v>9319.2659999999996</v>
      </c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>
        <v>5.1100000000000003</v>
      </c>
      <c r="W71" s="194">
        <f t="shared" ref="W71:W87" si="60">O71+P71+Q71+R71+S71+T71+U71+V71</f>
        <v>5.1100000000000003</v>
      </c>
      <c r="X71" s="194">
        <f>ROUND((I71/5/365*31),2)</f>
        <v>158.30000000000001</v>
      </c>
      <c r="Y71" s="194">
        <f>ROUND((I71/5/365*29),2)</f>
        <v>148.09</v>
      </c>
      <c r="Z71" s="194">
        <f>ROUND((I71/5/365*31),2)</f>
        <v>158.30000000000001</v>
      </c>
      <c r="AA71" s="194">
        <f>ROUND((I71/5/365*30),2)</f>
        <v>153.19</v>
      </c>
      <c r="AB71" s="194">
        <f>ROUND((I71/5/365*31),2)</f>
        <v>158.30000000000001</v>
      </c>
      <c r="AC71" s="194">
        <f>ROUND((I71/5/365*30),2)</f>
        <v>153.19</v>
      </c>
      <c r="AD71" s="194">
        <f>ROUND((I71/5/365*31),2)</f>
        <v>158.30000000000001</v>
      </c>
      <c r="AE71" s="194">
        <f>ROUND((I71/5/365*31),2)</f>
        <v>158.30000000000001</v>
      </c>
      <c r="AF71" s="194">
        <f>ROUND((I71/5/365*30),2)</f>
        <v>153.19</v>
      </c>
      <c r="AG71" s="194">
        <f>ROUND((I71/5/365*31),2)</f>
        <v>158.30000000000001</v>
      </c>
      <c r="AH71" s="194">
        <f>ROUND((I71/5/365*30),2)</f>
        <v>153.19</v>
      </c>
      <c r="AI71" s="194">
        <f>ROUND((I71/5/365*31),2)</f>
        <v>158.30000000000001</v>
      </c>
      <c r="AJ71" s="194"/>
      <c r="AK71" s="193">
        <v>9319.27</v>
      </c>
      <c r="AL71" s="193">
        <v>9319.27</v>
      </c>
      <c r="AM71" s="193">
        <v>9319.27</v>
      </c>
      <c r="AN71" s="193">
        <v>9319.27</v>
      </c>
      <c r="AO71" s="194">
        <v>9319.27</v>
      </c>
    </row>
    <row r="72" spans="2:125" s="195" customFormat="1" ht="27.75" customHeight="1" x14ac:dyDescent="0.25">
      <c r="B72" s="270">
        <v>41257</v>
      </c>
      <c r="C72" s="58" t="s">
        <v>115</v>
      </c>
      <c r="D72" s="271" t="s">
        <v>658</v>
      </c>
      <c r="E72" s="272" t="s">
        <v>288</v>
      </c>
      <c r="F72" s="272" t="s">
        <v>659</v>
      </c>
      <c r="G72" s="28">
        <v>2100</v>
      </c>
      <c r="H72" s="28">
        <f t="shared" si="45"/>
        <v>210</v>
      </c>
      <c r="I72" s="28">
        <f t="shared" si="46"/>
        <v>1890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>
        <f t="shared" si="60"/>
        <v>0</v>
      </c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>
        <f>ROUND((I72/5/365*17),2)</f>
        <v>17.61</v>
      </c>
      <c r="AJ72" s="28">
        <f t="shared" ref="AJ72:AJ87" si="61">SUM(X72:AI72)</f>
        <v>17.61</v>
      </c>
      <c r="AK72" s="28">
        <v>1890</v>
      </c>
      <c r="AL72" s="28">
        <v>1890</v>
      </c>
      <c r="AM72" s="28">
        <v>1890</v>
      </c>
      <c r="AN72" s="28">
        <v>1890</v>
      </c>
      <c r="AO72" s="194">
        <v>1890</v>
      </c>
      <c r="AP72" s="273">
        <f t="shared" ref="AP72:AP87" si="62">ROUND((I72/5/365*28),2)</f>
        <v>29</v>
      </c>
      <c r="AQ72" s="274">
        <f t="shared" ref="AQ72:AQ87" si="63">ROUND((I72/5/365*31),2)</f>
        <v>32.1</v>
      </c>
      <c r="AR72" s="274">
        <f t="shared" ref="AR72:AR87" si="64">ROUND((I72/5/365*30),2)</f>
        <v>31.07</v>
      </c>
      <c r="AS72" s="274">
        <f t="shared" ref="AS72:AS87" si="65">ROUND((I72/5/365*31),2)</f>
        <v>32.1</v>
      </c>
      <c r="AT72" s="274">
        <f t="shared" ref="AT72:AT87" si="66">ROUND((I72/5/365*30),2)</f>
        <v>31.07</v>
      </c>
      <c r="AU72" s="274">
        <f t="shared" ref="AU72:AU87" si="67">ROUND((I72/5/365*31),2)</f>
        <v>32.1</v>
      </c>
      <c r="AV72" s="274">
        <f t="shared" ref="AV72:AV87" si="68">ROUND((I72/5/365*31),2)</f>
        <v>32.1</v>
      </c>
      <c r="AW72" s="274">
        <f t="shared" ref="AW72:AW87" si="69">ROUND((I72/5/365*30),2)</f>
        <v>31.07</v>
      </c>
      <c r="AX72" s="274">
        <f t="shared" ref="AX72:AX87" si="70">ROUND((I72/5/365*31),2)</f>
        <v>32.1</v>
      </c>
      <c r="AY72" s="274">
        <f t="shared" ref="AY72:AY87" si="71">ROUND((I72/5/365*30),2)</f>
        <v>31.07</v>
      </c>
      <c r="AZ72" s="274">
        <f t="shared" ref="AZ72:AZ87" si="72">ROUND((I72/5/365*31),2)</f>
        <v>32.1</v>
      </c>
      <c r="BA72" s="274">
        <f t="shared" ref="BA72:BA87" si="73">SUM(AO72:AZ72)</f>
        <v>2235.8799999999997</v>
      </c>
      <c r="BB72" s="274">
        <f t="shared" ref="BB72:BB87" si="74">ROUND((AK72+AO72+AP72+AQ72+AR72+AS72+AT72+AU72+AV72+AW72+AX72+AY72+AZ72),2)</f>
        <v>4125.88</v>
      </c>
      <c r="BC72" s="274">
        <f t="shared" ref="BC72:BC87" si="75">ROUND((I72/5/365*31),2)</f>
        <v>32.1</v>
      </c>
      <c r="BD72" s="274">
        <f t="shared" ref="BD72:BD87" si="76">ROUND((I72/5/365*28),2)</f>
        <v>29</v>
      </c>
      <c r="BE72" s="274">
        <f t="shared" ref="BE72:BE87" si="77">ROUND((I72/5/365*31),2)</f>
        <v>32.1</v>
      </c>
      <c r="BF72" s="274">
        <f t="shared" ref="BF72:BF87" si="78">ROUND((I72/5/365*30),2)</f>
        <v>31.07</v>
      </c>
      <c r="BG72" s="274">
        <f t="shared" ref="BG72:BG87" si="79">ROUND((I72/5/365*31),2)</f>
        <v>32.1</v>
      </c>
      <c r="BH72" s="274">
        <f t="shared" ref="BH72:BH87" si="80">ROUND((I72/5/365*30),2)</f>
        <v>31.07</v>
      </c>
      <c r="BI72" s="274">
        <f t="shared" ref="BI72:BI87" si="81">ROUND((I72/5/365*31),2)</f>
        <v>32.1</v>
      </c>
      <c r="BJ72" s="274">
        <f t="shared" ref="BJ72:BJ87" si="82">ROUND((I72/5/365*31),2)</f>
        <v>32.1</v>
      </c>
      <c r="BK72" s="274">
        <f t="shared" ref="BK72:BK87" si="83">ROUND((I72/5/365*30),2)</f>
        <v>31.07</v>
      </c>
      <c r="BL72" s="274">
        <f t="shared" ref="BL72:BL87" si="84">ROUND((I72/5/365*31),2)</f>
        <v>32.1</v>
      </c>
      <c r="BM72" s="274">
        <f t="shared" ref="BM72:BM87" si="85">ROUND((I72/5/365*30),2)</f>
        <v>31.07</v>
      </c>
      <c r="BN72" s="274">
        <f t="shared" ref="BN72:BN87" si="86">ROUND((I72/5/365*31),2)</f>
        <v>32.1</v>
      </c>
      <c r="BO72" s="274">
        <f t="shared" ref="BO72:BO87" si="87">SUM(BC72:BN72)</f>
        <v>377.98</v>
      </c>
      <c r="BP72" s="274">
        <f t="shared" ref="BP72:BP87" si="88">ROUND((BB72+BO72),2)</f>
        <v>4503.8599999999997</v>
      </c>
      <c r="BQ72" s="274">
        <f t="shared" ref="BQ72:BQ87" si="89">ROUND((I72/5/365*31),2)</f>
        <v>32.1</v>
      </c>
      <c r="BR72" s="274">
        <f t="shared" ref="BR72:BR87" si="90">ROUND((I72/5/365*28),2)</f>
        <v>29</v>
      </c>
      <c r="BS72" s="274">
        <f t="shared" ref="BS72:BS87" si="91">ROUND((I72/5/365*31),2)</f>
        <v>32.1</v>
      </c>
      <c r="BT72" s="274">
        <f t="shared" ref="BT72:BT87" si="92">ROUND((I72/5/365*30),2)</f>
        <v>31.07</v>
      </c>
      <c r="BU72" s="274">
        <f t="shared" ref="BU72:BU87" si="93">ROUND((I72/5/365*31),2)</f>
        <v>32.1</v>
      </c>
      <c r="BV72" s="274">
        <f t="shared" ref="BV72:BV87" si="94">ROUND((I72/5/365*30),2)</f>
        <v>31.07</v>
      </c>
      <c r="BW72" s="274">
        <f t="shared" ref="BW72:BW87" si="95">ROUND((I72/5/365*31),2)</f>
        <v>32.1</v>
      </c>
      <c r="BX72" s="274">
        <f t="shared" ref="BX72:BX87" si="96">ROUND((I72/5/365*31),2)</f>
        <v>32.1</v>
      </c>
      <c r="BY72" s="274">
        <f t="shared" ref="BY72:BY87" si="97">ROUND((I72/5/365*30),2)</f>
        <v>31.07</v>
      </c>
      <c r="BZ72" s="274">
        <f t="shared" ref="BZ72:BZ87" si="98">ROUND((I72/5/365*31),2)</f>
        <v>32.1</v>
      </c>
      <c r="CA72" s="274">
        <f t="shared" ref="CA72:CA87" si="99">ROUND((I72/5/365*30),2)</f>
        <v>31.07</v>
      </c>
      <c r="CB72" s="274">
        <f t="shared" ref="CB72:CB87" si="100">ROUND((I72/5/365*31),2)</f>
        <v>32.1</v>
      </c>
      <c r="CC72" s="274">
        <f t="shared" ref="CC72:CC87" si="101">SUM(BQ72:CB72)</f>
        <v>377.98</v>
      </c>
      <c r="CD72" s="274">
        <f t="shared" ref="CD72:CD87" si="102">ROUND((BP72+CC72),2)</f>
        <v>4881.84</v>
      </c>
      <c r="CE72" s="274">
        <f t="shared" ref="CE72:CE87" si="103">ROUND((I72/5/365*31),2)</f>
        <v>32.1</v>
      </c>
      <c r="CF72" s="274">
        <f t="shared" ref="CF72:CF87" si="104">ROUND((I72/5/365*29),2)</f>
        <v>30.03</v>
      </c>
      <c r="CG72" s="274">
        <f t="shared" ref="CG72:CG87" si="105">ROUND((I72/5/365*31),2)</f>
        <v>32.1</v>
      </c>
      <c r="CH72" s="274">
        <f t="shared" ref="CH72:CH87" si="106">ROUND((I72/5/365*30),2)</f>
        <v>31.07</v>
      </c>
      <c r="CI72" s="274">
        <f t="shared" ref="CI72:CI87" si="107">ROUND((I72/5/365*31),2)</f>
        <v>32.1</v>
      </c>
      <c r="CJ72" s="274">
        <f t="shared" ref="CJ72:CJ87" si="108">ROUND((I72/5/365*30),2)</f>
        <v>31.07</v>
      </c>
      <c r="CK72" s="274">
        <f t="shared" ref="CK72:CK87" si="109">ROUND((I72/5/365*31),2)</f>
        <v>32.1</v>
      </c>
      <c r="CL72" s="274">
        <f t="shared" ref="CL72:CL87" si="110">ROUND((I72/5/365*31),2)</f>
        <v>32.1</v>
      </c>
      <c r="CM72" s="274">
        <f t="shared" ref="CM72:CM87" si="111">ROUND((I72/5/365*30),2)</f>
        <v>31.07</v>
      </c>
      <c r="CN72" s="274">
        <f t="shared" ref="CN72:CN87" si="112">ROUND((I72/5/365*31),2)</f>
        <v>32.1</v>
      </c>
      <c r="CO72" s="274">
        <f t="shared" ref="CO72:CO87" si="113">ROUND((I72/5/365*30),2)</f>
        <v>31.07</v>
      </c>
      <c r="CP72" s="274">
        <f t="shared" ref="CP72:CP87" si="114">ROUND((I72/5/365*31),2)</f>
        <v>32.1</v>
      </c>
      <c r="CQ72" s="274">
        <f t="shared" ref="CQ72:CQ87" si="115">SUM(CE72:CP72)</f>
        <v>379.01000000000005</v>
      </c>
      <c r="CR72" s="275">
        <f t="shared" ref="CR72:CR87" si="116">ROUND((CD72+CQ72),2)</f>
        <v>5260.85</v>
      </c>
      <c r="CS72" s="274">
        <f t="shared" ref="CS72:CS87" si="117">ROUND((I72/5/365*31),2)</f>
        <v>32.1</v>
      </c>
      <c r="CT72" s="274">
        <f t="shared" ref="CT72:CT87" si="118">ROUND((I72/5/365*28),2)</f>
        <v>29</v>
      </c>
      <c r="CU72" s="274">
        <f t="shared" ref="CU72:CU87" si="119">ROUND((I72/5/365*31),2)</f>
        <v>32.1</v>
      </c>
      <c r="CV72" s="274">
        <f t="shared" ref="CV72:CV87" si="120">ROUND((I72/5/365*30),2)</f>
        <v>31.07</v>
      </c>
      <c r="CW72" s="276">
        <f t="shared" ref="CW72:CW87" si="121">ROUND((I72/5/365*31),2)</f>
        <v>32.1</v>
      </c>
      <c r="CX72" s="274">
        <f t="shared" ref="CX72:CX87" si="122">ROUND((I72/5/365*30),2)</f>
        <v>31.07</v>
      </c>
      <c r="CY72" s="274">
        <f t="shared" ref="CY72:CY87" si="123">ROUND((I72/5/365*31),2)</f>
        <v>32.1</v>
      </c>
      <c r="CZ72" s="274">
        <f t="shared" ref="CZ72:CZ87" si="124">ROUND((I72/5/365*31),2)</f>
        <v>32.1</v>
      </c>
      <c r="DA72" s="274">
        <f t="shared" ref="DA72:DA87" si="125">ROUND((I72/5/365*30),2)</f>
        <v>31.07</v>
      </c>
      <c r="DB72" s="274">
        <f t="shared" ref="DB72:DB87" si="126">ROUND((I72/5/365*31),2)</f>
        <v>32.1</v>
      </c>
      <c r="DC72" s="274">
        <f t="shared" ref="DC72:DC87" si="127">ROUND((I72/5/365*30),2)</f>
        <v>31.07</v>
      </c>
      <c r="DD72" s="274">
        <v>13.56</v>
      </c>
      <c r="DE72" s="275">
        <f t="shared" ref="DE72:DE87" si="128">SUM(CS72:DD72)</f>
        <v>359.44</v>
      </c>
      <c r="DF72" s="275">
        <f t="shared" ref="DF72:DF87" si="129">ROUND((CR72+DE72),2)</f>
        <v>5620.29</v>
      </c>
      <c r="DG72" s="274"/>
      <c r="DH72" s="275"/>
      <c r="DI72" s="275"/>
      <c r="DJ72" s="275"/>
      <c r="DK72" s="275"/>
      <c r="DL72" s="275"/>
      <c r="DM72" s="275"/>
      <c r="DN72" s="275"/>
      <c r="DO72" s="275"/>
      <c r="DP72" s="275"/>
      <c r="DQ72" s="275"/>
      <c r="DR72" s="275"/>
      <c r="DS72" s="275"/>
      <c r="DT72" s="274">
        <f t="shared" ref="DT72:DT87" si="130">ROUND((CR72+CS72+CT72+CU72+CV72+CW72+CX72+CY72+CZ72+DA72+DB72+DC72+DD72),2)</f>
        <v>5620.29</v>
      </c>
      <c r="DU72" s="274">
        <f t="shared" ref="DU72:DU87" si="131">SUM(G72-DT72)</f>
        <v>-3520.29</v>
      </c>
    </row>
    <row r="73" spans="2:125" s="195" customFormat="1" ht="25.5" customHeight="1" x14ac:dyDescent="0.25">
      <c r="B73" s="270">
        <v>41257</v>
      </c>
      <c r="C73" s="58" t="s">
        <v>115</v>
      </c>
      <c r="D73" s="271" t="s">
        <v>660</v>
      </c>
      <c r="E73" s="272" t="s">
        <v>263</v>
      </c>
      <c r="F73" s="272" t="s">
        <v>661</v>
      </c>
      <c r="G73" s="28">
        <v>2100</v>
      </c>
      <c r="H73" s="28">
        <f t="shared" si="45"/>
        <v>210</v>
      </c>
      <c r="I73" s="28">
        <f>(G73*0.9)</f>
        <v>1890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>
        <f t="shared" si="60"/>
        <v>0</v>
      </c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>
        <f>ROUND((I73/5/365*17),2)</f>
        <v>17.61</v>
      </c>
      <c r="AJ73" s="28">
        <f t="shared" si="61"/>
        <v>17.61</v>
      </c>
      <c r="AK73" s="28">
        <v>1890</v>
      </c>
      <c r="AL73" s="28">
        <v>1890</v>
      </c>
      <c r="AM73" s="28">
        <v>1890</v>
      </c>
      <c r="AN73" s="28">
        <v>1890</v>
      </c>
      <c r="AO73" s="194">
        <v>1890</v>
      </c>
      <c r="AP73" s="273">
        <f t="shared" si="62"/>
        <v>29</v>
      </c>
      <c r="AQ73" s="274">
        <f t="shared" si="63"/>
        <v>32.1</v>
      </c>
      <c r="AR73" s="274">
        <f t="shared" si="64"/>
        <v>31.07</v>
      </c>
      <c r="AS73" s="274">
        <f t="shared" si="65"/>
        <v>32.1</v>
      </c>
      <c r="AT73" s="274">
        <f t="shared" si="66"/>
        <v>31.07</v>
      </c>
      <c r="AU73" s="274">
        <f t="shared" si="67"/>
        <v>32.1</v>
      </c>
      <c r="AV73" s="274">
        <f t="shared" si="68"/>
        <v>32.1</v>
      </c>
      <c r="AW73" s="274">
        <f t="shared" si="69"/>
        <v>31.07</v>
      </c>
      <c r="AX73" s="274">
        <f t="shared" si="70"/>
        <v>32.1</v>
      </c>
      <c r="AY73" s="274">
        <f t="shared" si="71"/>
        <v>31.07</v>
      </c>
      <c r="AZ73" s="274">
        <f t="shared" si="72"/>
        <v>32.1</v>
      </c>
      <c r="BA73" s="274">
        <f t="shared" si="73"/>
        <v>2235.8799999999997</v>
      </c>
      <c r="BB73" s="274">
        <f t="shared" si="74"/>
        <v>4125.88</v>
      </c>
      <c r="BC73" s="274">
        <f t="shared" si="75"/>
        <v>32.1</v>
      </c>
      <c r="BD73" s="274">
        <f t="shared" si="76"/>
        <v>29</v>
      </c>
      <c r="BE73" s="274">
        <f t="shared" si="77"/>
        <v>32.1</v>
      </c>
      <c r="BF73" s="274">
        <f t="shared" si="78"/>
        <v>31.07</v>
      </c>
      <c r="BG73" s="274">
        <f t="shared" si="79"/>
        <v>32.1</v>
      </c>
      <c r="BH73" s="274">
        <f t="shared" si="80"/>
        <v>31.07</v>
      </c>
      <c r="BI73" s="274">
        <f t="shared" si="81"/>
        <v>32.1</v>
      </c>
      <c r="BJ73" s="274">
        <f t="shared" si="82"/>
        <v>32.1</v>
      </c>
      <c r="BK73" s="274">
        <f t="shared" si="83"/>
        <v>31.07</v>
      </c>
      <c r="BL73" s="274">
        <f t="shared" si="84"/>
        <v>32.1</v>
      </c>
      <c r="BM73" s="274">
        <f t="shared" si="85"/>
        <v>31.07</v>
      </c>
      <c r="BN73" s="274">
        <f t="shared" si="86"/>
        <v>32.1</v>
      </c>
      <c r="BO73" s="274">
        <f t="shared" si="87"/>
        <v>377.98</v>
      </c>
      <c r="BP73" s="274">
        <f t="shared" si="88"/>
        <v>4503.8599999999997</v>
      </c>
      <c r="BQ73" s="274">
        <f t="shared" si="89"/>
        <v>32.1</v>
      </c>
      <c r="BR73" s="274">
        <f t="shared" si="90"/>
        <v>29</v>
      </c>
      <c r="BS73" s="274">
        <f t="shared" si="91"/>
        <v>32.1</v>
      </c>
      <c r="BT73" s="274">
        <f t="shared" si="92"/>
        <v>31.07</v>
      </c>
      <c r="BU73" s="274">
        <f t="shared" si="93"/>
        <v>32.1</v>
      </c>
      <c r="BV73" s="274">
        <f t="shared" si="94"/>
        <v>31.07</v>
      </c>
      <c r="BW73" s="274">
        <f t="shared" si="95"/>
        <v>32.1</v>
      </c>
      <c r="BX73" s="274">
        <f t="shared" si="96"/>
        <v>32.1</v>
      </c>
      <c r="BY73" s="274">
        <f t="shared" si="97"/>
        <v>31.07</v>
      </c>
      <c r="BZ73" s="274">
        <f t="shared" si="98"/>
        <v>32.1</v>
      </c>
      <c r="CA73" s="274">
        <f t="shared" si="99"/>
        <v>31.07</v>
      </c>
      <c r="CB73" s="274">
        <f t="shared" si="100"/>
        <v>32.1</v>
      </c>
      <c r="CC73" s="274">
        <f t="shared" si="101"/>
        <v>377.98</v>
      </c>
      <c r="CD73" s="274">
        <f t="shared" si="102"/>
        <v>4881.84</v>
      </c>
      <c r="CE73" s="274">
        <f t="shared" si="103"/>
        <v>32.1</v>
      </c>
      <c r="CF73" s="274">
        <f t="shared" si="104"/>
        <v>30.03</v>
      </c>
      <c r="CG73" s="274">
        <f t="shared" si="105"/>
        <v>32.1</v>
      </c>
      <c r="CH73" s="274">
        <f t="shared" si="106"/>
        <v>31.07</v>
      </c>
      <c r="CI73" s="274">
        <f t="shared" si="107"/>
        <v>32.1</v>
      </c>
      <c r="CJ73" s="274">
        <f t="shared" si="108"/>
        <v>31.07</v>
      </c>
      <c r="CK73" s="274">
        <f t="shared" si="109"/>
        <v>32.1</v>
      </c>
      <c r="CL73" s="274">
        <f t="shared" si="110"/>
        <v>32.1</v>
      </c>
      <c r="CM73" s="274">
        <f t="shared" si="111"/>
        <v>31.07</v>
      </c>
      <c r="CN73" s="274">
        <f t="shared" si="112"/>
        <v>32.1</v>
      </c>
      <c r="CO73" s="274">
        <f t="shared" si="113"/>
        <v>31.07</v>
      </c>
      <c r="CP73" s="274">
        <f t="shared" si="114"/>
        <v>32.1</v>
      </c>
      <c r="CQ73" s="274">
        <f t="shared" si="115"/>
        <v>379.01000000000005</v>
      </c>
      <c r="CR73" s="275">
        <f t="shared" si="116"/>
        <v>5260.85</v>
      </c>
      <c r="CS73" s="274">
        <f t="shared" si="117"/>
        <v>32.1</v>
      </c>
      <c r="CT73" s="274">
        <f t="shared" si="118"/>
        <v>29</v>
      </c>
      <c r="CU73" s="274">
        <f t="shared" si="119"/>
        <v>32.1</v>
      </c>
      <c r="CV73" s="274">
        <f t="shared" si="120"/>
        <v>31.07</v>
      </c>
      <c r="CW73" s="276">
        <f t="shared" si="121"/>
        <v>32.1</v>
      </c>
      <c r="CX73" s="274">
        <f t="shared" si="122"/>
        <v>31.07</v>
      </c>
      <c r="CY73" s="274">
        <f t="shared" si="123"/>
        <v>32.1</v>
      </c>
      <c r="CZ73" s="274">
        <f t="shared" si="124"/>
        <v>32.1</v>
      </c>
      <c r="DA73" s="274">
        <f t="shared" si="125"/>
        <v>31.07</v>
      </c>
      <c r="DB73" s="274">
        <f t="shared" si="126"/>
        <v>32.1</v>
      </c>
      <c r="DC73" s="274">
        <f t="shared" si="127"/>
        <v>31.07</v>
      </c>
      <c r="DD73" s="274">
        <v>13.56</v>
      </c>
      <c r="DE73" s="275">
        <f t="shared" si="128"/>
        <v>359.44</v>
      </c>
      <c r="DF73" s="275">
        <f t="shared" si="129"/>
        <v>5620.29</v>
      </c>
      <c r="DG73" s="274"/>
      <c r="DH73" s="275"/>
      <c r="DI73" s="275"/>
      <c r="DJ73" s="275"/>
      <c r="DK73" s="275"/>
      <c r="DL73" s="275"/>
      <c r="DM73" s="275"/>
      <c r="DN73" s="275"/>
      <c r="DO73" s="275"/>
      <c r="DP73" s="275"/>
      <c r="DQ73" s="275"/>
      <c r="DR73" s="275"/>
      <c r="DS73" s="275"/>
      <c r="DT73" s="274">
        <f t="shared" si="130"/>
        <v>5620.29</v>
      </c>
      <c r="DU73" s="274">
        <f t="shared" si="131"/>
        <v>-3520.29</v>
      </c>
    </row>
    <row r="74" spans="2:125" s="195" customFormat="1" ht="26.25" customHeight="1" x14ac:dyDescent="0.25">
      <c r="B74" s="270">
        <v>41257</v>
      </c>
      <c r="C74" s="85" t="s">
        <v>662</v>
      </c>
      <c r="D74" s="85" t="s">
        <v>663</v>
      </c>
      <c r="E74" s="272" t="s">
        <v>537</v>
      </c>
      <c r="F74" s="272" t="s">
        <v>664</v>
      </c>
      <c r="G74" s="28">
        <v>1089</v>
      </c>
      <c r="H74" s="28">
        <f t="shared" si="45"/>
        <v>108.9</v>
      </c>
      <c r="I74" s="28">
        <f t="shared" si="46"/>
        <v>980.1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>
        <f t="shared" si="60"/>
        <v>0</v>
      </c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>
        <f>ROUND((I74/5/365*17),2)</f>
        <v>9.1300000000000008</v>
      </c>
      <c r="AJ74" s="28">
        <f t="shared" si="61"/>
        <v>9.1300000000000008</v>
      </c>
      <c r="AK74" s="28">
        <v>980.1</v>
      </c>
      <c r="AL74" s="28">
        <v>980.1</v>
      </c>
      <c r="AM74" s="28">
        <v>980.1</v>
      </c>
      <c r="AN74" s="28">
        <v>980.1</v>
      </c>
      <c r="AO74" s="28">
        <v>980.1</v>
      </c>
      <c r="AP74" s="273">
        <f t="shared" si="62"/>
        <v>15.04</v>
      </c>
      <c r="AQ74" s="274">
        <f t="shared" si="63"/>
        <v>16.649999999999999</v>
      </c>
      <c r="AR74" s="274">
        <f t="shared" si="64"/>
        <v>16.11</v>
      </c>
      <c r="AS74" s="274">
        <f t="shared" si="65"/>
        <v>16.649999999999999</v>
      </c>
      <c r="AT74" s="274">
        <f t="shared" si="66"/>
        <v>16.11</v>
      </c>
      <c r="AU74" s="274">
        <f t="shared" si="67"/>
        <v>16.649999999999999</v>
      </c>
      <c r="AV74" s="274">
        <f t="shared" si="68"/>
        <v>16.649999999999999</v>
      </c>
      <c r="AW74" s="274">
        <f t="shared" si="69"/>
        <v>16.11</v>
      </c>
      <c r="AX74" s="274">
        <f t="shared" si="70"/>
        <v>16.649999999999999</v>
      </c>
      <c r="AY74" s="274">
        <f t="shared" si="71"/>
        <v>16.11</v>
      </c>
      <c r="AZ74" s="274">
        <f t="shared" si="72"/>
        <v>16.649999999999999</v>
      </c>
      <c r="BA74" s="274">
        <f t="shared" si="73"/>
        <v>1159.48</v>
      </c>
      <c r="BB74" s="274">
        <f t="shared" si="74"/>
        <v>2139.58</v>
      </c>
      <c r="BC74" s="274">
        <f t="shared" si="75"/>
        <v>16.649999999999999</v>
      </c>
      <c r="BD74" s="274">
        <f t="shared" si="76"/>
        <v>15.04</v>
      </c>
      <c r="BE74" s="274">
        <f t="shared" si="77"/>
        <v>16.649999999999999</v>
      </c>
      <c r="BF74" s="274">
        <f t="shared" si="78"/>
        <v>16.11</v>
      </c>
      <c r="BG74" s="274">
        <f t="shared" si="79"/>
        <v>16.649999999999999</v>
      </c>
      <c r="BH74" s="274">
        <f t="shared" si="80"/>
        <v>16.11</v>
      </c>
      <c r="BI74" s="274">
        <f t="shared" si="81"/>
        <v>16.649999999999999</v>
      </c>
      <c r="BJ74" s="274">
        <f t="shared" si="82"/>
        <v>16.649999999999999</v>
      </c>
      <c r="BK74" s="274">
        <f t="shared" si="83"/>
        <v>16.11</v>
      </c>
      <c r="BL74" s="274">
        <f t="shared" si="84"/>
        <v>16.649999999999999</v>
      </c>
      <c r="BM74" s="274">
        <f t="shared" si="85"/>
        <v>16.11</v>
      </c>
      <c r="BN74" s="274">
        <f t="shared" si="86"/>
        <v>16.649999999999999</v>
      </c>
      <c r="BO74" s="274">
        <f t="shared" si="87"/>
        <v>196.03</v>
      </c>
      <c r="BP74" s="274">
        <f t="shared" si="88"/>
        <v>2335.61</v>
      </c>
      <c r="BQ74" s="274">
        <f t="shared" si="89"/>
        <v>16.649999999999999</v>
      </c>
      <c r="BR74" s="274">
        <f t="shared" si="90"/>
        <v>15.04</v>
      </c>
      <c r="BS74" s="274">
        <f t="shared" si="91"/>
        <v>16.649999999999999</v>
      </c>
      <c r="BT74" s="274">
        <f t="shared" si="92"/>
        <v>16.11</v>
      </c>
      <c r="BU74" s="274">
        <f t="shared" si="93"/>
        <v>16.649999999999999</v>
      </c>
      <c r="BV74" s="274">
        <f t="shared" si="94"/>
        <v>16.11</v>
      </c>
      <c r="BW74" s="274">
        <f t="shared" si="95"/>
        <v>16.649999999999999</v>
      </c>
      <c r="BX74" s="274">
        <f t="shared" si="96"/>
        <v>16.649999999999999</v>
      </c>
      <c r="BY74" s="274">
        <f t="shared" si="97"/>
        <v>16.11</v>
      </c>
      <c r="BZ74" s="274">
        <f t="shared" si="98"/>
        <v>16.649999999999999</v>
      </c>
      <c r="CA74" s="274">
        <f t="shared" si="99"/>
        <v>16.11</v>
      </c>
      <c r="CB74" s="274">
        <f t="shared" si="100"/>
        <v>16.649999999999999</v>
      </c>
      <c r="CC74" s="274">
        <f t="shared" si="101"/>
        <v>196.03</v>
      </c>
      <c r="CD74" s="274">
        <f t="shared" si="102"/>
        <v>2531.64</v>
      </c>
      <c r="CE74" s="274">
        <f t="shared" si="103"/>
        <v>16.649999999999999</v>
      </c>
      <c r="CF74" s="274">
        <f t="shared" si="104"/>
        <v>15.57</v>
      </c>
      <c r="CG74" s="274">
        <f t="shared" si="105"/>
        <v>16.649999999999999</v>
      </c>
      <c r="CH74" s="274">
        <f t="shared" si="106"/>
        <v>16.11</v>
      </c>
      <c r="CI74" s="274">
        <f t="shared" si="107"/>
        <v>16.649999999999999</v>
      </c>
      <c r="CJ74" s="274">
        <f t="shared" si="108"/>
        <v>16.11</v>
      </c>
      <c r="CK74" s="274">
        <f t="shared" si="109"/>
        <v>16.649999999999999</v>
      </c>
      <c r="CL74" s="274">
        <f t="shared" si="110"/>
        <v>16.649999999999999</v>
      </c>
      <c r="CM74" s="274">
        <f t="shared" si="111"/>
        <v>16.11</v>
      </c>
      <c r="CN74" s="274">
        <f t="shared" si="112"/>
        <v>16.649999999999999</v>
      </c>
      <c r="CO74" s="274">
        <f t="shared" si="113"/>
        <v>16.11</v>
      </c>
      <c r="CP74" s="274">
        <f t="shared" si="114"/>
        <v>16.649999999999999</v>
      </c>
      <c r="CQ74" s="274">
        <f t="shared" si="115"/>
        <v>196.55999999999997</v>
      </c>
      <c r="CR74" s="275">
        <f t="shared" si="116"/>
        <v>2728.2</v>
      </c>
      <c r="CS74" s="274">
        <f t="shared" si="117"/>
        <v>16.649999999999999</v>
      </c>
      <c r="CT74" s="274">
        <f t="shared" si="118"/>
        <v>15.04</v>
      </c>
      <c r="CU74" s="274">
        <f t="shared" si="119"/>
        <v>16.649999999999999</v>
      </c>
      <c r="CV74" s="274">
        <f t="shared" si="120"/>
        <v>16.11</v>
      </c>
      <c r="CW74" s="276">
        <f t="shared" si="121"/>
        <v>16.649999999999999</v>
      </c>
      <c r="CX74" s="274">
        <f t="shared" si="122"/>
        <v>16.11</v>
      </c>
      <c r="CY74" s="274">
        <f t="shared" si="123"/>
        <v>16.649999999999999</v>
      </c>
      <c r="CZ74" s="274">
        <f t="shared" si="124"/>
        <v>16.649999999999999</v>
      </c>
      <c r="DA74" s="274">
        <f t="shared" si="125"/>
        <v>16.11</v>
      </c>
      <c r="DB74" s="274">
        <f t="shared" si="126"/>
        <v>16.649999999999999</v>
      </c>
      <c r="DC74" s="274">
        <f t="shared" si="127"/>
        <v>16.11</v>
      </c>
      <c r="DD74" s="274">
        <v>6.94</v>
      </c>
      <c r="DE74" s="275">
        <f t="shared" si="128"/>
        <v>186.32</v>
      </c>
      <c r="DF74" s="275">
        <f t="shared" si="129"/>
        <v>2914.52</v>
      </c>
      <c r="DG74" s="274"/>
      <c r="DH74" s="275"/>
      <c r="DI74" s="275"/>
      <c r="DJ74" s="275"/>
      <c r="DK74" s="275"/>
      <c r="DL74" s="275"/>
      <c r="DM74" s="275"/>
      <c r="DN74" s="275"/>
      <c r="DO74" s="275"/>
      <c r="DP74" s="275"/>
      <c r="DQ74" s="275"/>
      <c r="DR74" s="275"/>
      <c r="DS74" s="275"/>
      <c r="DT74" s="274">
        <f t="shared" si="130"/>
        <v>2914.52</v>
      </c>
      <c r="DU74" s="274">
        <f t="shared" si="131"/>
        <v>-1825.52</v>
      </c>
    </row>
    <row r="75" spans="2:125" s="195" customFormat="1" ht="24.75" x14ac:dyDescent="0.25">
      <c r="B75" s="270">
        <v>41257</v>
      </c>
      <c r="C75" s="58" t="s">
        <v>652</v>
      </c>
      <c r="D75" s="58" t="s">
        <v>665</v>
      </c>
      <c r="E75" s="272" t="s">
        <v>537</v>
      </c>
      <c r="F75" s="272" t="s">
        <v>666</v>
      </c>
      <c r="G75" s="28">
        <v>649</v>
      </c>
      <c r="H75" s="28">
        <f t="shared" si="45"/>
        <v>64.900000000000006</v>
      </c>
      <c r="I75" s="28">
        <f t="shared" si="46"/>
        <v>584.1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>
        <f t="shared" si="60"/>
        <v>0</v>
      </c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>
        <f>ROUND((I75/5/365*17),2)</f>
        <v>5.44</v>
      </c>
      <c r="AJ75" s="28">
        <f t="shared" si="61"/>
        <v>5.44</v>
      </c>
      <c r="AK75" s="28">
        <v>584.1</v>
      </c>
      <c r="AL75" s="28">
        <v>584.1</v>
      </c>
      <c r="AM75" s="28">
        <v>584.1</v>
      </c>
      <c r="AN75" s="28">
        <v>584.1</v>
      </c>
      <c r="AO75" s="28">
        <v>584.1</v>
      </c>
      <c r="AP75" s="273">
        <f t="shared" si="62"/>
        <v>8.9600000000000009</v>
      </c>
      <c r="AQ75" s="274">
        <f t="shared" si="63"/>
        <v>9.92</v>
      </c>
      <c r="AR75" s="274">
        <f t="shared" si="64"/>
        <v>9.6</v>
      </c>
      <c r="AS75" s="274">
        <f t="shared" si="65"/>
        <v>9.92</v>
      </c>
      <c r="AT75" s="274">
        <f t="shared" si="66"/>
        <v>9.6</v>
      </c>
      <c r="AU75" s="274">
        <f t="shared" si="67"/>
        <v>9.92</v>
      </c>
      <c r="AV75" s="274">
        <f t="shared" si="68"/>
        <v>9.92</v>
      </c>
      <c r="AW75" s="274">
        <f t="shared" si="69"/>
        <v>9.6</v>
      </c>
      <c r="AX75" s="274">
        <f t="shared" si="70"/>
        <v>9.92</v>
      </c>
      <c r="AY75" s="274">
        <f t="shared" si="71"/>
        <v>9.6</v>
      </c>
      <c r="AZ75" s="274">
        <f t="shared" si="72"/>
        <v>9.92</v>
      </c>
      <c r="BA75" s="274">
        <f t="shared" si="73"/>
        <v>690.9799999999999</v>
      </c>
      <c r="BB75" s="274">
        <f t="shared" si="74"/>
        <v>1275.08</v>
      </c>
      <c r="BC75" s="274">
        <f t="shared" si="75"/>
        <v>9.92</v>
      </c>
      <c r="BD75" s="274">
        <f t="shared" si="76"/>
        <v>8.9600000000000009</v>
      </c>
      <c r="BE75" s="274">
        <f t="shared" si="77"/>
        <v>9.92</v>
      </c>
      <c r="BF75" s="274">
        <f t="shared" si="78"/>
        <v>9.6</v>
      </c>
      <c r="BG75" s="274">
        <f t="shared" si="79"/>
        <v>9.92</v>
      </c>
      <c r="BH75" s="274">
        <f t="shared" si="80"/>
        <v>9.6</v>
      </c>
      <c r="BI75" s="274">
        <f t="shared" si="81"/>
        <v>9.92</v>
      </c>
      <c r="BJ75" s="274">
        <f t="shared" si="82"/>
        <v>9.92</v>
      </c>
      <c r="BK75" s="274">
        <f t="shared" si="83"/>
        <v>9.6</v>
      </c>
      <c r="BL75" s="274">
        <f t="shared" si="84"/>
        <v>9.92</v>
      </c>
      <c r="BM75" s="274">
        <f t="shared" si="85"/>
        <v>9.6</v>
      </c>
      <c r="BN75" s="274">
        <f t="shared" si="86"/>
        <v>9.92</v>
      </c>
      <c r="BO75" s="274">
        <f t="shared" si="87"/>
        <v>116.8</v>
      </c>
      <c r="BP75" s="274">
        <f t="shared" si="88"/>
        <v>1391.88</v>
      </c>
      <c r="BQ75" s="274">
        <f t="shared" si="89"/>
        <v>9.92</v>
      </c>
      <c r="BR75" s="274">
        <f t="shared" si="90"/>
        <v>8.9600000000000009</v>
      </c>
      <c r="BS75" s="274">
        <f t="shared" si="91"/>
        <v>9.92</v>
      </c>
      <c r="BT75" s="274">
        <f t="shared" si="92"/>
        <v>9.6</v>
      </c>
      <c r="BU75" s="274">
        <f t="shared" si="93"/>
        <v>9.92</v>
      </c>
      <c r="BV75" s="274">
        <f t="shared" si="94"/>
        <v>9.6</v>
      </c>
      <c r="BW75" s="274">
        <f t="shared" si="95"/>
        <v>9.92</v>
      </c>
      <c r="BX75" s="274">
        <f t="shared" si="96"/>
        <v>9.92</v>
      </c>
      <c r="BY75" s="274">
        <f t="shared" si="97"/>
        <v>9.6</v>
      </c>
      <c r="BZ75" s="274">
        <f t="shared" si="98"/>
        <v>9.92</v>
      </c>
      <c r="CA75" s="274">
        <f t="shared" si="99"/>
        <v>9.6</v>
      </c>
      <c r="CB75" s="274">
        <f t="shared" si="100"/>
        <v>9.92</v>
      </c>
      <c r="CC75" s="274">
        <f t="shared" si="101"/>
        <v>116.8</v>
      </c>
      <c r="CD75" s="274">
        <f t="shared" si="102"/>
        <v>1508.68</v>
      </c>
      <c r="CE75" s="274">
        <f t="shared" si="103"/>
        <v>9.92</v>
      </c>
      <c r="CF75" s="274">
        <f t="shared" si="104"/>
        <v>9.2799999999999994</v>
      </c>
      <c r="CG75" s="274">
        <f t="shared" si="105"/>
        <v>9.92</v>
      </c>
      <c r="CH75" s="274">
        <f t="shared" si="106"/>
        <v>9.6</v>
      </c>
      <c r="CI75" s="274">
        <f t="shared" si="107"/>
        <v>9.92</v>
      </c>
      <c r="CJ75" s="274">
        <f t="shared" si="108"/>
        <v>9.6</v>
      </c>
      <c r="CK75" s="274">
        <f t="shared" si="109"/>
        <v>9.92</v>
      </c>
      <c r="CL75" s="274">
        <f t="shared" si="110"/>
        <v>9.92</v>
      </c>
      <c r="CM75" s="274">
        <f t="shared" si="111"/>
        <v>9.6</v>
      </c>
      <c r="CN75" s="274">
        <f t="shared" si="112"/>
        <v>9.92</v>
      </c>
      <c r="CO75" s="274">
        <f t="shared" si="113"/>
        <v>9.6</v>
      </c>
      <c r="CP75" s="274">
        <f t="shared" si="114"/>
        <v>9.92</v>
      </c>
      <c r="CQ75" s="274">
        <f t="shared" si="115"/>
        <v>117.11999999999999</v>
      </c>
      <c r="CR75" s="275">
        <f t="shared" si="116"/>
        <v>1625.8</v>
      </c>
      <c r="CS75" s="274">
        <f t="shared" si="117"/>
        <v>9.92</v>
      </c>
      <c r="CT75" s="274">
        <f t="shared" si="118"/>
        <v>8.9600000000000009</v>
      </c>
      <c r="CU75" s="274">
        <f t="shared" si="119"/>
        <v>9.92</v>
      </c>
      <c r="CV75" s="274">
        <f t="shared" si="120"/>
        <v>9.6</v>
      </c>
      <c r="CW75" s="276">
        <f t="shared" si="121"/>
        <v>9.92</v>
      </c>
      <c r="CX75" s="274">
        <f t="shared" si="122"/>
        <v>9.6</v>
      </c>
      <c r="CY75" s="274">
        <f t="shared" si="123"/>
        <v>9.92</v>
      </c>
      <c r="CZ75" s="274">
        <f t="shared" si="124"/>
        <v>9.92</v>
      </c>
      <c r="DA75" s="274">
        <f t="shared" si="125"/>
        <v>9.6</v>
      </c>
      <c r="DB75" s="274">
        <f t="shared" si="126"/>
        <v>9.92</v>
      </c>
      <c r="DC75" s="274">
        <f t="shared" si="127"/>
        <v>9.6</v>
      </c>
      <c r="DD75" s="274">
        <v>4.26</v>
      </c>
      <c r="DE75" s="275">
        <f t="shared" si="128"/>
        <v>111.14</v>
      </c>
      <c r="DF75" s="275">
        <f t="shared" si="129"/>
        <v>1736.94</v>
      </c>
      <c r="DG75" s="274"/>
      <c r="DH75" s="275"/>
      <c r="DI75" s="275"/>
      <c r="DJ75" s="275"/>
      <c r="DK75" s="275"/>
      <c r="DL75" s="275"/>
      <c r="DM75" s="275"/>
      <c r="DN75" s="275"/>
      <c r="DO75" s="275"/>
      <c r="DP75" s="275"/>
      <c r="DQ75" s="275"/>
      <c r="DR75" s="275"/>
      <c r="DS75" s="275"/>
      <c r="DT75" s="274">
        <f t="shared" si="130"/>
        <v>1736.94</v>
      </c>
      <c r="DU75" s="274">
        <f t="shared" si="131"/>
        <v>-1087.94</v>
      </c>
    </row>
    <row r="76" spans="2:125" s="195" customFormat="1" ht="42.75" customHeight="1" x14ac:dyDescent="0.25">
      <c r="B76" s="270">
        <v>41262</v>
      </c>
      <c r="C76" s="58" t="s">
        <v>115</v>
      </c>
      <c r="D76" s="271" t="s">
        <v>667</v>
      </c>
      <c r="E76" s="272" t="s">
        <v>148</v>
      </c>
      <c r="F76" s="272" t="s">
        <v>668</v>
      </c>
      <c r="G76" s="28">
        <v>1990</v>
      </c>
      <c r="H76" s="28">
        <f t="shared" si="45"/>
        <v>199</v>
      </c>
      <c r="I76" s="28">
        <f t="shared" si="46"/>
        <v>1791</v>
      </c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>
        <f t="shared" si="60"/>
        <v>0</v>
      </c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>
        <f t="shared" ref="AI76:AI87" si="132">ROUND((I76/5/365*12),2)</f>
        <v>11.78</v>
      </c>
      <c r="AJ76" s="28">
        <f t="shared" si="61"/>
        <v>11.78</v>
      </c>
      <c r="AK76" s="28">
        <v>1791</v>
      </c>
      <c r="AL76" s="28">
        <v>1791</v>
      </c>
      <c r="AM76" s="28">
        <v>1791</v>
      </c>
      <c r="AN76" s="28">
        <v>1791</v>
      </c>
      <c r="AO76" s="28">
        <v>1791</v>
      </c>
      <c r="AP76" s="273">
        <f t="shared" si="62"/>
        <v>27.48</v>
      </c>
      <c r="AQ76" s="274">
        <f t="shared" si="63"/>
        <v>30.42</v>
      </c>
      <c r="AR76" s="274">
        <f t="shared" si="64"/>
        <v>29.44</v>
      </c>
      <c r="AS76" s="274">
        <f t="shared" si="65"/>
        <v>30.42</v>
      </c>
      <c r="AT76" s="274">
        <f t="shared" si="66"/>
        <v>29.44</v>
      </c>
      <c r="AU76" s="274">
        <f t="shared" si="67"/>
        <v>30.42</v>
      </c>
      <c r="AV76" s="274">
        <f t="shared" si="68"/>
        <v>30.42</v>
      </c>
      <c r="AW76" s="274">
        <f t="shared" si="69"/>
        <v>29.44</v>
      </c>
      <c r="AX76" s="274">
        <f t="shared" si="70"/>
        <v>30.42</v>
      </c>
      <c r="AY76" s="274">
        <f t="shared" si="71"/>
        <v>29.44</v>
      </c>
      <c r="AZ76" s="274">
        <f t="shared" si="72"/>
        <v>30.42</v>
      </c>
      <c r="BA76" s="274">
        <f t="shared" si="73"/>
        <v>2118.7600000000007</v>
      </c>
      <c r="BB76" s="274">
        <f t="shared" si="74"/>
        <v>3909.76</v>
      </c>
      <c r="BC76" s="274">
        <f t="shared" si="75"/>
        <v>30.42</v>
      </c>
      <c r="BD76" s="274">
        <f t="shared" si="76"/>
        <v>27.48</v>
      </c>
      <c r="BE76" s="274">
        <f t="shared" si="77"/>
        <v>30.42</v>
      </c>
      <c r="BF76" s="274">
        <f t="shared" si="78"/>
        <v>29.44</v>
      </c>
      <c r="BG76" s="274">
        <f t="shared" si="79"/>
        <v>30.42</v>
      </c>
      <c r="BH76" s="274">
        <f t="shared" si="80"/>
        <v>29.44</v>
      </c>
      <c r="BI76" s="274">
        <f t="shared" si="81"/>
        <v>30.42</v>
      </c>
      <c r="BJ76" s="274">
        <f t="shared" si="82"/>
        <v>30.42</v>
      </c>
      <c r="BK76" s="274">
        <f t="shared" si="83"/>
        <v>29.44</v>
      </c>
      <c r="BL76" s="274">
        <f t="shared" si="84"/>
        <v>30.42</v>
      </c>
      <c r="BM76" s="274">
        <f t="shared" si="85"/>
        <v>29.44</v>
      </c>
      <c r="BN76" s="274">
        <f t="shared" si="86"/>
        <v>30.42</v>
      </c>
      <c r="BO76" s="274">
        <f t="shared" si="87"/>
        <v>358.18000000000006</v>
      </c>
      <c r="BP76" s="274">
        <f t="shared" si="88"/>
        <v>4267.9399999999996</v>
      </c>
      <c r="BQ76" s="274">
        <f t="shared" si="89"/>
        <v>30.42</v>
      </c>
      <c r="BR76" s="274">
        <f t="shared" si="90"/>
        <v>27.48</v>
      </c>
      <c r="BS76" s="274">
        <f t="shared" si="91"/>
        <v>30.42</v>
      </c>
      <c r="BT76" s="274">
        <f t="shared" si="92"/>
        <v>29.44</v>
      </c>
      <c r="BU76" s="274">
        <f t="shared" si="93"/>
        <v>30.42</v>
      </c>
      <c r="BV76" s="274">
        <f t="shared" si="94"/>
        <v>29.44</v>
      </c>
      <c r="BW76" s="274">
        <f t="shared" si="95"/>
        <v>30.42</v>
      </c>
      <c r="BX76" s="274">
        <f t="shared" si="96"/>
        <v>30.42</v>
      </c>
      <c r="BY76" s="274">
        <f t="shared" si="97"/>
        <v>29.44</v>
      </c>
      <c r="BZ76" s="274">
        <f t="shared" si="98"/>
        <v>30.42</v>
      </c>
      <c r="CA76" s="274">
        <f t="shared" si="99"/>
        <v>29.44</v>
      </c>
      <c r="CB76" s="274">
        <f t="shared" si="100"/>
        <v>30.42</v>
      </c>
      <c r="CC76" s="274">
        <f t="shared" si="101"/>
        <v>358.18000000000006</v>
      </c>
      <c r="CD76" s="274">
        <f t="shared" si="102"/>
        <v>4626.12</v>
      </c>
      <c r="CE76" s="274">
        <f t="shared" si="103"/>
        <v>30.42</v>
      </c>
      <c r="CF76" s="274">
        <f t="shared" si="104"/>
        <v>28.46</v>
      </c>
      <c r="CG76" s="274">
        <f t="shared" si="105"/>
        <v>30.42</v>
      </c>
      <c r="CH76" s="274">
        <f t="shared" si="106"/>
        <v>29.44</v>
      </c>
      <c r="CI76" s="274">
        <f t="shared" si="107"/>
        <v>30.42</v>
      </c>
      <c r="CJ76" s="274">
        <f t="shared" si="108"/>
        <v>29.44</v>
      </c>
      <c r="CK76" s="274">
        <f t="shared" si="109"/>
        <v>30.42</v>
      </c>
      <c r="CL76" s="274">
        <f t="shared" si="110"/>
        <v>30.42</v>
      </c>
      <c r="CM76" s="274">
        <f t="shared" si="111"/>
        <v>29.44</v>
      </c>
      <c r="CN76" s="274">
        <f t="shared" si="112"/>
        <v>30.42</v>
      </c>
      <c r="CO76" s="274">
        <f t="shared" si="113"/>
        <v>29.44</v>
      </c>
      <c r="CP76" s="274">
        <f t="shared" si="114"/>
        <v>30.42</v>
      </c>
      <c r="CQ76" s="274">
        <f t="shared" si="115"/>
        <v>359.16000000000008</v>
      </c>
      <c r="CR76" s="275">
        <f t="shared" si="116"/>
        <v>4985.28</v>
      </c>
      <c r="CS76" s="274">
        <f t="shared" si="117"/>
        <v>30.42</v>
      </c>
      <c r="CT76" s="274">
        <f t="shared" si="118"/>
        <v>27.48</v>
      </c>
      <c r="CU76" s="274">
        <f t="shared" si="119"/>
        <v>30.42</v>
      </c>
      <c r="CV76" s="274">
        <f t="shared" si="120"/>
        <v>29.44</v>
      </c>
      <c r="CW76" s="276">
        <f t="shared" si="121"/>
        <v>30.42</v>
      </c>
      <c r="CX76" s="274">
        <f t="shared" si="122"/>
        <v>29.44</v>
      </c>
      <c r="CY76" s="274">
        <f t="shared" si="123"/>
        <v>30.42</v>
      </c>
      <c r="CZ76" s="274">
        <f t="shared" si="124"/>
        <v>30.42</v>
      </c>
      <c r="DA76" s="274">
        <f t="shared" si="125"/>
        <v>29.44</v>
      </c>
      <c r="DB76" s="274">
        <f t="shared" si="126"/>
        <v>30.42</v>
      </c>
      <c r="DC76" s="274">
        <f t="shared" si="127"/>
        <v>29.44</v>
      </c>
      <c r="DD76" s="274">
        <v>17.760000000000002</v>
      </c>
      <c r="DE76" s="275">
        <f t="shared" si="128"/>
        <v>345.52000000000004</v>
      </c>
      <c r="DF76" s="275">
        <f t="shared" si="129"/>
        <v>5330.8</v>
      </c>
      <c r="DG76" s="274"/>
      <c r="DH76" s="275"/>
      <c r="DI76" s="275"/>
      <c r="DJ76" s="275"/>
      <c r="DK76" s="275"/>
      <c r="DL76" s="275"/>
      <c r="DM76" s="275"/>
      <c r="DN76" s="275"/>
      <c r="DO76" s="275"/>
      <c r="DP76" s="275"/>
      <c r="DQ76" s="275"/>
      <c r="DR76" s="275"/>
      <c r="DS76" s="275"/>
      <c r="DT76" s="274">
        <f t="shared" si="130"/>
        <v>5330.8</v>
      </c>
      <c r="DU76" s="274">
        <f t="shared" si="131"/>
        <v>-3340.8</v>
      </c>
    </row>
    <row r="77" spans="2:125" s="195" customFormat="1" ht="42.75" customHeight="1" x14ac:dyDescent="0.25">
      <c r="B77" s="270">
        <v>41262</v>
      </c>
      <c r="C77" s="58" t="s">
        <v>115</v>
      </c>
      <c r="D77" s="271" t="s">
        <v>669</v>
      </c>
      <c r="E77" s="272" t="s">
        <v>188</v>
      </c>
      <c r="F77" s="272" t="s">
        <v>670</v>
      </c>
      <c r="G77" s="28">
        <v>1990</v>
      </c>
      <c r="H77" s="28">
        <f t="shared" si="45"/>
        <v>199</v>
      </c>
      <c r="I77" s="28">
        <f t="shared" si="46"/>
        <v>1791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>
        <f t="shared" si="60"/>
        <v>0</v>
      </c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>
        <f t="shared" si="132"/>
        <v>11.78</v>
      </c>
      <c r="AJ77" s="28">
        <f t="shared" si="61"/>
        <v>11.78</v>
      </c>
      <c r="AK77" s="28">
        <v>1791</v>
      </c>
      <c r="AL77" s="28">
        <v>1791</v>
      </c>
      <c r="AM77" s="28">
        <v>1791</v>
      </c>
      <c r="AN77" s="28">
        <v>1791</v>
      </c>
      <c r="AO77" s="28">
        <v>1791</v>
      </c>
      <c r="AP77" s="273">
        <f t="shared" si="62"/>
        <v>27.48</v>
      </c>
      <c r="AQ77" s="274">
        <f t="shared" si="63"/>
        <v>30.42</v>
      </c>
      <c r="AR77" s="274">
        <f t="shared" si="64"/>
        <v>29.44</v>
      </c>
      <c r="AS77" s="274">
        <f t="shared" si="65"/>
        <v>30.42</v>
      </c>
      <c r="AT77" s="274">
        <f t="shared" si="66"/>
        <v>29.44</v>
      </c>
      <c r="AU77" s="274">
        <f t="shared" si="67"/>
        <v>30.42</v>
      </c>
      <c r="AV77" s="274">
        <f t="shared" si="68"/>
        <v>30.42</v>
      </c>
      <c r="AW77" s="274">
        <f t="shared" si="69"/>
        <v>29.44</v>
      </c>
      <c r="AX77" s="274">
        <f t="shared" si="70"/>
        <v>30.42</v>
      </c>
      <c r="AY77" s="274">
        <f t="shared" si="71"/>
        <v>29.44</v>
      </c>
      <c r="AZ77" s="274">
        <f t="shared" si="72"/>
        <v>30.42</v>
      </c>
      <c r="BA77" s="274">
        <f t="shared" si="73"/>
        <v>2118.7600000000007</v>
      </c>
      <c r="BB77" s="274">
        <f t="shared" si="74"/>
        <v>3909.76</v>
      </c>
      <c r="BC77" s="274">
        <f t="shared" si="75"/>
        <v>30.42</v>
      </c>
      <c r="BD77" s="274">
        <f t="shared" si="76"/>
        <v>27.48</v>
      </c>
      <c r="BE77" s="274">
        <f t="shared" si="77"/>
        <v>30.42</v>
      </c>
      <c r="BF77" s="274">
        <f t="shared" si="78"/>
        <v>29.44</v>
      </c>
      <c r="BG77" s="274">
        <f t="shared" si="79"/>
        <v>30.42</v>
      </c>
      <c r="BH77" s="274">
        <f t="shared" si="80"/>
        <v>29.44</v>
      </c>
      <c r="BI77" s="274">
        <f t="shared" si="81"/>
        <v>30.42</v>
      </c>
      <c r="BJ77" s="274">
        <f t="shared" si="82"/>
        <v>30.42</v>
      </c>
      <c r="BK77" s="274">
        <f t="shared" si="83"/>
        <v>29.44</v>
      </c>
      <c r="BL77" s="274">
        <f t="shared" si="84"/>
        <v>30.42</v>
      </c>
      <c r="BM77" s="274">
        <f t="shared" si="85"/>
        <v>29.44</v>
      </c>
      <c r="BN77" s="274">
        <f t="shared" si="86"/>
        <v>30.42</v>
      </c>
      <c r="BO77" s="274">
        <f t="shared" si="87"/>
        <v>358.18000000000006</v>
      </c>
      <c r="BP77" s="274">
        <f t="shared" si="88"/>
        <v>4267.9399999999996</v>
      </c>
      <c r="BQ77" s="274">
        <f t="shared" si="89"/>
        <v>30.42</v>
      </c>
      <c r="BR77" s="274">
        <f t="shared" si="90"/>
        <v>27.48</v>
      </c>
      <c r="BS77" s="274">
        <f t="shared" si="91"/>
        <v>30.42</v>
      </c>
      <c r="BT77" s="274">
        <f t="shared" si="92"/>
        <v>29.44</v>
      </c>
      <c r="BU77" s="274">
        <f t="shared" si="93"/>
        <v>30.42</v>
      </c>
      <c r="BV77" s="274">
        <f t="shared" si="94"/>
        <v>29.44</v>
      </c>
      <c r="BW77" s="274">
        <f t="shared" si="95"/>
        <v>30.42</v>
      </c>
      <c r="BX77" s="274">
        <f t="shared" si="96"/>
        <v>30.42</v>
      </c>
      <c r="BY77" s="274">
        <f t="shared" si="97"/>
        <v>29.44</v>
      </c>
      <c r="BZ77" s="274">
        <f t="shared" si="98"/>
        <v>30.42</v>
      </c>
      <c r="CA77" s="274">
        <f t="shared" si="99"/>
        <v>29.44</v>
      </c>
      <c r="CB77" s="274">
        <f t="shared" si="100"/>
        <v>30.42</v>
      </c>
      <c r="CC77" s="274">
        <f t="shared" si="101"/>
        <v>358.18000000000006</v>
      </c>
      <c r="CD77" s="274">
        <f t="shared" si="102"/>
        <v>4626.12</v>
      </c>
      <c r="CE77" s="274">
        <f t="shared" si="103"/>
        <v>30.42</v>
      </c>
      <c r="CF77" s="274">
        <f t="shared" si="104"/>
        <v>28.46</v>
      </c>
      <c r="CG77" s="274">
        <f t="shared" si="105"/>
        <v>30.42</v>
      </c>
      <c r="CH77" s="274">
        <f t="shared" si="106"/>
        <v>29.44</v>
      </c>
      <c r="CI77" s="274">
        <f t="shared" si="107"/>
        <v>30.42</v>
      </c>
      <c r="CJ77" s="274">
        <f t="shared" si="108"/>
        <v>29.44</v>
      </c>
      <c r="CK77" s="274">
        <f t="shared" si="109"/>
        <v>30.42</v>
      </c>
      <c r="CL77" s="274">
        <f t="shared" si="110"/>
        <v>30.42</v>
      </c>
      <c r="CM77" s="274">
        <f t="shared" si="111"/>
        <v>29.44</v>
      </c>
      <c r="CN77" s="274">
        <f t="shared" si="112"/>
        <v>30.42</v>
      </c>
      <c r="CO77" s="274">
        <f t="shared" si="113"/>
        <v>29.44</v>
      </c>
      <c r="CP77" s="274">
        <f t="shared" si="114"/>
        <v>30.42</v>
      </c>
      <c r="CQ77" s="274">
        <f t="shared" si="115"/>
        <v>359.16000000000008</v>
      </c>
      <c r="CR77" s="275">
        <f t="shared" si="116"/>
        <v>4985.28</v>
      </c>
      <c r="CS77" s="274">
        <f t="shared" si="117"/>
        <v>30.42</v>
      </c>
      <c r="CT77" s="274">
        <f t="shared" si="118"/>
        <v>27.48</v>
      </c>
      <c r="CU77" s="274">
        <f t="shared" si="119"/>
        <v>30.42</v>
      </c>
      <c r="CV77" s="274">
        <f t="shared" si="120"/>
        <v>29.44</v>
      </c>
      <c r="CW77" s="276">
        <f t="shared" si="121"/>
        <v>30.42</v>
      </c>
      <c r="CX77" s="274">
        <f t="shared" si="122"/>
        <v>29.44</v>
      </c>
      <c r="CY77" s="274">
        <f t="shared" si="123"/>
        <v>30.42</v>
      </c>
      <c r="CZ77" s="274">
        <f t="shared" si="124"/>
        <v>30.42</v>
      </c>
      <c r="DA77" s="274">
        <f t="shared" si="125"/>
        <v>29.44</v>
      </c>
      <c r="DB77" s="274">
        <f t="shared" si="126"/>
        <v>30.42</v>
      </c>
      <c r="DC77" s="274">
        <f t="shared" si="127"/>
        <v>29.44</v>
      </c>
      <c r="DD77" s="274">
        <v>17.760000000000002</v>
      </c>
      <c r="DE77" s="275">
        <f t="shared" si="128"/>
        <v>345.52000000000004</v>
      </c>
      <c r="DF77" s="275">
        <f t="shared" si="129"/>
        <v>5330.8</v>
      </c>
      <c r="DG77" s="274"/>
      <c r="DH77" s="275"/>
      <c r="DI77" s="275"/>
      <c r="DJ77" s="275"/>
      <c r="DK77" s="275"/>
      <c r="DL77" s="275"/>
      <c r="DM77" s="275"/>
      <c r="DN77" s="275"/>
      <c r="DO77" s="275"/>
      <c r="DP77" s="275"/>
      <c r="DQ77" s="275"/>
      <c r="DR77" s="275"/>
      <c r="DS77" s="275"/>
      <c r="DT77" s="274">
        <f t="shared" si="130"/>
        <v>5330.8</v>
      </c>
      <c r="DU77" s="274">
        <f t="shared" si="131"/>
        <v>-3340.8</v>
      </c>
    </row>
    <row r="78" spans="2:125" s="195" customFormat="1" ht="36.75" customHeight="1" x14ac:dyDescent="0.25">
      <c r="B78" s="270">
        <v>41262</v>
      </c>
      <c r="C78" s="58" t="s">
        <v>115</v>
      </c>
      <c r="D78" s="271" t="s">
        <v>671</v>
      </c>
      <c r="E78" s="272" t="s">
        <v>672</v>
      </c>
      <c r="F78" s="272" t="s">
        <v>673</v>
      </c>
      <c r="G78" s="28">
        <v>1990</v>
      </c>
      <c r="H78" s="28">
        <f t="shared" si="45"/>
        <v>199</v>
      </c>
      <c r="I78" s="28">
        <f t="shared" si="46"/>
        <v>1791</v>
      </c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>
        <f t="shared" si="60"/>
        <v>0</v>
      </c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>
        <f t="shared" si="132"/>
        <v>11.78</v>
      </c>
      <c r="AJ78" s="28">
        <f t="shared" si="61"/>
        <v>11.78</v>
      </c>
      <c r="AK78" s="28">
        <v>1791</v>
      </c>
      <c r="AL78" s="28">
        <v>1791</v>
      </c>
      <c r="AM78" s="28">
        <v>1791</v>
      </c>
      <c r="AN78" s="28">
        <v>1791</v>
      </c>
      <c r="AO78" s="28">
        <v>1791</v>
      </c>
      <c r="AP78" s="273">
        <f t="shared" si="62"/>
        <v>27.48</v>
      </c>
      <c r="AQ78" s="274">
        <f t="shared" si="63"/>
        <v>30.42</v>
      </c>
      <c r="AR78" s="274">
        <f t="shared" si="64"/>
        <v>29.44</v>
      </c>
      <c r="AS78" s="274">
        <f t="shared" si="65"/>
        <v>30.42</v>
      </c>
      <c r="AT78" s="274">
        <f t="shared" si="66"/>
        <v>29.44</v>
      </c>
      <c r="AU78" s="274">
        <f t="shared" si="67"/>
        <v>30.42</v>
      </c>
      <c r="AV78" s="274">
        <f t="shared" si="68"/>
        <v>30.42</v>
      </c>
      <c r="AW78" s="274">
        <f t="shared" si="69"/>
        <v>29.44</v>
      </c>
      <c r="AX78" s="274">
        <f t="shared" si="70"/>
        <v>30.42</v>
      </c>
      <c r="AY78" s="274">
        <f t="shared" si="71"/>
        <v>29.44</v>
      </c>
      <c r="AZ78" s="274">
        <f t="shared" si="72"/>
        <v>30.42</v>
      </c>
      <c r="BA78" s="274">
        <f t="shared" si="73"/>
        <v>2118.7600000000007</v>
      </c>
      <c r="BB78" s="274">
        <f t="shared" si="74"/>
        <v>3909.76</v>
      </c>
      <c r="BC78" s="274">
        <f t="shared" si="75"/>
        <v>30.42</v>
      </c>
      <c r="BD78" s="274">
        <f t="shared" si="76"/>
        <v>27.48</v>
      </c>
      <c r="BE78" s="274">
        <f t="shared" si="77"/>
        <v>30.42</v>
      </c>
      <c r="BF78" s="274">
        <f t="shared" si="78"/>
        <v>29.44</v>
      </c>
      <c r="BG78" s="274">
        <f t="shared" si="79"/>
        <v>30.42</v>
      </c>
      <c r="BH78" s="274">
        <f t="shared" si="80"/>
        <v>29.44</v>
      </c>
      <c r="BI78" s="274">
        <f t="shared" si="81"/>
        <v>30.42</v>
      </c>
      <c r="BJ78" s="274">
        <f t="shared" si="82"/>
        <v>30.42</v>
      </c>
      <c r="BK78" s="274">
        <f t="shared" si="83"/>
        <v>29.44</v>
      </c>
      <c r="BL78" s="274">
        <f t="shared" si="84"/>
        <v>30.42</v>
      </c>
      <c r="BM78" s="274">
        <f t="shared" si="85"/>
        <v>29.44</v>
      </c>
      <c r="BN78" s="274">
        <f t="shared" si="86"/>
        <v>30.42</v>
      </c>
      <c r="BO78" s="274">
        <f t="shared" si="87"/>
        <v>358.18000000000006</v>
      </c>
      <c r="BP78" s="274">
        <f t="shared" si="88"/>
        <v>4267.9399999999996</v>
      </c>
      <c r="BQ78" s="274">
        <f t="shared" si="89"/>
        <v>30.42</v>
      </c>
      <c r="BR78" s="274">
        <f t="shared" si="90"/>
        <v>27.48</v>
      </c>
      <c r="BS78" s="274">
        <f t="shared" si="91"/>
        <v>30.42</v>
      </c>
      <c r="BT78" s="274">
        <f t="shared" si="92"/>
        <v>29.44</v>
      </c>
      <c r="BU78" s="274">
        <f t="shared" si="93"/>
        <v>30.42</v>
      </c>
      <c r="BV78" s="274">
        <f t="shared" si="94"/>
        <v>29.44</v>
      </c>
      <c r="BW78" s="274">
        <f t="shared" si="95"/>
        <v>30.42</v>
      </c>
      <c r="BX78" s="274">
        <f t="shared" si="96"/>
        <v>30.42</v>
      </c>
      <c r="BY78" s="274">
        <f t="shared" si="97"/>
        <v>29.44</v>
      </c>
      <c r="BZ78" s="274">
        <f t="shared" si="98"/>
        <v>30.42</v>
      </c>
      <c r="CA78" s="274">
        <f t="shared" si="99"/>
        <v>29.44</v>
      </c>
      <c r="CB78" s="274">
        <f t="shared" si="100"/>
        <v>30.42</v>
      </c>
      <c r="CC78" s="274">
        <f t="shared" si="101"/>
        <v>358.18000000000006</v>
      </c>
      <c r="CD78" s="274">
        <f t="shared" si="102"/>
        <v>4626.12</v>
      </c>
      <c r="CE78" s="274">
        <f t="shared" si="103"/>
        <v>30.42</v>
      </c>
      <c r="CF78" s="274">
        <f t="shared" si="104"/>
        <v>28.46</v>
      </c>
      <c r="CG78" s="274">
        <f t="shared" si="105"/>
        <v>30.42</v>
      </c>
      <c r="CH78" s="274">
        <f t="shared" si="106"/>
        <v>29.44</v>
      </c>
      <c r="CI78" s="274">
        <f t="shared" si="107"/>
        <v>30.42</v>
      </c>
      <c r="CJ78" s="274">
        <f t="shared" si="108"/>
        <v>29.44</v>
      </c>
      <c r="CK78" s="274">
        <f t="shared" si="109"/>
        <v>30.42</v>
      </c>
      <c r="CL78" s="274">
        <f t="shared" si="110"/>
        <v>30.42</v>
      </c>
      <c r="CM78" s="274">
        <f t="shared" si="111"/>
        <v>29.44</v>
      </c>
      <c r="CN78" s="274">
        <f t="shared" si="112"/>
        <v>30.42</v>
      </c>
      <c r="CO78" s="274">
        <f t="shared" si="113"/>
        <v>29.44</v>
      </c>
      <c r="CP78" s="274">
        <f t="shared" si="114"/>
        <v>30.42</v>
      </c>
      <c r="CQ78" s="274">
        <f t="shared" si="115"/>
        <v>359.16000000000008</v>
      </c>
      <c r="CR78" s="275">
        <f t="shared" si="116"/>
        <v>4985.28</v>
      </c>
      <c r="CS78" s="274">
        <f t="shared" si="117"/>
        <v>30.42</v>
      </c>
      <c r="CT78" s="274">
        <f t="shared" si="118"/>
        <v>27.48</v>
      </c>
      <c r="CU78" s="274">
        <f t="shared" si="119"/>
        <v>30.42</v>
      </c>
      <c r="CV78" s="274">
        <f t="shared" si="120"/>
        <v>29.44</v>
      </c>
      <c r="CW78" s="276">
        <f t="shared" si="121"/>
        <v>30.42</v>
      </c>
      <c r="CX78" s="274">
        <f t="shared" si="122"/>
        <v>29.44</v>
      </c>
      <c r="CY78" s="274">
        <f t="shared" si="123"/>
        <v>30.42</v>
      </c>
      <c r="CZ78" s="274">
        <f t="shared" si="124"/>
        <v>30.42</v>
      </c>
      <c r="DA78" s="274">
        <f t="shared" si="125"/>
        <v>29.44</v>
      </c>
      <c r="DB78" s="274">
        <f t="shared" si="126"/>
        <v>30.42</v>
      </c>
      <c r="DC78" s="274">
        <f t="shared" si="127"/>
        <v>29.44</v>
      </c>
      <c r="DD78" s="274">
        <v>17.760000000000002</v>
      </c>
      <c r="DE78" s="275">
        <f t="shared" si="128"/>
        <v>345.52000000000004</v>
      </c>
      <c r="DF78" s="275">
        <f t="shared" si="129"/>
        <v>5330.8</v>
      </c>
      <c r="DG78" s="274"/>
      <c r="DH78" s="275"/>
      <c r="DI78" s="275"/>
      <c r="DJ78" s="275"/>
      <c r="DK78" s="275"/>
      <c r="DL78" s="275"/>
      <c r="DM78" s="275"/>
      <c r="DN78" s="275"/>
      <c r="DO78" s="275"/>
      <c r="DP78" s="275"/>
      <c r="DQ78" s="275"/>
      <c r="DR78" s="275"/>
      <c r="DS78" s="275"/>
      <c r="DT78" s="274">
        <f t="shared" si="130"/>
        <v>5330.8</v>
      </c>
      <c r="DU78" s="274">
        <f t="shared" si="131"/>
        <v>-3340.8</v>
      </c>
    </row>
    <row r="79" spans="2:125" s="195" customFormat="1" ht="28.5" customHeight="1" x14ac:dyDescent="0.25">
      <c r="B79" s="270">
        <v>41262</v>
      </c>
      <c r="C79" s="58" t="s">
        <v>115</v>
      </c>
      <c r="D79" s="271" t="s">
        <v>674</v>
      </c>
      <c r="E79" s="272" t="s">
        <v>177</v>
      </c>
      <c r="F79" s="272" t="s">
        <v>675</v>
      </c>
      <c r="G79" s="28">
        <v>6160</v>
      </c>
      <c r="H79" s="28">
        <f t="shared" si="45"/>
        <v>616</v>
      </c>
      <c r="I79" s="28">
        <f t="shared" si="46"/>
        <v>5544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>
        <f t="shared" si="60"/>
        <v>0</v>
      </c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>
        <f t="shared" si="132"/>
        <v>36.450000000000003</v>
      </c>
      <c r="AJ79" s="28">
        <f t="shared" si="61"/>
        <v>36.450000000000003</v>
      </c>
      <c r="AK79" s="28">
        <v>5544</v>
      </c>
      <c r="AL79" s="28">
        <v>5544</v>
      </c>
      <c r="AM79" s="28">
        <v>5544</v>
      </c>
      <c r="AN79" s="28">
        <v>5544</v>
      </c>
      <c r="AO79" s="28">
        <v>5544</v>
      </c>
      <c r="AP79" s="273">
        <f t="shared" si="62"/>
        <v>85.06</v>
      </c>
      <c r="AQ79" s="274">
        <f t="shared" si="63"/>
        <v>94.17</v>
      </c>
      <c r="AR79" s="274">
        <f t="shared" si="64"/>
        <v>91.13</v>
      </c>
      <c r="AS79" s="274">
        <f t="shared" si="65"/>
        <v>94.17</v>
      </c>
      <c r="AT79" s="274">
        <f t="shared" si="66"/>
        <v>91.13</v>
      </c>
      <c r="AU79" s="274">
        <f t="shared" si="67"/>
        <v>94.17</v>
      </c>
      <c r="AV79" s="274">
        <f t="shared" si="68"/>
        <v>94.17</v>
      </c>
      <c r="AW79" s="274">
        <f t="shared" si="69"/>
        <v>91.13</v>
      </c>
      <c r="AX79" s="274">
        <f t="shared" si="70"/>
        <v>94.17</v>
      </c>
      <c r="AY79" s="274">
        <f t="shared" si="71"/>
        <v>91.13</v>
      </c>
      <c r="AZ79" s="274">
        <f t="shared" si="72"/>
        <v>94.17</v>
      </c>
      <c r="BA79" s="274">
        <f t="shared" si="73"/>
        <v>6558.6000000000013</v>
      </c>
      <c r="BB79" s="274">
        <f t="shared" si="74"/>
        <v>12102.6</v>
      </c>
      <c r="BC79" s="274">
        <f t="shared" si="75"/>
        <v>94.17</v>
      </c>
      <c r="BD79" s="274">
        <f t="shared" si="76"/>
        <v>85.06</v>
      </c>
      <c r="BE79" s="274">
        <f t="shared" si="77"/>
        <v>94.17</v>
      </c>
      <c r="BF79" s="274">
        <f t="shared" si="78"/>
        <v>91.13</v>
      </c>
      <c r="BG79" s="274">
        <f t="shared" si="79"/>
        <v>94.17</v>
      </c>
      <c r="BH79" s="274">
        <f t="shared" si="80"/>
        <v>91.13</v>
      </c>
      <c r="BI79" s="274">
        <f t="shared" si="81"/>
        <v>94.17</v>
      </c>
      <c r="BJ79" s="274">
        <f t="shared" si="82"/>
        <v>94.17</v>
      </c>
      <c r="BK79" s="274">
        <f t="shared" si="83"/>
        <v>91.13</v>
      </c>
      <c r="BL79" s="274">
        <f t="shared" si="84"/>
        <v>94.17</v>
      </c>
      <c r="BM79" s="274">
        <f t="shared" si="85"/>
        <v>91.13</v>
      </c>
      <c r="BN79" s="274">
        <f t="shared" si="86"/>
        <v>94.17</v>
      </c>
      <c r="BO79" s="274">
        <f t="shared" si="87"/>
        <v>1108.77</v>
      </c>
      <c r="BP79" s="274">
        <f t="shared" si="88"/>
        <v>13211.37</v>
      </c>
      <c r="BQ79" s="274">
        <f t="shared" si="89"/>
        <v>94.17</v>
      </c>
      <c r="BR79" s="274">
        <f t="shared" si="90"/>
        <v>85.06</v>
      </c>
      <c r="BS79" s="274">
        <f t="shared" si="91"/>
        <v>94.17</v>
      </c>
      <c r="BT79" s="274">
        <f t="shared" si="92"/>
        <v>91.13</v>
      </c>
      <c r="BU79" s="274">
        <f t="shared" si="93"/>
        <v>94.17</v>
      </c>
      <c r="BV79" s="274">
        <f t="shared" si="94"/>
        <v>91.13</v>
      </c>
      <c r="BW79" s="274">
        <f t="shared" si="95"/>
        <v>94.17</v>
      </c>
      <c r="BX79" s="274">
        <f t="shared" si="96"/>
        <v>94.17</v>
      </c>
      <c r="BY79" s="274">
        <f t="shared" si="97"/>
        <v>91.13</v>
      </c>
      <c r="BZ79" s="274">
        <f t="shared" si="98"/>
        <v>94.17</v>
      </c>
      <c r="CA79" s="274">
        <f t="shared" si="99"/>
        <v>91.13</v>
      </c>
      <c r="CB79" s="274">
        <f t="shared" si="100"/>
        <v>94.17</v>
      </c>
      <c r="CC79" s="274">
        <f t="shared" si="101"/>
        <v>1108.77</v>
      </c>
      <c r="CD79" s="274">
        <f t="shared" si="102"/>
        <v>14320.14</v>
      </c>
      <c r="CE79" s="274">
        <f t="shared" si="103"/>
        <v>94.17</v>
      </c>
      <c r="CF79" s="274">
        <f t="shared" si="104"/>
        <v>88.1</v>
      </c>
      <c r="CG79" s="274">
        <f t="shared" si="105"/>
        <v>94.17</v>
      </c>
      <c r="CH79" s="274">
        <f t="shared" si="106"/>
        <v>91.13</v>
      </c>
      <c r="CI79" s="274">
        <f t="shared" si="107"/>
        <v>94.17</v>
      </c>
      <c r="CJ79" s="274">
        <f t="shared" si="108"/>
        <v>91.13</v>
      </c>
      <c r="CK79" s="274">
        <f t="shared" si="109"/>
        <v>94.17</v>
      </c>
      <c r="CL79" s="274">
        <f t="shared" si="110"/>
        <v>94.17</v>
      </c>
      <c r="CM79" s="274">
        <f t="shared" si="111"/>
        <v>91.13</v>
      </c>
      <c r="CN79" s="274">
        <f t="shared" si="112"/>
        <v>94.17</v>
      </c>
      <c r="CO79" s="274">
        <f t="shared" si="113"/>
        <v>91.13</v>
      </c>
      <c r="CP79" s="274">
        <f t="shared" si="114"/>
        <v>94.17</v>
      </c>
      <c r="CQ79" s="274">
        <f t="shared" si="115"/>
        <v>1111.81</v>
      </c>
      <c r="CR79" s="275">
        <f t="shared" si="116"/>
        <v>15431.95</v>
      </c>
      <c r="CS79" s="274">
        <f t="shared" si="117"/>
        <v>94.17</v>
      </c>
      <c r="CT79" s="274">
        <f t="shared" si="118"/>
        <v>85.06</v>
      </c>
      <c r="CU79" s="274">
        <f t="shared" si="119"/>
        <v>94.17</v>
      </c>
      <c r="CV79" s="274">
        <f t="shared" si="120"/>
        <v>91.13</v>
      </c>
      <c r="CW79" s="276">
        <f t="shared" si="121"/>
        <v>94.17</v>
      </c>
      <c r="CX79" s="274">
        <f t="shared" si="122"/>
        <v>91.13</v>
      </c>
      <c r="CY79" s="274">
        <f t="shared" si="123"/>
        <v>94.17</v>
      </c>
      <c r="CZ79" s="274">
        <f t="shared" si="124"/>
        <v>94.17</v>
      </c>
      <c r="DA79" s="274">
        <f t="shared" si="125"/>
        <v>91.13</v>
      </c>
      <c r="DB79" s="274">
        <f t="shared" si="126"/>
        <v>94.17</v>
      </c>
      <c r="DC79" s="274">
        <f t="shared" si="127"/>
        <v>91.13</v>
      </c>
      <c r="DD79" s="274">
        <v>54.83</v>
      </c>
      <c r="DE79" s="275">
        <f t="shared" si="128"/>
        <v>1069.4299999999998</v>
      </c>
      <c r="DF79" s="275">
        <f t="shared" si="129"/>
        <v>16501.38</v>
      </c>
      <c r="DG79" s="275"/>
      <c r="DH79" s="275"/>
      <c r="DI79" s="275"/>
      <c r="DJ79" s="275"/>
      <c r="DK79" s="275"/>
      <c r="DL79" s="275"/>
      <c r="DM79" s="275"/>
      <c r="DN79" s="275"/>
      <c r="DO79" s="275"/>
      <c r="DP79" s="275"/>
      <c r="DQ79" s="275"/>
      <c r="DR79" s="275"/>
      <c r="DS79" s="275"/>
      <c r="DT79" s="274">
        <f t="shared" si="130"/>
        <v>16501.38</v>
      </c>
      <c r="DU79" s="274">
        <f t="shared" si="131"/>
        <v>-10341.380000000001</v>
      </c>
    </row>
    <row r="80" spans="2:125" s="195" customFormat="1" ht="26.25" customHeight="1" x14ac:dyDescent="0.25">
      <c r="B80" s="270">
        <v>41262</v>
      </c>
      <c r="C80" s="58" t="s">
        <v>115</v>
      </c>
      <c r="D80" s="271" t="s">
        <v>674</v>
      </c>
      <c r="E80" s="272" t="s">
        <v>177</v>
      </c>
      <c r="F80" s="272" t="s">
        <v>676</v>
      </c>
      <c r="G80" s="28">
        <v>6160</v>
      </c>
      <c r="H80" s="28">
        <f t="shared" si="45"/>
        <v>616</v>
      </c>
      <c r="I80" s="28">
        <f t="shared" si="46"/>
        <v>5544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>
        <f t="shared" si="60"/>
        <v>0</v>
      </c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>
        <f t="shared" si="132"/>
        <v>36.450000000000003</v>
      </c>
      <c r="AJ80" s="28">
        <f t="shared" si="61"/>
        <v>36.450000000000003</v>
      </c>
      <c r="AK80" s="28">
        <v>5544</v>
      </c>
      <c r="AL80" s="28">
        <v>5544</v>
      </c>
      <c r="AM80" s="28">
        <v>5544</v>
      </c>
      <c r="AN80" s="28">
        <v>5544</v>
      </c>
      <c r="AO80" s="28">
        <v>5544</v>
      </c>
      <c r="AP80" s="273">
        <f t="shared" si="62"/>
        <v>85.06</v>
      </c>
      <c r="AQ80" s="274">
        <f t="shared" si="63"/>
        <v>94.17</v>
      </c>
      <c r="AR80" s="274">
        <f t="shared" si="64"/>
        <v>91.13</v>
      </c>
      <c r="AS80" s="274">
        <f t="shared" si="65"/>
        <v>94.17</v>
      </c>
      <c r="AT80" s="274">
        <f t="shared" si="66"/>
        <v>91.13</v>
      </c>
      <c r="AU80" s="274">
        <f t="shared" si="67"/>
        <v>94.17</v>
      </c>
      <c r="AV80" s="274">
        <f t="shared" si="68"/>
        <v>94.17</v>
      </c>
      <c r="AW80" s="274">
        <f t="shared" si="69"/>
        <v>91.13</v>
      </c>
      <c r="AX80" s="274">
        <f t="shared" si="70"/>
        <v>94.17</v>
      </c>
      <c r="AY80" s="274">
        <f t="shared" si="71"/>
        <v>91.13</v>
      </c>
      <c r="AZ80" s="274">
        <f t="shared" si="72"/>
        <v>94.17</v>
      </c>
      <c r="BA80" s="274">
        <f t="shared" si="73"/>
        <v>6558.6000000000013</v>
      </c>
      <c r="BB80" s="274">
        <f t="shared" si="74"/>
        <v>12102.6</v>
      </c>
      <c r="BC80" s="274">
        <f t="shared" si="75"/>
        <v>94.17</v>
      </c>
      <c r="BD80" s="274">
        <f t="shared" si="76"/>
        <v>85.06</v>
      </c>
      <c r="BE80" s="274">
        <f t="shared" si="77"/>
        <v>94.17</v>
      </c>
      <c r="BF80" s="274">
        <f t="shared" si="78"/>
        <v>91.13</v>
      </c>
      <c r="BG80" s="274">
        <f t="shared" si="79"/>
        <v>94.17</v>
      </c>
      <c r="BH80" s="274">
        <f t="shared" si="80"/>
        <v>91.13</v>
      </c>
      <c r="BI80" s="274">
        <f t="shared" si="81"/>
        <v>94.17</v>
      </c>
      <c r="BJ80" s="274">
        <f t="shared" si="82"/>
        <v>94.17</v>
      </c>
      <c r="BK80" s="274">
        <f t="shared" si="83"/>
        <v>91.13</v>
      </c>
      <c r="BL80" s="274">
        <f t="shared" si="84"/>
        <v>94.17</v>
      </c>
      <c r="BM80" s="274">
        <f t="shared" si="85"/>
        <v>91.13</v>
      </c>
      <c r="BN80" s="274">
        <f t="shared" si="86"/>
        <v>94.17</v>
      </c>
      <c r="BO80" s="274">
        <f t="shared" si="87"/>
        <v>1108.77</v>
      </c>
      <c r="BP80" s="274">
        <f t="shared" si="88"/>
        <v>13211.37</v>
      </c>
      <c r="BQ80" s="274">
        <f t="shared" si="89"/>
        <v>94.17</v>
      </c>
      <c r="BR80" s="274">
        <f t="shared" si="90"/>
        <v>85.06</v>
      </c>
      <c r="BS80" s="274">
        <f t="shared" si="91"/>
        <v>94.17</v>
      </c>
      <c r="BT80" s="274">
        <f t="shared" si="92"/>
        <v>91.13</v>
      </c>
      <c r="BU80" s="274">
        <f t="shared" si="93"/>
        <v>94.17</v>
      </c>
      <c r="BV80" s="274">
        <f t="shared" si="94"/>
        <v>91.13</v>
      </c>
      <c r="BW80" s="274">
        <f t="shared" si="95"/>
        <v>94.17</v>
      </c>
      <c r="BX80" s="274">
        <f t="shared" si="96"/>
        <v>94.17</v>
      </c>
      <c r="BY80" s="274">
        <f t="shared" si="97"/>
        <v>91.13</v>
      </c>
      <c r="BZ80" s="274">
        <f t="shared" si="98"/>
        <v>94.17</v>
      </c>
      <c r="CA80" s="274">
        <f t="shared" si="99"/>
        <v>91.13</v>
      </c>
      <c r="CB80" s="274">
        <f t="shared" si="100"/>
        <v>94.17</v>
      </c>
      <c r="CC80" s="274">
        <f t="shared" si="101"/>
        <v>1108.77</v>
      </c>
      <c r="CD80" s="274">
        <f t="shared" si="102"/>
        <v>14320.14</v>
      </c>
      <c r="CE80" s="274">
        <f t="shared" si="103"/>
        <v>94.17</v>
      </c>
      <c r="CF80" s="274">
        <f t="shared" si="104"/>
        <v>88.1</v>
      </c>
      <c r="CG80" s="274">
        <f t="shared" si="105"/>
        <v>94.17</v>
      </c>
      <c r="CH80" s="274">
        <f t="shared" si="106"/>
        <v>91.13</v>
      </c>
      <c r="CI80" s="274">
        <f t="shared" si="107"/>
        <v>94.17</v>
      </c>
      <c r="CJ80" s="274">
        <f t="shared" si="108"/>
        <v>91.13</v>
      </c>
      <c r="CK80" s="274">
        <f t="shared" si="109"/>
        <v>94.17</v>
      </c>
      <c r="CL80" s="274">
        <f t="shared" si="110"/>
        <v>94.17</v>
      </c>
      <c r="CM80" s="274">
        <f t="shared" si="111"/>
        <v>91.13</v>
      </c>
      <c r="CN80" s="274">
        <f t="shared" si="112"/>
        <v>94.17</v>
      </c>
      <c r="CO80" s="274">
        <f t="shared" si="113"/>
        <v>91.13</v>
      </c>
      <c r="CP80" s="274">
        <f t="shared" si="114"/>
        <v>94.17</v>
      </c>
      <c r="CQ80" s="274">
        <f t="shared" si="115"/>
        <v>1111.81</v>
      </c>
      <c r="CR80" s="275">
        <f t="shared" si="116"/>
        <v>15431.95</v>
      </c>
      <c r="CS80" s="274">
        <f t="shared" si="117"/>
        <v>94.17</v>
      </c>
      <c r="CT80" s="274">
        <f t="shared" si="118"/>
        <v>85.06</v>
      </c>
      <c r="CU80" s="274">
        <f t="shared" si="119"/>
        <v>94.17</v>
      </c>
      <c r="CV80" s="274">
        <f t="shared" si="120"/>
        <v>91.13</v>
      </c>
      <c r="CW80" s="276">
        <f t="shared" si="121"/>
        <v>94.17</v>
      </c>
      <c r="CX80" s="274">
        <f t="shared" si="122"/>
        <v>91.13</v>
      </c>
      <c r="CY80" s="274">
        <f t="shared" si="123"/>
        <v>94.17</v>
      </c>
      <c r="CZ80" s="274">
        <f t="shared" si="124"/>
        <v>94.17</v>
      </c>
      <c r="DA80" s="274">
        <f t="shared" si="125"/>
        <v>91.13</v>
      </c>
      <c r="DB80" s="274">
        <f t="shared" si="126"/>
        <v>94.17</v>
      </c>
      <c r="DC80" s="274">
        <f t="shared" si="127"/>
        <v>91.13</v>
      </c>
      <c r="DD80" s="274">
        <v>54.83</v>
      </c>
      <c r="DE80" s="275">
        <f t="shared" si="128"/>
        <v>1069.4299999999998</v>
      </c>
      <c r="DF80" s="275">
        <f t="shared" si="129"/>
        <v>16501.38</v>
      </c>
      <c r="DG80" s="275"/>
      <c r="DH80" s="275"/>
      <c r="DI80" s="275"/>
      <c r="DJ80" s="275"/>
      <c r="DK80" s="275"/>
      <c r="DL80" s="275"/>
      <c r="DM80" s="275"/>
      <c r="DN80" s="275"/>
      <c r="DO80" s="275"/>
      <c r="DP80" s="275"/>
      <c r="DQ80" s="275"/>
      <c r="DR80" s="275"/>
      <c r="DS80" s="275"/>
      <c r="DT80" s="274">
        <f t="shared" si="130"/>
        <v>16501.38</v>
      </c>
      <c r="DU80" s="274">
        <f t="shared" si="131"/>
        <v>-10341.380000000001</v>
      </c>
    </row>
    <row r="81" spans="2:125" s="195" customFormat="1" ht="36.75" customHeight="1" x14ac:dyDescent="0.25">
      <c r="B81" s="270">
        <v>41262</v>
      </c>
      <c r="C81" s="58" t="s">
        <v>115</v>
      </c>
      <c r="D81" s="271" t="s">
        <v>677</v>
      </c>
      <c r="E81" s="272" t="s">
        <v>537</v>
      </c>
      <c r="F81" s="272" t="s">
        <v>678</v>
      </c>
      <c r="G81" s="28">
        <v>2290</v>
      </c>
      <c r="H81" s="28">
        <f t="shared" si="45"/>
        <v>229</v>
      </c>
      <c r="I81" s="28">
        <f t="shared" si="46"/>
        <v>2061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>
        <f t="shared" si="60"/>
        <v>0</v>
      </c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>
        <f t="shared" si="132"/>
        <v>13.55</v>
      </c>
      <c r="AJ81" s="28">
        <f t="shared" si="61"/>
        <v>13.55</v>
      </c>
      <c r="AK81" s="28">
        <v>2061</v>
      </c>
      <c r="AL81" s="28">
        <v>2061</v>
      </c>
      <c r="AM81" s="28">
        <v>2061</v>
      </c>
      <c r="AN81" s="28">
        <v>2061</v>
      </c>
      <c r="AO81" s="28">
        <v>2061</v>
      </c>
      <c r="AP81" s="273">
        <f t="shared" si="62"/>
        <v>31.62</v>
      </c>
      <c r="AQ81" s="274">
        <f t="shared" si="63"/>
        <v>35.01</v>
      </c>
      <c r="AR81" s="274">
        <f t="shared" si="64"/>
        <v>33.880000000000003</v>
      </c>
      <c r="AS81" s="274">
        <f t="shared" si="65"/>
        <v>35.01</v>
      </c>
      <c r="AT81" s="274">
        <f t="shared" si="66"/>
        <v>33.880000000000003</v>
      </c>
      <c r="AU81" s="274">
        <f t="shared" si="67"/>
        <v>35.01</v>
      </c>
      <c r="AV81" s="274">
        <f t="shared" si="68"/>
        <v>35.01</v>
      </c>
      <c r="AW81" s="274">
        <f t="shared" si="69"/>
        <v>33.880000000000003</v>
      </c>
      <c r="AX81" s="274">
        <f t="shared" si="70"/>
        <v>35.01</v>
      </c>
      <c r="AY81" s="274">
        <f t="shared" si="71"/>
        <v>33.880000000000003</v>
      </c>
      <c r="AZ81" s="274">
        <f t="shared" si="72"/>
        <v>35.01</v>
      </c>
      <c r="BA81" s="274">
        <f t="shared" si="73"/>
        <v>2438.2000000000016</v>
      </c>
      <c r="BB81" s="274">
        <f t="shared" si="74"/>
        <v>4499.2</v>
      </c>
      <c r="BC81" s="274">
        <f t="shared" si="75"/>
        <v>35.01</v>
      </c>
      <c r="BD81" s="274">
        <f t="shared" si="76"/>
        <v>31.62</v>
      </c>
      <c r="BE81" s="274">
        <f t="shared" si="77"/>
        <v>35.01</v>
      </c>
      <c r="BF81" s="274">
        <f t="shared" si="78"/>
        <v>33.880000000000003</v>
      </c>
      <c r="BG81" s="274">
        <f t="shared" si="79"/>
        <v>35.01</v>
      </c>
      <c r="BH81" s="274">
        <f t="shared" si="80"/>
        <v>33.880000000000003</v>
      </c>
      <c r="BI81" s="274">
        <f t="shared" si="81"/>
        <v>35.01</v>
      </c>
      <c r="BJ81" s="274">
        <f t="shared" si="82"/>
        <v>35.01</v>
      </c>
      <c r="BK81" s="274">
        <f t="shared" si="83"/>
        <v>33.880000000000003</v>
      </c>
      <c r="BL81" s="274">
        <f t="shared" si="84"/>
        <v>35.01</v>
      </c>
      <c r="BM81" s="274">
        <f t="shared" si="85"/>
        <v>33.880000000000003</v>
      </c>
      <c r="BN81" s="274">
        <f t="shared" si="86"/>
        <v>35.01</v>
      </c>
      <c r="BO81" s="274">
        <f t="shared" si="87"/>
        <v>412.20999999999992</v>
      </c>
      <c r="BP81" s="274">
        <f t="shared" si="88"/>
        <v>4911.41</v>
      </c>
      <c r="BQ81" s="274">
        <f t="shared" si="89"/>
        <v>35.01</v>
      </c>
      <c r="BR81" s="274">
        <f t="shared" si="90"/>
        <v>31.62</v>
      </c>
      <c r="BS81" s="274">
        <f t="shared" si="91"/>
        <v>35.01</v>
      </c>
      <c r="BT81" s="274">
        <f t="shared" si="92"/>
        <v>33.880000000000003</v>
      </c>
      <c r="BU81" s="274">
        <f t="shared" si="93"/>
        <v>35.01</v>
      </c>
      <c r="BV81" s="274">
        <f t="shared" si="94"/>
        <v>33.880000000000003</v>
      </c>
      <c r="BW81" s="274">
        <f t="shared" si="95"/>
        <v>35.01</v>
      </c>
      <c r="BX81" s="274">
        <f t="shared" si="96"/>
        <v>35.01</v>
      </c>
      <c r="BY81" s="274">
        <f t="shared" si="97"/>
        <v>33.880000000000003</v>
      </c>
      <c r="BZ81" s="274">
        <f t="shared" si="98"/>
        <v>35.01</v>
      </c>
      <c r="CA81" s="274">
        <f t="shared" si="99"/>
        <v>33.880000000000003</v>
      </c>
      <c r="CB81" s="274">
        <f t="shared" si="100"/>
        <v>35.01</v>
      </c>
      <c r="CC81" s="274">
        <f t="shared" si="101"/>
        <v>412.20999999999992</v>
      </c>
      <c r="CD81" s="274">
        <f t="shared" si="102"/>
        <v>5323.62</v>
      </c>
      <c r="CE81" s="274">
        <f t="shared" si="103"/>
        <v>35.01</v>
      </c>
      <c r="CF81" s="274">
        <f t="shared" si="104"/>
        <v>32.75</v>
      </c>
      <c r="CG81" s="274">
        <f t="shared" si="105"/>
        <v>35.01</v>
      </c>
      <c r="CH81" s="274">
        <f t="shared" si="106"/>
        <v>33.880000000000003</v>
      </c>
      <c r="CI81" s="274">
        <f t="shared" si="107"/>
        <v>35.01</v>
      </c>
      <c r="CJ81" s="274">
        <f t="shared" si="108"/>
        <v>33.880000000000003</v>
      </c>
      <c r="CK81" s="274">
        <f t="shared" si="109"/>
        <v>35.01</v>
      </c>
      <c r="CL81" s="274">
        <f t="shared" si="110"/>
        <v>35.01</v>
      </c>
      <c r="CM81" s="274">
        <f t="shared" si="111"/>
        <v>33.880000000000003</v>
      </c>
      <c r="CN81" s="274">
        <f t="shared" si="112"/>
        <v>35.01</v>
      </c>
      <c r="CO81" s="274">
        <f t="shared" si="113"/>
        <v>33.880000000000003</v>
      </c>
      <c r="CP81" s="274">
        <f t="shared" si="114"/>
        <v>35.01</v>
      </c>
      <c r="CQ81" s="274">
        <f t="shared" si="115"/>
        <v>413.33999999999992</v>
      </c>
      <c r="CR81" s="275">
        <f t="shared" si="116"/>
        <v>5736.96</v>
      </c>
      <c r="CS81" s="274">
        <f t="shared" si="117"/>
        <v>35.01</v>
      </c>
      <c r="CT81" s="274">
        <f t="shared" si="118"/>
        <v>31.62</v>
      </c>
      <c r="CU81" s="274">
        <f t="shared" si="119"/>
        <v>35.01</v>
      </c>
      <c r="CV81" s="274">
        <f t="shared" si="120"/>
        <v>33.880000000000003</v>
      </c>
      <c r="CW81" s="276">
        <f t="shared" si="121"/>
        <v>35.01</v>
      </c>
      <c r="CX81" s="274">
        <f t="shared" si="122"/>
        <v>33.880000000000003</v>
      </c>
      <c r="CY81" s="274">
        <f t="shared" si="123"/>
        <v>35.01</v>
      </c>
      <c r="CZ81" s="274">
        <f t="shared" si="124"/>
        <v>35.01</v>
      </c>
      <c r="DA81" s="274">
        <f t="shared" si="125"/>
        <v>33.880000000000003</v>
      </c>
      <c r="DB81" s="274">
        <f t="shared" si="126"/>
        <v>35.01</v>
      </c>
      <c r="DC81" s="274">
        <f t="shared" si="127"/>
        <v>33.880000000000003</v>
      </c>
      <c r="DD81" s="274">
        <v>20.28</v>
      </c>
      <c r="DE81" s="275">
        <f t="shared" si="128"/>
        <v>397.4799999999999</v>
      </c>
      <c r="DF81" s="275">
        <f t="shared" si="129"/>
        <v>6134.44</v>
      </c>
      <c r="DG81" s="275"/>
      <c r="DH81" s="275"/>
      <c r="DI81" s="275"/>
      <c r="DJ81" s="275"/>
      <c r="DK81" s="275"/>
      <c r="DL81" s="275"/>
      <c r="DM81" s="275"/>
      <c r="DN81" s="275"/>
      <c r="DO81" s="275"/>
      <c r="DP81" s="275"/>
      <c r="DQ81" s="275"/>
      <c r="DR81" s="275"/>
      <c r="DS81" s="275"/>
      <c r="DT81" s="274">
        <f t="shared" si="130"/>
        <v>6134.44</v>
      </c>
      <c r="DU81" s="274">
        <f t="shared" si="131"/>
        <v>-3844.4399999999996</v>
      </c>
    </row>
    <row r="82" spans="2:125" s="195" customFormat="1" ht="33" customHeight="1" x14ac:dyDescent="0.25">
      <c r="B82" s="270">
        <v>41262</v>
      </c>
      <c r="C82" s="58" t="s">
        <v>115</v>
      </c>
      <c r="D82" s="271" t="s">
        <v>677</v>
      </c>
      <c r="E82" s="272" t="s">
        <v>537</v>
      </c>
      <c r="F82" s="272" t="s">
        <v>679</v>
      </c>
      <c r="G82" s="28">
        <v>2290</v>
      </c>
      <c r="H82" s="28">
        <f t="shared" si="45"/>
        <v>229</v>
      </c>
      <c r="I82" s="28">
        <f t="shared" si="46"/>
        <v>2061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>
        <f t="shared" si="60"/>
        <v>0</v>
      </c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>
        <f t="shared" si="132"/>
        <v>13.55</v>
      </c>
      <c r="AJ82" s="28">
        <f t="shared" si="61"/>
        <v>13.55</v>
      </c>
      <c r="AK82" s="28">
        <v>2061</v>
      </c>
      <c r="AL82" s="28">
        <v>2061</v>
      </c>
      <c r="AM82" s="28">
        <v>2061</v>
      </c>
      <c r="AN82" s="28">
        <v>2061</v>
      </c>
      <c r="AO82" s="28">
        <v>2061</v>
      </c>
      <c r="AP82" s="273">
        <f t="shared" si="62"/>
        <v>31.62</v>
      </c>
      <c r="AQ82" s="274">
        <f t="shared" si="63"/>
        <v>35.01</v>
      </c>
      <c r="AR82" s="274">
        <f t="shared" si="64"/>
        <v>33.880000000000003</v>
      </c>
      <c r="AS82" s="274">
        <f t="shared" si="65"/>
        <v>35.01</v>
      </c>
      <c r="AT82" s="274">
        <f t="shared" si="66"/>
        <v>33.880000000000003</v>
      </c>
      <c r="AU82" s="274">
        <f t="shared" si="67"/>
        <v>35.01</v>
      </c>
      <c r="AV82" s="274">
        <f t="shared" si="68"/>
        <v>35.01</v>
      </c>
      <c r="AW82" s="274">
        <f t="shared" si="69"/>
        <v>33.880000000000003</v>
      </c>
      <c r="AX82" s="274">
        <f t="shared" si="70"/>
        <v>35.01</v>
      </c>
      <c r="AY82" s="274">
        <f t="shared" si="71"/>
        <v>33.880000000000003</v>
      </c>
      <c r="AZ82" s="274">
        <f t="shared" si="72"/>
        <v>35.01</v>
      </c>
      <c r="BA82" s="274">
        <f t="shared" si="73"/>
        <v>2438.2000000000016</v>
      </c>
      <c r="BB82" s="274">
        <f t="shared" si="74"/>
        <v>4499.2</v>
      </c>
      <c r="BC82" s="274">
        <f t="shared" si="75"/>
        <v>35.01</v>
      </c>
      <c r="BD82" s="274">
        <f t="shared" si="76"/>
        <v>31.62</v>
      </c>
      <c r="BE82" s="274">
        <f t="shared" si="77"/>
        <v>35.01</v>
      </c>
      <c r="BF82" s="274">
        <f t="shared" si="78"/>
        <v>33.880000000000003</v>
      </c>
      <c r="BG82" s="274">
        <f t="shared" si="79"/>
        <v>35.01</v>
      </c>
      <c r="BH82" s="274">
        <f t="shared" si="80"/>
        <v>33.880000000000003</v>
      </c>
      <c r="BI82" s="274">
        <f t="shared" si="81"/>
        <v>35.01</v>
      </c>
      <c r="BJ82" s="274">
        <f t="shared" si="82"/>
        <v>35.01</v>
      </c>
      <c r="BK82" s="274">
        <f t="shared" si="83"/>
        <v>33.880000000000003</v>
      </c>
      <c r="BL82" s="274">
        <f t="shared" si="84"/>
        <v>35.01</v>
      </c>
      <c r="BM82" s="274">
        <f t="shared" si="85"/>
        <v>33.880000000000003</v>
      </c>
      <c r="BN82" s="274">
        <f t="shared" si="86"/>
        <v>35.01</v>
      </c>
      <c r="BO82" s="274">
        <f t="shared" si="87"/>
        <v>412.20999999999992</v>
      </c>
      <c r="BP82" s="274">
        <f t="shared" si="88"/>
        <v>4911.41</v>
      </c>
      <c r="BQ82" s="274">
        <f t="shared" si="89"/>
        <v>35.01</v>
      </c>
      <c r="BR82" s="274">
        <f t="shared" si="90"/>
        <v>31.62</v>
      </c>
      <c r="BS82" s="274">
        <f t="shared" si="91"/>
        <v>35.01</v>
      </c>
      <c r="BT82" s="274">
        <f t="shared" si="92"/>
        <v>33.880000000000003</v>
      </c>
      <c r="BU82" s="274">
        <f t="shared" si="93"/>
        <v>35.01</v>
      </c>
      <c r="BV82" s="274">
        <f t="shared" si="94"/>
        <v>33.880000000000003</v>
      </c>
      <c r="BW82" s="274">
        <f t="shared" si="95"/>
        <v>35.01</v>
      </c>
      <c r="BX82" s="274">
        <f t="shared" si="96"/>
        <v>35.01</v>
      </c>
      <c r="BY82" s="274">
        <f t="shared" si="97"/>
        <v>33.880000000000003</v>
      </c>
      <c r="BZ82" s="274">
        <f t="shared" si="98"/>
        <v>35.01</v>
      </c>
      <c r="CA82" s="274">
        <f t="shared" si="99"/>
        <v>33.880000000000003</v>
      </c>
      <c r="CB82" s="274">
        <f t="shared" si="100"/>
        <v>35.01</v>
      </c>
      <c r="CC82" s="274">
        <f t="shared" si="101"/>
        <v>412.20999999999992</v>
      </c>
      <c r="CD82" s="274">
        <f t="shared" si="102"/>
        <v>5323.62</v>
      </c>
      <c r="CE82" s="274">
        <f t="shared" si="103"/>
        <v>35.01</v>
      </c>
      <c r="CF82" s="274">
        <f t="shared" si="104"/>
        <v>32.75</v>
      </c>
      <c r="CG82" s="274">
        <f t="shared" si="105"/>
        <v>35.01</v>
      </c>
      <c r="CH82" s="274">
        <f t="shared" si="106"/>
        <v>33.880000000000003</v>
      </c>
      <c r="CI82" s="274">
        <f t="shared" si="107"/>
        <v>35.01</v>
      </c>
      <c r="CJ82" s="274">
        <f t="shared" si="108"/>
        <v>33.880000000000003</v>
      </c>
      <c r="CK82" s="274">
        <f t="shared" si="109"/>
        <v>35.01</v>
      </c>
      <c r="CL82" s="274">
        <f t="shared" si="110"/>
        <v>35.01</v>
      </c>
      <c r="CM82" s="274">
        <f t="shared" si="111"/>
        <v>33.880000000000003</v>
      </c>
      <c r="CN82" s="274">
        <f t="shared" si="112"/>
        <v>35.01</v>
      </c>
      <c r="CO82" s="274">
        <f t="shared" si="113"/>
        <v>33.880000000000003</v>
      </c>
      <c r="CP82" s="274">
        <f t="shared" si="114"/>
        <v>35.01</v>
      </c>
      <c r="CQ82" s="274">
        <f t="shared" si="115"/>
        <v>413.33999999999992</v>
      </c>
      <c r="CR82" s="275">
        <f t="shared" si="116"/>
        <v>5736.96</v>
      </c>
      <c r="CS82" s="274">
        <f t="shared" si="117"/>
        <v>35.01</v>
      </c>
      <c r="CT82" s="274">
        <f t="shared" si="118"/>
        <v>31.62</v>
      </c>
      <c r="CU82" s="274">
        <f t="shared" si="119"/>
        <v>35.01</v>
      </c>
      <c r="CV82" s="274">
        <f t="shared" si="120"/>
        <v>33.880000000000003</v>
      </c>
      <c r="CW82" s="276">
        <f t="shared" si="121"/>
        <v>35.01</v>
      </c>
      <c r="CX82" s="274">
        <f t="shared" si="122"/>
        <v>33.880000000000003</v>
      </c>
      <c r="CY82" s="274">
        <f t="shared" si="123"/>
        <v>35.01</v>
      </c>
      <c r="CZ82" s="274">
        <f t="shared" si="124"/>
        <v>35.01</v>
      </c>
      <c r="DA82" s="274">
        <f t="shared" si="125"/>
        <v>33.880000000000003</v>
      </c>
      <c r="DB82" s="274">
        <f t="shared" si="126"/>
        <v>35.01</v>
      </c>
      <c r="DC82" s="274">
        <f t="shared" si="127"/>
        <v>33.880000000000003</v>
      </c>
      <c r="DD82" s="274">
        <v>20.28</v>
      </c>
      <c r="DE82" s="275">
        <f t="shared" si="128"/>
        <v>397.4799999999999</v>
      </c>
      <c r="DF82" s="275">
        <f t="shared" si="129"/>
        <v>6134.44</v>
      </c>
      <c r="DG82" s="275"/>
      <c r="DH82" s="275"/>
      <c r="DI82" s="275"/>
      <c r="DJ82" s="275"/>
      <c r="DK82" s="275"/>
      <c r="DL82" s="275"/>
      <c r="DM82" s="275"/>
      <c r="DN82" s="275"/>
      <c r="DO82" s="275"/>
      <c r="DP82" s="275"/>
      <c r="DQ82" s="275"/>
      <c r="DR82" s="275"/>
      <c r="DS82" s="275"/>
      <c r="DT82" s="274">
        <f t="shared" si="130"/>
        <v>6134.44</v>
      </c>
      <c r="DU82" s="274">
        <f t="shared" si="131"/>
        <v>-3844.4399999999996</v>
      </c>
    </row>
    <row r="83" spans="2:125" s="195" customFormat="1" ht="36" customHeight="1" x14ac:dyDescent="0.25">
      <c r="B83" s="270">
        <v>41262</v>
      </c>
      <c r="C83" s="58" t="s">
        <v>115</v>
      </c>
      <c r="D83" s="271" t="s">
        <v>677</v>
      </c>
      <c r="E83" s="272" t="s">
        <v>537</v>
      </c>
      <c r="F83" s="272" t="s">
        <v>680</v>
      </c>
      <c r="G83" s="28">
        <v>2290</v>
      </c>
      <c r="H83" s="28">
        <f t="shared" si="45"/>
        <v>229</v>
      </c>
      <c r="I83" s="28">
        <f t="shared" si="46"/>
        <v>2061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>
        <f t="shared" si="60"/>
        <v>0</v>
      </c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>
        <f>ROUND((I83/5/365*13),2)</f>
        <v>14.68</v>
      </c>
      <c r="AI83" s="28">
        <f t="shared" si="132"/>
        <v>13.55</v>
      </c>
      <c r="AJ83" s="28">
        <f t="shared" si="61"/>
        <v>28.23</v>
      </c>
      <c r="AK83" s="28">
        <v>2061</v>
      </c>
      <c r="AL83" s="28">
        <v>2061</v>
      </c>
      <c r="AM83" s="28">
        <v>2061</v>
      </c>
      <c r="AN83" s="28">
        <v>2061</v>
      </c>
      <c r="AO83" s="28">
        <v>2061</v>
      </c>
      <c r="AP83" s="273">
        <f t="shared" si="62"/>
        <v>31.62</v>
      </c>
      <c r="AQ83" s="274">
        <f t="shared" si="63"/>
        <v>35.01</v>
      </c>
      <c r="AR83" s="274">
        <f t="shared" si="64"/>
        <v>33.880000000000003</v>
      </c>
      <c r="AS83" s="274">
        <f t="shared" si="65"/>
        <v>35.01</v>
      </c>
      <c r="AT83" s="274">
        <f t="shared" si="66"/>
        <v>33.880000000000003</v>
      </c>
      <c r="AU83" s="274">
        <f t="shared" si="67"/>
        <v>35.01</v>
      </c>
      <c r="AV83" s="274">
        <f t="shared" si="68"/>
        <v>35.01</v>
      </c>
      <c r="AW83" s="274">
        <f t="shared" si="69"/>
        <v>33.880000000000003</v>
      </c>
      <c r="AX83" s="274">
        <f t="shared" si="70"/>
        <v>35.01</v>
      </c>
      <c r="AY83" s="274">
        <f t="shared" si="71"/>
        <v>33.880000000000003</v>
      </c>
      <c r="AZ83" s="274">
        <f t="shared" si="72"/>
        <v>35.01</v>
      </c>
      <c r="BA83" s="274">
        <f t="shared" si="73"/>
        <v>2438.2000000000016</v>
      </c>
      <c r="BB83" s="274">
        <f t="shared" si="74"/>
        <v>4499.2</v>
      </c>
      <c r="BC83" s="274">
        <f t="shared" si="75"/>
        <v>35.01</v>
      </c>
      <c r="BD83" s="274">
        <f t="shared" si="76"/>
        <v>31.62</v>
      </c>
      <c r="BE83" s="274">
        <f t="shared" si="77"/>
        <v>35.01</v>
      </c>
      <c r="BF83" s="274">
        <f t="shared" si="78"/>
        <v>33.880000000000003</v>
      </c>
      <c r="BG83" s="274">
        <f t="shared" si="79"/>
        <v>35.01</v>
      </c>
      <c r="BH83" s="274">
        <f t="shared" si="80"/>
        <v>33.880000000000003</v>
      </c>
      <c r="BI83" s="274">
        <f t="shared" si="81"/>
        <v>35.01</v>
      </c>
      <c r="BJ83" s="274">
        <f t="shared" si="82"/>
        <v>35.01</v>
      </c>
      <c r="BK83" s="274">
        <f t="shared" si="83"/>
        <v>33.880000000000003</v>
      </c>
      <c r="BL83" s="274">
        <f t="shared" si="84"/>
        <v>35.01</v>
      </c>
      <c r="BM83" s="274">
        <f t="shared" si="85"/>
        <v>33.880000000000003</v>
      </c>
      <c r="BN83" s="274">
        <f t="shared" si="86"/>
        <v>35.01</v>
      </c>
      <c r="BO83" s="274">
        <f t="shared" si="87"/>
        <v>412.20999999999992</v>
      </c>
      <c r="BP83" s="274">
        <f t="shared" si="88"/>
        <v>4911.41</v>
      </c>
      <c r="BQ83" s="274">
        <f t="shared" si="89"/>
        <v>35.01</v>
      </c>
      <c r="BR83" s="274">
        <f t="shared" si="90"/>
        <v>31.62</v>
      </c>
      <c r="BS83" s="274">
        <f t="shared" si="91"/>
        <v>35.01</v>
      </c>
      <c r="BT83" s="274">
        <f t="shared" si="92"/>
        <v>33.880000000000003</v>
      </c>
      <c r="BU83" s="274">
        <f t="shared" si="93"/>
        <v>35.01</v>
      </c>
      <c r="BV83" s="274">
        <f t="shared" si="94"/>
        <v>33.880000000000003</v>
      </c>
      <c r="BW83" s="274">
        <f t="shared" si="95"/>
        <v>35.01</v>
      </c>
      <c r="BX83" s="274">
        <f t="shared" si="96"/>
        <v>35.01</v>
      </c>
      <c r="BY83" s="274">
        <f t="shared" si="97"/>
        <v>33.880000000000003</v>
      </c>
      <c r="BZ83" s="274">
        <f t="shared" si="98"/>
        <v>35.01</v>
      </c>
      <c r="CA83" s="274">
        <f t="shared" si="99"/>
        <v>33.880000000000003</v>
      </c>
      <c r="CB83" s="274">
        <f t="shared" si="100"/>
        <v>35.01</v>
      </c>
      <c r="CC83" s="274">
        <f t="shared" si="101"/>
        <v>412.20999999999992</v>
      </c>
      <c r="CD83" s="274">
        <f t="shared" si="102"/>
        <v>5323.62</v>
      </c>
      <c r="CE83" s="274">
        <f t="shared" si="103"/>
        <v>35.01</v>
      </c>
      <c r="CF83" s="274">
        <f t="shared" si="104"/>
        <v>32.75</v>
      </c>
      <c r="CG83" s="274">
        <f t="shared" si="105"/>
        <v>35.01</v>
      </c>
      <c r="CH83" s="274">
        <f t="shared" si="106"/>
        <v>33.880000000000003</v>
      </c>
      <c r="CI83" s="274">
        <f t="shared" si="107"/>
        <v>35.01</v>
      </c>
      <c r="CJ83" s="274">
        <f t="shared" si="108"/>
        <v>33.880000000000003</v>
      </c>
      <c r="CK83" s="274">
        <f t="shared" si="109"/>
        <v>35.01</v>
      </c>
      <c r="CL83" s="274">
        <f t="shared" si="110"/>
        <v>35.01</v>
      </c>
      <c r="CM83" s="274">
        <f t="shared" si="111"/>
        <v>33.880000000000003</v>
      </c>
      <c r="CN83" s="274">
        <f t="shared" si="112"/>
        <v>35.01</v>
      </c>
      <c r="CO83" s="274">
        <f t="shared" si="113"/>
        <v>33.880000000000003</v>
      </c>
      <c r="CP83" s="274">
        <f t="shared" si="114"/>
        <v>35.01</v>
      </c>
      <c r="CQ83" s="274">
        <f t="shared" si="115"/>
        <v>413.33999999999992</v>
      </c>
      <c r="CR83" s="275">
        <f t="shared" si="116"/>
        <v>5736.96</v>
      </c>
      <c r="CS83" s="274">
        <f t="shared" si="117"/>
        <v>35.01</v>
      </c>
      <c r="CT83" s="274">
        <f t="shared" si="118"/>
        <v>31.62</v>
      </c>
      <c r="CU83" s="274">
        <f t="shared" si="119"/>
        <v>35.01</v>
      </c>
      <c r="CV83" s="274">
        <f t="shared" si="120"/>
        <v>33.880000000000003</v>
      </c>
      <c r="CW83" s="276">
        <f t="shared" si="121"/>
        <v>35.01</v>
      </c>
      <c r="CX83" s="274">
        <f t="shared" si="122"/>
        <v>33.880000000000003</v>
      </c>
      <c r="CY83" s="274">
        <f t="shared" si="123"/>
        <v>35.01</v>
      </c>
      <c r="CZ83" s="274">
        <f t="shared" si="124"/>
        <v>35.01</v>
      </c>
      <c r="DA83" s="274">
        <f t="shared" si="125"/>
        <v>33.880000000000003</v>
      </c>
      <c r="DB83" s="274">
        <f t="shared" si="126"/>
        <v>35.01</v>
      </c>
      <c r="DC83" s="274">
        <f t="shared" si="127"/>
        <v>33.880000000000003</v>
      </c>
      <c r="DD83" s="274">
        <v>20.28</v>
      </c>
      <c r="DE83" s="275">
        <f t="shared" si="128"/>
        <v>397.4799999999999</v>
      </c>
      <c r="DF83" s="275">
        <f t="shared" si="129"/>
        <v>6134.44</v>
      </c>
      <c r="DG83" s="275"/>
      <c r="DH83" s="275"/>
      <c r="DI83" s="275"/>
      <c r="DJ83" s="275"/>
      <c r="DK83" s="275"/>
      <c r="DL83" s="275"/>
      <c r="DM83" s="275"/>
      <c r="DN83" s="275"/>
      <c r="DO83" s="275"/>
      <c r="DP83" s="275"/>
      <c r="DQ83" s="275"/>
      <c r="DR83" s="275"/>
      <c r="DS83" s="275"/>
      <c r="DT83" s="274">
        <f t="shared" si="130"/>
        <v>6134.44</v>
      </c>
      <c r="DU83" s="274">
        <f t="shared" si="131"/>
        <v>-3844.4399999999996</v>
      </c>
    </row>
    <row r="84" spans="2:125" s="195" customFormat="1" ht="33.75" customHeight="1" x14ac:dyDescent="0.25">
      <c r="B84" s="270">
        <v>41262</v>
      </c>
      <c r="C84" s="58" t="s">
        <v>115</v>
      </c>
      <c r="D84" s="271" t="s">
        <v>681</v>
      </c>
      <c r="E84" s="272" t="s">
        <v>537</v>
      </c>
      <c r="F84" s="272" t="s">
        <v>682</v>
      </c>
      <c r="G84" s="28">
        <v>3940</v>
      </c>
      <c r="H84" s="28">
        <f t="shared" si="45"/>
        <v>394</v>
      </c>
      <c r="I84" s="28">
        <f t="shared" si="46"/>
        <v>3546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>
        <f t="shared" si="60"/>
        <v>0</v>
      </c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>
        <f t="shared" si="132"/>
        <v>23.32</v>
      </c>
      <c r="AJ84" s="28">
        <f t="shared" si="61"/>
        <v>23.32</v>
      </c>
      <c r="AK84" s="28">
        <v>3546</v>
      </c>
      <c r="AL84" s="28">
        <v>3546</v>
      </c>
      <c r="AM84" s="28">
        <v>3546</v>
      </c>
      <c r="AN84" s="28">
        <v>3546</v>
      </c>
      <c r="AO84" s="28">
        <v>3546</v>
      </c>
      <c r="AP84" s="273">
        <f t="shared" si="62"/>
        <v>54.4</v>
      </c>
      <c r="AQ84" s="274">
        <f t="shared" si="63"/>
        <v>60.23</v>
      </c>
      <c r="AR84" s="274">
        <f t="shared" si="64"/>
        <v>58.29</v>
      </c>
      <c r="AS84" s="274">
        <f t="shared" si="65"/>
        <v>60.23</v>
      </c>
      <c r="AT84" s="274">
        <f t="shared" si="66"/>
        <v>58.29</v>
      </c>
      <c r="AU84" s="274">
        <f t="shared" si="67"/>
        <v>60.23</v>
      </c>
      <c r="AV84" s="274">
        <f t="shared" si="68"/>
        <v>60.23</v>
      </c>
      <c r="AW84" s="274">
        <f t="shared" si="69"/>
        <v>58.29</v>
      </c>
      <c r="AX84" s="274">
        <f t="shared" si="70"/>
        <v>60.23</v>
      </c>
      <c r="AY84" s="274">
        <f t="shared" si="71"/>
        <v>58.29</v>
      </c>
      <c r="AZ84" s="274">
        <f t="shared" si="72"/>
        <v>60.23</v>
      </c>
      <c r="BA84" s="274">
        <f t="shared" si="73"/>
        <v>4194.9399999999996</v>
      </c>
      <c r="BB84" s="274">
        <f t="shared" si="74"/>
        <v>7740.94</v>
      </c>
      <c r="BC84" s="274">
        <f t="shared" si="75"/>
        <v>60.23</v>
      </c>
      <c r="BD84" s="274">
        <f t="shared" si="76"/>
        <v>54.4</v>
      </c>
      <c r="BE84" s="274">
        <f t="shared" si="77"/>
        <v>60.23</v>
      </c>
      <c r="BF84" s="274">
        <f t="shared" si="78"/>
        <v>58.29</v>
      </c>
      <c r="BG84" s="274">
        <f t="shared" si="79"/>
        <v>60.23</v>
      </c>
      <c r="BH84" s="274">
        <f t="shared" si="80"/>
        <v>58.29</v>
      </c>
      <c r="BI84" s="274">
        <f t="shared" si="81"/>
        <v>60.23</v>
      </c>
      <c r="BJ84" s="274">
        <f t="shared" si="82"/>
        <v>60.23</v>
      </c>
      <c r="BK84" s="274">
        <f t="shared" si="83"/>
        <v>58.29</v>
      </c>
      <c r="BL84" s="274">
        <f t="shared" si="84"/>
        <v>60.23</v>
      </c>
      <c r="BM84" s="274">
        <f t="shared" si="85"/>
        <v>58.29</v>
      </c>
      <c r="BN84" s="274">
        <f t="shared" si="86"/>
        <v>60.23</v>
      </c>
      <c r="BO84" s="274">
        <f t="shared" si="87"/>
        <v>709.17000000000007</v>
      </c>
      <c r="BP84" s="274">
        <f t="shared" si="88"/>
        <v>8450.11</v>
      </c>
      <c r="BQ84" s="274">
        <f t="shared" si="89"/>
        <v>60.23</v>
      </c>
      <c r="BR84" s="274">
        <f t="shared" si="90"/>
        <v>54.4</v>
      </c>
      <c r="BS84" s="274">
        <f t="shared" si="91"/>
        <v>60.23</v>
      </c>
      <c r="BT84" s="274">
        <f t="shared" si="92"/>
        <v>58.29</v>
      </c>
      <c r="BU84" s="274">
        <f t="shared" si="93"/>
        <v>60.23</v>
      </c>
      <c r="BV84" s="274">
        <f t="shared" si="94"/>
        <v>58.29</v>
      </c>
      <c r="BW84" s="274">
        <f t="shared" si="95"/>
        <v>60.23</v>
      </c>
      <c r="BX84" s="274">
        <f t="shared" si="96"/>
        <v>60.23</v>
      </c>
      <c r="BY84" s="274">
        <f t="shared" si="97"/>
        <v>58.29</v>
      </c>
      <c r="BZ84" s="274">
        <f t="shared" si="98"/>
        <v>60.23</v>
      </c>
      <c r="CA84" s="274">
        <f t="shared" si="99"/>
        <v>58.29</v>
      </c>
      <c r="CB84" s="274">
        <f t="shared" si="100"/>
        <v>60.23</v>
      </c>
      <c r="CC84" s="274">
        <f t="shared" si="101"/>
        <v>709.17000000000007</v>
      </c>
      <c r="CD84" s="274">
        <f t="shared" si="102"/>
        <v>9159.2800000000007</v>
      </c>
      <c r="CE84" s="274">
        <f t="shared" si="103"/>
        <v>60.23</v>
      </c>
      <c r="CF84" s="274">
        <f t="shared" si="104"/>
        <v>56.35</v>
      </c>
      <c r="CG84" s="274">
        <f t="shared" si="105"/>
        <v>60.23</v>
      </c>
      <c r="CH84" s="274">
        <f t="shared" si="106"/>
        <v>58.29</v>
      </c>
      <c r="CI84" s="274">
        <f t="shared" si="107"/>
        <v>60.23</v>
      </c>
      <c r="CJ84" s="274">
        <f t="shared" si="108"/>
        <v>58.29</v>
      </c>
      <c r="CK84" s="274">
        <f t="shared" si="109"/>
        <v>60.23</v>
      </c>
      <c r="CL84" s="274">
        <f t="shared" si="110"/>
        <v>60.23</v>
      </c>
      <c r="CM84" s="274">
        <f t="shared" si="111"/>
        <v>58.29</v>
      </c>
      <c r="CN84" s="274">
        <f t="shared" si="112"/>
        <v>60.23</v>
      </c>
      <c r="CO84" s="274">
        <f t="shared" si="113"/>
        <v>58.29</v>
      </c>
      <c r="CP84" s="274">
        <f t="shared" si="114"/>
        <v>60.23</v>
      </c>
      <c r="CQ84" s="274">
        <f t="shared" si="115"/>
        <v>711.12</v>
      </c>
      <c r="CR84" s="275">
        <f t="shared" si="116"/>
        <v>9870.4</v>
      </c>
      <c r="CS84" s="274">
        <f t="shared" si="117"/>
        <v>60.23</v>
      </c>
      <c r="CT84" s="274">
        <f t="shared" si="118"/>
        <v>54.4</v>
      </c>
      <c r="CU84" s="274">
        <f t="shared" si="119"/>
        <v>60.23</v>
      </c>
      <c r="CV84" s="274">
        <f t="shared" si="120"/>
        <v>58.29</v>
      </c>
      <c r="CW84" s="276">
        <f t="shared" si="121"/>
        <v>60.23</v>
      </c>
      <c r="CX84" s="274">
        <f t="shared" si="122"/>
        <v>58.29</v>
      </c>
      <c r="CY84" s="274">
        <f t="shared" si="123"/>
        <v>60.23</v>
      </c>
      <c r="CZ84" s="274">
        <f t="shared" si="124"/>
        <v>60.23</v>
      </c>
      <c r="DA84" s="274">
        <f t="shared" si="125"/>
        <v>58.29</v>
      </c>
      <c r="DB84" s="274">
        <f t="shared" si="126"/>
        <v>60.23</v>
      </c>
      <c r="DC84" s="274">
        <f t="shared" si="127"/>
        <v>58.29</v>
      </c>
      <c r="DD84" s="274">
        <v>35.11</v>
      </c>
      <c r="DE84" s="275">
        <f t="shared" si="128"/>
        <v>684.05000000000007</v>
      </c>
      <c r="DF84" s="275">
        <f t="shared" si="129"/>
        <v>10554.45</v>
      </c>
      <c r="DG84" s="275"/>
      <c r="DH84" s="275"/>
      <c r="DI84" s="275"/>
      <c r="DJ84" s="275"/>
      <c r="DK84" s="275"/>
      <c r="DL84" s="275"/>
      <c r="DM84" s="275"/>
      <c r="DN84" s="275"/>
      <c r="DO84" s="275"/>
      <c r="DP84" s="275"/>
      <c r="DQ84" s="275"/>
      <c r="DR84" s="275"/>
      <c r="DS84" s="275"/>
      <c r="DT84" s="274">
        <f t="shared" si="130"/>
        <v>10554.45</v>
      </c>
      <c r="DU84" s="274">
        <f t="shared" si="131"/>
        <v>-6614.4500000000007</v>
      </c>
    </row>
    <row r="85" spans="2:125" s="195" customFormat="1" ht="40.5" customHeight="1" x14ac:dyDescent="0.25">
      <c r="B85" s="270">
        <v>41262</v>
      </c>
      <c r="C85" s="58" t="s">
        <v>115</v>
      </c>
      <c r="D85" s="271" t="s">
        <v>683</v>
      </c>
      <c r="E85" s="272" t="s">
        <v>537</v>
      </c>
      <c r="F85" s="272" t="s">
        <v>684</v>
      </c>
      <c r="G85" s="28">
        <v>3940</v>
      </c>
      <c r="H85" s="28">
        <f t="shared" si="45"/>
        <v>394</v>
      </c>
      <c r="I85" s="28">
        <f t="shared" si="46"/>
        <v>3546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>
        <f t="shared" si="60"/>
        <v>0</v>
      </c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>
        <f t="shared" si="132"/>
        <v>23.32</v>
      </c>
      <c r="AJ85" s="28">
        <f t="shared" si="61"/>
        <v>23.32</v>
      </c>
      <c r="AK85" s="28">
        <v>3546</v>
      </c>
      <c r="AL85" s="28">
        <v>3546</v>
      </c>
      <c r="AM85" s="28">
        <v>3546</v>
      </c>
      <c r="AN85" s="28">
        <v>3546</v>
      </c>
      <c r="AO85" s="28">
        <v>3546</v>
      </c>
      <c r="AP85" s="273">
        <f t="shared" si="62"/>
        <v>54.4</v>
      </c>
      <c r="AQ85" s="274">
        <f t="shared" si="63"/>
        <v>60.23</v>
      </c>
      <c r="AR85" s="274">
        <f t="shared" si="64"/>
        <v>58.29</v>
      </c>
      <c r="AS85" s="274">
        <f t="shared" si="65"/>
        <v>60.23</v>
      </c>
      <c r="AT85" s="274">
        <f t="shared" si="66"/>
        <v>58.29</v>
      </c>
      <c r="AU85" s="274">
        <f t="shared" si="67"/>
        <v>60.23</v>
      </c>
      <c r="AV85" s="274">
        <f t="shared" si="68"/>
        <v>60.23</v>
      </c>
      <c r="AW85" s="274">
        <f t="shared" si="69"/>
        <v>58.29</v>
      </c>
      <c r="AX85" s="274">
        <f t="shared" si="70"/>
        <v>60.23</v>
      </c>
      <c r="AY85" s="274">
        <f t="shared" si="71"/>
        <v>58.29</v>
      </c>
      <c r="AZ85" s="274">
        <f t="shared" si="72"/>
        <v>60.23</v>
      </c>
      <c r="BA85" s="274">
        <f t="shared" si="73"/>
        <v>4194.9399999999996</v>
      </c>
      <c r="BB85" s="274">
        <f t="shared" si="74"/>
        <v>7740.94</v>
      </c>
      <c r="BC85" s="274">
        <f t="shared" si="75"/>
        <v>60.23</v>
      </c>
      <c r="BD85" s="274">
        <f t="shared" si="76"/>
        <v>54.4</v>
      </c>
      <c r="BE85" s="274">
        <f t="shared" si="77"/>
        <v>60.23</v>
      </c>
      <c r="BF85" s="274">
        <f t="shared" si="78"/>
        <v>58.29</v>
      </c>
      <c r="BG85" s="274">
        <f t="shared" si="79"/>
        <v>60.23</v>
      </c>
      <c r="BH85" s="274">
        <f t="shared" si="80"/>
        <v>58.29</v>
      </c>
      <c r="BI85" s="274">
        <f t="shared" si="81"/>
        <v>60.23</v>
      </c>
      <c r="BJ85" s="274">
        <f t="shared" si="82"/>
        <v>60.23</v>
      </c>
      <c r="BK85" s="274">
        <f t="shared" si="83"/>
        <v>58.29</v>
      </c>
      <c r="BL85" s="274">
        <f t="shared" si="84"/>
        <v>60.23</v>
      </c>
      <c r="BM85" s="274">
        <f t="shared" si="85"/>
        <v>58.29</v>
      </c>
      <c r="BN85" s="274">
        <f t="shared" si="86"/>
        <v>60.23</v>
      </c>
      <c r="BO85" s="274">
        <f t="shared" si="87"/>
        <v>709.17000000000007</v>
      </c>
      <c r="BP85" s="274">
        <f t="shared" si="88"/>
        <v>8450.11</v>
      </c>
      <c r="BQ85" s="274">
        <f t="shared" si="89"/>
        <v>60.23</v>
      </c>
      <c r="BR85" s="274">
        <f t="shared" si="90"/>
        <v>54.4</v>
      </c>
      <c r="BS85" s="274">
        <f t="shared" si="91"/>
        <v>60.23</v>
      </c>
      <c r="BT85" s="274">
        <f t="shared" si="92"/>
        <v>58.29</v>
      </c>
      <c r="BU85" s="274">
        <f t="shared" si="93"/>
        <v>60.23</v>
      </c>
      <c r="BV85" s="274">
        <f t="shared" si="94"/>
        <v>58.29</v>
      </c>
      <c r="BW85" s="274">
        <f t="shared" si="95"/>
        <v>60.23</v>
      </c>
      <c r="BX85" s="274">
        <f t="shared" si="96"/>
        <v>60.23</v>
      </c>
      <c r="BY85" s="274">
        <f t="shared" si="97"/>
        <v>58.29</v>
      </c>
      <c r="BZ85" s="274">
        <f t="shared" si="98"/>
        <v>60.23</v>
      </c>
      <c r="CA85" s="274">
        <f t="shared" si="99"/>
        <v>58.29</v>
      </c>
      <c r="CB85" s="274">
        <f t="shared" si="100"/>
        <v>60.23</v>
      </c>
      <c r="CC85" s="274">
        <f t="shared" si="101"/>
        <v>709.17000000000007</v>
      </c>
      <c r="CD85" s="274">
        <f t="shared" si="102"/>
        <v>9159.2800000000007</v>
      </c>
      <c r="CE85" s="274">
        <f t="shared" si="103"/>
        <v>60.23</v>
      </c>
      <c r="CF85" s="274">
        <f t="shared" si="104"/>
        <v>56.35</v>
      </c>
      <c r="CG85" s="274">
        <f t="shared" si="105"/>
        <v>60.23</v>
      </c>
      <c r="CH85" s="274">
        <f t="shared" si="106"/>
        <v>58.29</v>
      </c>
      <c r="CI85" s="274">
        <f t="shared" si="107"/>
        <v>60.23</v>
      </c>
      <c r="CJ85" s="274">
        <f t="shared" si="108"/>
        <v>58.29</v>
      </c>
      <c r="CK85" s="274">
        <f t="shared" si="109"/>
        <v>60.23</v>
      </c>
      <c r="CL85" s="274">
        <f t="shared" si="110"/>
        <v>60.23</v>
      </c>
      <c r="CM85" s="274">
        <f t="shared" si="111"/>
        <v>58.29</v>
      </c>
      <c r="CN85" s="274">
        <f t="shared" si="112"/>
        <v>60.23</v>
      </c>
      <c r="CO85" s="274">
        <f t="shared" si="113"/>
        <v>58.29</v>
      </c>
      <c r="CP85" s="274">
        <f t="shared" si="114"/>
        <v>60.23</v>
      </c>
      <c r="CQ85" s="274">
        <f t="shared" si="115"/>
        <v>711.12</v>
      </c>
      <c r="CR85" s="275">
        <f t="shared" si="116"/>
        <v>9870.4</v>
      </c>
      <c r="CS85" s="274">
        <f t="shared" si="117"/>
        <v>60.23</v>
      </c>
      <c r="CT85" s="274">
        <f t="shared" si="118"/>
        <v>54.4</v>
      </c>
      <c r="CU85" s="274">
        <f t="shared" si="119"/>
        <v>60.23</v>
      </c>
      <c r="CV85" s="274">
        <f t="shared" si="120"/>
        <v>58.29</v>
      </c>
      <c r="CW85" s="276">
        <f t="shared" si="121"/>
        <v>60.23</v>
      </c>
      <c r="CX85" s="274">
        <f t="shared" si="122"/>
        <v>58.29</v>
      </c>
      <c r="CY85" s="274">
        <f t="shared" si="123"/>
        <v>60.23</v>
      </c>
      <c r="CZ85" s="274">
        <f t="shared" si="124"/>
        <v>60.23</v>
      </c>
      <c r="DA85" s="274">
        <f t="shared" si="125"/>
        <v>58.29</v>
      </c>
      <c r="DB85" s="274">
        <f t="shared" si="126"/>
        <v>60.23</v>
      </c>
      <c r="DC85" s="274">
        <f t="shared" si="127"/>
        <v>58.29</v>
      </c>
      <c r="DD85" s="274">
        <v>35.11</v>
      </c>
      <c r="DE85" s="275">
        <f t="shared" si="128"/>
        <v>684.05000000000007</v>
      </c>
      <c r="DF85" s="275">
        <f t="shared" si="129"/>
        <v>10554.45</v>
      </c>
      <c r="DG85" s="275"/>
      <c r="DH85" s="275"/>
      <c r="DI85" s="275"/>
      <c r="DJ85" s="275"/>
      <c r="DK85" s="275"/>
      <c r="DL85" s="275"/>
      <c r="DM85" s="275"/>
      <c r="DN85" s="275"/>
      <c r="DO85" s="275"/>
      <c r="DP85" s="275"/>
      <c r="DQ85" s="275"/>
      <c r="DR85" s="275"/>
      <c r="DS85" s="275"/>
      <c r="DT85" s="274">
        <f t="shared" si="130"/>
        <v>10554.45</v>
      </c>
      <c r="DU85" s="274">
        <f t="shared" si="131"/>
        <v>-6614.4500000000007</v>
      </c>
    </row>
    <row r="86" spans="2:125" s="195" customFormat="1" ht="35.25" customHeight="1" x14ac:dyDescent="0.25">
      <c r="B86" s="270">
        <v>41262</v>
      </c>
      <c r="C86" s="58" t="s">
        <v>115</v>
      </c>
      <c r="D86" s="271" t="s">
        <v>685</v>
      </c>
      <c r="E86" s="272" t="s">
        <v>537</v>
      </c>
      <c r="F86" s="272" t="s">
        <v>686</v>
      </c>
      <c r="G86" s="28">
        <v>3940</v>
      </c>
      <c r="H86" s="28">
        <f t="shared" si="45"/>
        <v>394</v>
      </c>
      <c r="I86" s="28">
        <f t="shared" si="46"/>
        <v>3546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>
        <f t="shared" si="60"/>
        <v>0</v>
      </c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>
        <f t="shared" si="132"/>
        <v>23.32</v>
      </c>
      <c r="AJ86" s="28">
        <f t="shared" si="61"/>
        <v>23.32</v>
      </c>
      <c r="AK86" s="28">
        <v>3546</v>
      </c>
      <c r="AL86" s="28">
        <v>3546</v>
      </c>
      <c r="AM86" s="28">
        <v>3546</v>
      </c>
      <c r="AN86" s="28">
        <v>3546</v>
      </c>
      <c r="AO86" s="28">
        <v>3546</v>
      </c>
      <c r="AP86" s="273">
        <f t="shared" si="62"/>
        <v>54.4</v>
      </c>
      <c r="AQ86" s="274">
        <f t="shared" si="63"/>
        <v>60.23</v>
      </c>
      <c r="AR86" s="274">
        <f t="shared" si="64"/>
        <v>58.29</v>
      </c>
      <c r="AS86" s="274">
        <f t="shared" si="65"/>
        <v>60.23</v>
      </c>
      <c r="AT86" s="274">
        <f t="shared" si="66"/>
        <v>58.29</v>
      </c>
      <c r="AU86" s="274">
        <f t="shared" si="67"/>
        <v>60.23</v>
      </c>
      <c r="AV86" s="274">
        <f t="shared" si="68"/>
        <v>60.23</v>
      </c>
      <c r="AW86" s="274">
        <f t="shared" si="69"/>
        <v>58.29</v>
      </c>
      <c r="AX86" s="274">
        <f t="shared" si="70"/>
        <v>60.23</v>
      </c>
      <c r="AY86" s="274">
        <f t="shared" si="71"/>
        <v>58.29</v>
      </c>
      <c r="AZ86" s="274">
        <f t="shared" si="72"/>
        <v>60.23</v>
      </c>
      <c r="BA86" s="274">
        <f t="shared" si="73"/>
        <v>4194.9399999999996</v>
      </c>
      <c r="BB86" s="274">
        <f t="shared" si="74"/>
        <v>7740.94</v>
      </c>
      <c r="BC86" s="274">
        <f t="shared" si="75"/>
        <v>60.23</v>
      </c>
      <c r="BD86" s="274">
        <f t="shared" si="76"/>
        <v>54.4</v>
      </c>
      <c r="BE86" s="274">
        <f t="shared" si="77"/>
        <v>60.23</v>
      </c>
      <c r="BF86" s="274">
        <f t="shared" si="78"/>
        <v>58.29</v>
      </c>
      <c r="BG86" s="274">
        <f t="shared" si="79"/>
        <v>60.23</v>
      </c>
      <c r="BH86" s="274">
        <f t="shared" si="80"/>
        <v>58.29</v>
      </c>
      <c r="BI86" s="274">
        <f t="shared" si="81"/>
        <v>60.23</v>
      </c>
      <c r="BJ86" s="274">
        <f t="shared" si="82"/>
        <v>60.23</v>
      </c>
      <c r="BK86" s="274">
        <f t="shared" si="83"/>
        <v>58.29</v>
      </c>
      <c r="BL86" s="274">
        <f t="shared" si="84"/>
        <v>60.23</v>
      </c>
      <c r="BM86" s="274">
        <f t="shared" si="85"/>
        <v>58.29</v>
      </c>
      <c r="BN86" s="274">
        <f t="shared" si="86"/>
        <v>60.23</v>
      </c>
      <c r="BO86" s="274">
        <f t="shared" si="87"/>
        <v>709.17000000000007</v>
      </c>
      <c r="BP86" s="274">
        <f t="shared" si="88"/>
        <v>8450.11</v>
      </c>
      <c r="BQ86" s="274">
        <f t="shared" si="89"/>
        <v>60.23</v>
      </c>
      <c r="BR86" s="274">
        <f t="shared" si="90"/>
        <v>54.4</v>
      </c>
      <c r="BS86" s="274">
        <f t="shared" si="91"/>
        <v>60.23</v>
      </c>
      <c r="BT86" s="274">
        <f t="shared" si="92"/>
        <v>58.29</v>
      </c>
      <c r="BU86" s="274">
        <f t="shared" si="93"/>
        <v>60.23</v>
      </c>
      <c r="BV86" s="274">
        <f t="shared" si="94"/>
        <v>58.29</v>
      </c>
      <c r="BW86" s="274">
        <f t="shared" si="95"/>
        <v>60.23</v>
      </c>
      <c r="BX86" s="274">
        <f t="shared" si="96"/>
        <v>60.23</v>
      </c>
      <c r="BY86" s="274">
        <f t="shared" si="97"/>
        <v>58.29</v>
      </c>
      <c r="BZ86" s="274">
        <f t="shared" si="98"/>
        <v>60.23</v>
      </c>
      <c r="CA86" s="274">
        <f t="shared" si="99"/>
        <v>58.29</v>
      </c>
      <c r="CB86" s="274">
        <f t="shared" si="100"/>
        <v>60.23</v>
      </c>
      <c r="CC86" s="274">
        <f t="shared" si="101"/>
        <v>709.17000000000007</v>
      </c>
      <c r="CD86" s="274">
        <f t="shared" si="102"/>
        <v>9159.2800000000007</v>
      </c>
      <c r="CE86" s="274">
        <f t="shared" si="103"/>
        <v>60.23</v>
      </c>
      <c r="CF86" s="274">
        <f t="shared" si="104"/>
        <v>56.35</v>
      </c>
      <c r="CG86" s="274">
        <f t="shared" si="105"/>
        <v>60.23</v>
      </c>
      <c r="CH86" s="274">
        <f t="shared" si="106"/>
        <v>58.29</v>
      </c>
      <c r="CI86" s="274">
        <f t="shared" si="107"/>
        <v>60.23</v>
      </c>
      <c r="CJ86" s="274">
        <f t="shared" si="108"/>
        <v>58.29</v>
      </c>
      <c r="CK86" s="274">
        <f t="shared" si="109"/>
        <v>60.23</v>
      </c>
      <c r="CL86" s="274">
        <f t="shared" si="110"/>
        <v>60.23</v>
      </c>
      <c r="CM86" s="274">
        <f t="shared" si="111"/>
        <v>58.29</v>
      </c>
      <c r="CN86" s="274">
        <f t="shared" si="112"/>
        <v>60.23</v>
      </c>
      <c r="CO86" s="274">
        <f t="shared" si="113"/>
        <v>58.29</v>
      </c>
      <c r="CP86" s="274">
        <f t="shared" si="114"/>
        <v>60.23</v>
      </c>
      <c r="CQ86" s="274">
        <f t="shared" si="115"/>
        <v>711.12</v>
      </c>
      <c r="CR86" s="275">
        <f t="shared" si="116"/>
        <v>9870.4</v>
      </c>
      <c r="CS86" s="274">
        <f t="shared" si="117"/>
        <v>60.23</v>
      </c>
      <c r="CT86" s="274">
        <f t="shared" si="118"/>
        <v>54.4</v>
      </c>
      <c r="CU86" s="274">
        <f t="shared" si="119"/>
        <v>60.23</v>
      </c>
      <c r="CV86" s="274">
        <f t="shared" si="120"/>
        <v>58.29</v>
      </c>
      <c r="CW86" s="276">
        <f t="shared" si="121"/>
        <v>60.23</v>
      </c>
      <c r="CX86" s="274">
        <f t="shared" si="122"/>
        <v>58.29</v>
      </c>
      <c r="CY86" s="274">
        <f t="shared" si="123"/>
        <v>60.23</v>
      </c>
      <c r="CZ86" s="274">
        <f t="shared" si="124"/>
        <v>60.23</v>
      </c>
      <c r="DA86" s="274">
        <f t="shared" si="125"/>
        <v>58.29</v>
      </c>
      <c r="DB86" s="274">
        <f t="shared" si="126"/>
        <v>60.23</v>
      </c>
      <c r="DC86" s="274">
        <f t="shared" si="127"/>
        <v>58.29</v>
      </c>
      <c r="DD86" s="274">
        <v>35.11</v>
      </c>
      <c r="DE86" s="275">
        <f t="shared" si="128"/>
        <v>684.05000000000007</v>
      </c>
      <c r="DF86" s="275">
        <f t="shared" si="129"/>
        <v>10554.45</v>
      </c>
      <c r="DG86" s="275"/>
      <c r="DH86" s="275"/>
      <c r="DI86" s="275"/>
      <c r="DJ86" s="275"/>
      <c r="DK86" s="275"/>
      <c r="DL86" s="275"/>
      <c r="DM86" s="275"/>
      <c r="DN86" s="275"/>
      <c r="DO86" s="275"/>
      <c r="DP86" s="275"/>
      <c r="DQ86" s="275"/>
      <c r="DR86" s="275"/>
      <c r="DS86" s="275"/>
      <c r="DT86" s="274">
        <f t="shared" si="130"/>
        <v>10554.45</v>
      </c>
      <c r="DU86" s="274">
        <f t="shared" si="131"/>
        <v>-6614.4500000000007</v>
      </c>
    </row>
    <row r="87" spans="2:125" s="195" customFormat="1" ht="59.25" customHeight="1" x14ac:dyDescent="0.25">
      <c r="B87" s="270">
        <v>41262</v>
      </c>
      <c r="C87" s="58" t="s">
        <v>687</v>
      </c>
      <c r="D87" s="85" t="s">
        <v>688</v>
      </c>
      <c r="E87" s="272" t="s">
        <v>96</v>
      </c>
      <c r="F87" s="272" t="s">
        <v>689</v>
      </c>
      <c r="G87" s="28">
        <v>4500</v>
      </c>
      <c r="H87" s="28">
        <f t="shared" si="45"/>
        <v>450</v>
      </c>
      <c r="I87" s="28">
        <f t="shared" si="46"/>
        <v>4050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>
        <f t="shared" si="60"/>
        <v>0</v>
      </c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>
        <f t="shared" si="132"/>
        <v>26.63</v>
      </c>
      <c r="AJ87" s="28">
        <f t="shared" si="61"/>
        <v>26.63</v>
      </c>
      <c r="AK87" s="28">
        <v>4050</v>
      </c>
      <c r="AL87" s="28">
        <v>4050</v>
      </c>
      <c r="AM87" s="28">
        <v>4050</v>
      </c>
      <c r="AN87" s="28">
        <v>4050</v>
      </c>
      <c r="AO87" s="28">
        <v>4050</v>
      </c>
      <c r="AP87" s="273">
        <f t="shared" si="62"/>
        <v>62.14</v>
      </c>
      <c r="AQ87" s="274">
        <f t="shared" si="63"/>
        <v>68.790000000000006</v>
      </c>
      <c r="AR87" s="274">
        <f t="shared" si="64"/>
        <v>66.58</v>
      </c>
      <c r="AS87" s="274">
        <f t="shared" si="65"/>
        <v>68.790000000000006</v>
      </c>
      <c r="AT87" s="274">
        <f t="shared" si="66"/>
        <v>66.58</v>
      </c>
      <c r="AU87" s="274">
        <f t="shared" si="67"/>
        <v>68.790000000000006</v>
      </c>
      <c r="AV87" s="274">
        <f t="shared" si="68"/>
        <v>68.790000000000006</v>
      </c>
      <c r="AW87" s="274">
        <f t="shared" si="69"/>
        <v>66.58</v>
      </c>
      <c r="AX87" s="274">
        <f t="shared" si="70"/>
        <v>68.790000000000006</v>
      </c>
      <c r="AY87" s="274">
        <f t="shared" si="71"/>
        <v>66.58</v>
      </c>
      <c r="AZ87" s="274">
        <f t="shared" si="72"/>
        <v>68.790000000000006</v>
      </c>
      <c r="BA87" s="274">
        <f t="shared" si="73"/>
        <v>4791.2</v>
      </c>
      <c r="BB87" s="274">
        <f t="shared" si="74"/>
        <v>8841.2000000000007</v>
      </c>
      <c r="BC87" s="274">
        <f t="shared" si="75"/>
        <v>68.790000000000006</v>
      </c>
      <c r="BD87" s="274">
        <f t="shared" si="76"/>
        <v>62.14</v>
      </c>
      <c r="BE87" s="274">
        <f t="shared" si="77"/>
        <v>68.790000000000006</v>
      </c>
      <c r="BF87" s="274">
        <f t="shared" si="78"/>
        <v>66.58</v>
      </c>
      <c r="BG87" s="274">
        <f t="shared" si="79"/>
        <v>68.790000000000006</v>
      </c>
      <c r="BH87" s="274">
        <f t="shared" si="80"/>
        <v>66.58</v>
      </c>
      <c r="BI87" s="274">
        <f t="shared" si="81"/>
        <v>68.790000000000006</v>
      </c>
      <c r="BJ87" s="274">
        <f t="shared" si="82"/>
        <v>68.790000000000006</v>
      </c>
      <c r="BK87" s="274">
        <f t="shared" si="83"/>
        <v>66.58</v>
      </c>
      <c r="BL87" s="274">
        <f t="shared" si="84"/>
        <v>68.790000000000006</v>
      </c>
      <c r="BM87" s="274">
        <f t="shared" si="85"/>
        <v>66.58</v>
      </c>
      <c r="BN87" s="274">
        <f t="shared" si="86"/>
        <v>68.790000000000006</v>
      </c>
      <c r="BO87" s="274">
        <f t="shared" si="87"/>
        <v>809.99</v>
      </c>
      <c r="BP87" s="274">
        <f t="shared" si="88"/>
        <v>9651.19</v>
      </c>
      <c r="BQ87" s="274">
        <f t="shared" si="89"/>
        <v>68.790000000000006</v>
      </c>
      <c r="BR87" s="274">
        <f t="shared" si="90"/>
        <v>62.14</v>
      </c>
      <c r="BS87" s="274">
        <f t="shared" si="91"/>
        <v>68.790000000000006</v>
      </c>
      <c r="BT87" s="274">
        <f t="shared" si="92"/>
        <v>66.58</v>
      </c>
      <c r="BU87" s="274">
        <f t="shared" si="93"/>
        <v>68.790000000000006</v>
      </c>
      <c r="BV87" s="274">
        <f t="shared" si="94"/>
        <v>66.58</v>
      </c>
      <c r="BW87" s="274">
        <f t="shared" si="95"/>
        <v>68.790000000000006</v>
      </c>
      <c r="BX87" s="274">
        <f t="shared" si="96"/>
        <v>68.790000000000006</v>
      </c>
      <c r="BY87" s="274">
        <f t="shared" si="97"/>
        <v>66.58</v>
      </c>
      <c r="BZ87" s="274">
        <f t="shared" si="98"/>
        <v>68.790000000000006</v>
      </c>
      <c r="CA87" s="274">
        <f t="shared" si="99"/>
        <v>66.58</v>
      </c>
      <c r="CB87" s="274">
        <f t="shared" si="100"/>
        <v>68.790000000000006</v>
      </c>
      <c r="CC87" s="274">
        <f t="shared" si="101"/>
        <v>809.99</v>
      </c>
      <c r="CD87" s="274">
        <f t="shared" si="102"/>
        <v>10461.18</v>
      </c>
      <c r="CE87" s="274">
        <f t="shared" si="103"/>
        <v>68.790000000000006</v>
      </c>
      <c r="CF87" s="274">
        <f t="shared" si="104"/>
        <v>64.36</v>
      </c>
      <c r="CG87" s="274">
        <f t="shared" si="105"/>
        <v>68.790000000000006</v>
      </c>
      <c r="CH87" s="274">
        <f t="shared" si="106"/>
        <v>66.58</v>
      </c>
      <c r="CI87" s="274">
        <f t="shared" si="107"/>
        <v>68.790000000000006</v>
      </c>
      <c r="CJ87" s="274">
        <f t="shared" si="108"/>
        <v>66.58</v>
      </c>
      <c r="CK87" s="274">
        <f t="shared" si="109"/>
        <v>68.790000000000006</v>
      </c>
      <c r="CL87" s="274">
        <f t="shared" si="110"/>
        <v>68.790000000000006</v>
      </c>
      <c r="CM87" s="274">
        <f t="shared" si="111"/>
        <v>66.58</v>
      </c>
      <c r="CN87" s="274">
        <f t="shared" si="112"/>
        <v>68.790000000000006</v>
      </c>
      <c r="CO87" s="274">
        <f t="shared" si="113"/>
        <v>66.58</v>
      </c>
      <c r="CP87" s="274">
        <f t="shared" si="114"/>
        <v>68.790000000000006</v>
      </c>
      <c r="CQ87" s="274">
        <f t="shared" si="115"/>
        <v>812.21</v>
      </c>
      <c r="CR87" s="275">
        <f t="shared" si="116"/>
        <v>11273.39</v>
      </c>
      <c r="CS87" s="274">
        <f t="shared" si="117"/>
        <v>68.790000000000006</v>
      </c>
      <c r="CT87" s="274">
        <f t="shared" si="118"/>
        <v>62.14</v>
      </c>
      <c r="CU87" s="274">
        <f t="shared" si="119"/>
        <v>68.790000000000006</v>
      </c>
      <c r="CV87" s="274">
        <f t="shared" si="120"/>
        <v>66.58</v>
      </c>
      <c r="CW87" s="276">
        <f t="shared" si="121"/>
        <v>68.790000000000006</v>
      </c>
      <c r="CX87" s="274">
        <f t="shared" si="122"/>
        <v>66.58</v>
      </c>
      <c r="CY87" s="274">
        <f t="shared" si="123"/>
        <v>68.790000000000006</v>
      </c>
      <c r="CZ87" s="274">
        <f t="shared" si="124"/>
        <v>68.790000000000006</v>
      </c>
      <c r="DA87" s="274">
        <f t="shared" si="125"/>
        <v>66.58</v>
      </c>
      <c r="DB87" s="274">
        <f t="shared" si="126"/>
        <v>68.790000000000006</v>
      </c>
      <c r="DC87" s="274">
        <f t="shared" si="127"/>
        <v>66.58</v>
      </c>
      <c r="DD87" s="274">
        <v>39.99</v>
      </c>
      <c r="DE87" s="275">
        <f t="shared" si="128"/>
        <v>781.19</v>
      </c>
      <c r="DF87" s="275">
        <f t="shared" si="129"/>
        <v>12054.58</v>
      </c>
      <c r="DG87" s="275"/>
      <c r="DH87" s="275"/>
      <c r="DI87" s="275"/>
      <c r="DJ87" s="275"/>
      <c r="DK87" s="275"/>
      <c r="DL87" s="275"/>
      <c r="DM87" s="275"/>
      <c r="DN87" s="275"/>
      <c r="DO87" s="275"/>
      <c r="DP87" s="275"/>
      <c r="DQ87" s="275"/>
      <c r="DR87" s="275"/>
      <c r="DS87" s="275"/>
      <c r="DT87" s="274">
        <f t="shared" si="130"/>
        <v>12054.58</v>
      </c>
      <c r="DU87" s="274">
        <f t="shared" si="131"/>
        <v>-7554.58</v>
      </c>
    </row>
    <row r="88" spans="2:125" s="195" customFormat="1" ht="19.5" customHeight="1" x14ac:dyDescent="0.25">
      <c r="B88" s="48">
        <v>41264</v>
      </c>
      <c r="C88" s="85" t="s">
        <v>690</v>
      </c>
      <c r="D88" s="85" t="s">
        <v>691</v>
      </c>
      <c r="E88" s="272" t="s">
        <v>238</v>
      </c>
      <c r="F88" s="272" t="s">
        <v>692</v>
      </c>
      <c r="G88" s="28">
        <v>1850</v>
      </c>
      <c r="H88" s="28">
        <f>(G88*0.1)</f>
        <v>185</v>
      </c>
      <c r="I88" s="28">
        <f t="shared" si="46"/>
        <v>1665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>
        <f>O88+P88+Q88+R88+S88+T88+U88+V88</f>
        <v>0</v>
      </c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>
        <f>ROUND((I88/5/365*10),2)</f>
        <v>9.1199999999999992</v>
      </c>
      <c r="AJ88" s="28">
        <f>SUM(X88:AI88)</f>
        <v>9.1199999999999992</v>
      </c>
      <c r="AK88" s="28">
        <v>1665</v>
      </c>
      <c r="AL88" s="28">
        <v>1665</v>
      </c>
      <c r="AM88" s="28">
        <v>1665</v>
      </c>
      <c r="AN88" s="28">
        <v>1665</v>
      </c>
      <c r="AO88" s="28">
        <v>1665</v>
      </c>
      <c r="AP88" s="273"/>
      <c r="AQ88" s="274"/>
      <c r="AR88" s="274"/>
      <c r="AS88" s="274"/>
      <c r="AT88" s="274"/>
      <c r="AU88" s="274"/>
      <c r="AV88" s="274"/>
      <c r="AW88" s="274"/>
      <c r="AX88" s="274"/>
      <c r="AY88" s="274"/>
      <c r="AZ88" s="274"/>
      <c r="BA88" s="274"/>
      <c r="BB88" s="274"/>
      <c r="BC88" s="274"/>
      <c r="BD88" s="274"/>
      <c r="BE88" s="274"/>
      <c r="BF88" s="274"/>
      <c r="BG88" s="274"/>
      <c r="BH88" s="274"/>
      <c r="BI88" s="274"/>
      <c r="BJ88" s="274"/>
      <c r="BK88" s="274"/>
      <c r="BL88" s="274"/>
      <c r="BM88" s="274"/>
      <c r="BN88" s="274"/>
      <c r="BO88" s="274"/>
      <c r="BP88" s="274"/>
      <c r="BQ88" s="274"/>
      <c r="BR88" s="274"/>
      <c r="BS88" s="274"/>
      <c r="BT88" s="274"/>
      <c r="BU88" s="274"/>
      <c r="BV88" s="274"/>
      <c r="BW88" s="274"/>
      <c r="BX88" s="274"/>
      <c r="BY88" s="274"/>
      <c r="BZ88" s="274"/>
      <c r="CA88" s="274"/>
      <c r="CB88" s="274"/>
      <c r="CC88" s="274"/>
      <c r="CD88" s="274"/>
      <c r="CE88" s="274"/>
      <c r="CF88" s="274"/>
      <c r="CG88" s="274"/>
      <c r="CH88" s="274"/>
      <c r="CI88" s="274"/>
      <c r="CJ88" s="274"/>
      <c r="CK88" s="274"/>
      <c r="CL88" s="274"/>
      <c r="CM88" s="274"/>
      <c r="CN88" s="274"/>
      <c r="CO88" s="274"/>
      <c r="CP88" s="274"/>
      <c r="CQ88" s="274"/>
      <c r="CR88" s="275"/>
      <c r="CS88" s="274"/>
      <c r="CT88" s="274"/>
      <c r="CU88" s="274"/>
      <c r="CV88" s="274"/>
      <c r="CW88" s="276"/>
      <c r="CX88" s="274"/>
      <c r="CY88" s="274"/>
      <c r="CZ88" s="274"/>
      <c r="DA88" s="274"/>
      <c r="DB88" s="274"/>
      <c r="DC88" s="274"/>
      <c r="DD88" s="274"/>
      <c r="DE88" s="275"/>
      <c r="DF88" s="275"/>
      <c r="DG88" s="275"/>
      <c r="DH88" s="275"/>
      <c r="DI88" s="275"/>
      <c r="DJ88" s="275"/>
      <c r="DK88" s="275"/>
      <c r="DL88" s="275"/>
      <c r="DM88" s="275"/>
      <c r="DN88" s="275"/>
      <c r="DO88" s="275"/>
      <c r="DP88" s="275"/>
      <c r="DQ88" s="275"/>
      <c r="DR88" s="275"/>
      <c r="DS88" s="275"/>
      <c r="DT88" s="274"/>
      <c r="DU88" s="274"/>
    </row>
    <row r="89" spans="2:125" s="195" customFormat="1" ht="42" customHeight="1" x14ac:dyDescent="0.25">
      <c r="B89" s="114">
        <v>41452</v>
      </c>
      <c r="C89" s="58" t="s">
        <v>115</v>
      </c>
      <c r="D89" s="85" t="s">
        <v>693</v>
      </c>
      <c r="E89" s="272" t="s">
        <v>188</v>
      </c>
      <c r="F89" s="272" t="s">
        <v>694</v>
      </c>
      <c r="G89" s="274">
        <v>3700</v>
      </c>
      <c r="H89" s="274">
        <f>(G89*0.1)</f>
        <v>370</v>
      </c>
      <c r="I89" s="274">
        <f t="shared" si="46"/>
        <v>3330</v>
      </c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4"/>
      <c r="AH89" s="274"/>
      <c r="AI89" s="274"/>
      <c r="AJ89" s="274">
        <f>SUM(X89:AI89)</f>
        <v>0</v>
      </c>
      <c r="AK89" s="274">
        <v>3330</v>
      </c>
      <c r="AL89" s="274">
        <v>3330</v>
      </c>
      <c r="AM89" s="274">
        <v>3330</v>
      </c>
      <c r="AN89" s="274">
        <v>3330</v>
      </c>
      <c r="AO89" s="274">
        <v>3330</v>
      </c>
      <c r="AP89" s="273"/>
      <c r="AQ89" s="274"/>
      <c r="AR89" s="274"/>
      <c r="AS89" s="274"/>
      <c r="AT89" s="274"/>
      <c r="AU89" s="274"/>
      <c r="AV89" s="274"/>
      <c r="AW89" s="274"/>
      <c r="AX89" s="274"/>
      <c r="AY89" s="274"/>
      <c r="AZ89" s="274"/>
      <c r="BA89" s="274"/>
      <c r="BB89" s="274"/>
      <c r="BC89" s="274"/>
      <c r="BD89" s="274"/>
      <c r="BE89" s="274"/>
      <c r="BF89" s="274"/>
      <c r="BG89" s="274"/>
      <c r="BH89" s="274"/>
      <c r="BI89" s="274"/>
      <c r="BJ89" s="274"/>
      <c r="BK89" s="274"/>
      <c r="BL89" s="274"/>
      <c r="BM89" s="274"/>
      <c r="BN89" s="274"/>
      <c r="BO89" s="274"/>
      <c r="BP89" s="274"/>
      <c r="BQ89" s="274"/>
      <c r="BR89" s="274"/>
      <c r="BS89" s="274"/>
      <c r="BT89" s="274"/>
      <c r="BU89" s="274"/>
      <c r="BV89" s="274"/>
      <c r="BW89" s="274"/>
      <c r="BX89" s="274"/>
      <c r="BY89" s="274"/>
      <c r="BZ89" s="274"/>
      <c r="CA89" s="274"/>
      <c r="CB89" s="274"/>
      <c r="CC89" s="274"/>
      <c r="CD89" s="274"/>
      <c r="CE89" s="274"/>
      <c r="CF89" s="274"/>
      <c r="CG89" s="274"/>
      <c r="CH89" s="274"/>
      <c r="CI89" s="274"/>
      <c r="CJ89" s="274"/>
      <c r="CK89" s="274"/>
      <c r="CL89" s="274"/>
      <c r="CM89" s="274"/>
      <c r="CN89" s="274"/>
      <c r="CO89" s="274"/>
      <c r="CP89" s="274"/>
      <c r="CQ89" s="274"/>
      <c r="CR89" s="275"/>
      <c r="CS89" s="274"/>
      <c r="CT89" s="274"/>
      <c r="CU89" s="274"/>
      <c r="CV89" s="274"/>
      <c r="CW89" s="276"/>
      <c r="CX89" s="274"/>
      <c r="CY89" s="274"/>
      <c r="CZ89" s="274"/>
      <c r="DA89" s="274"/>
      <c r="DB89" s="274"/>
      <c r="DC89" s="274"/>
      <c r="DD89" s="274"/>
      <c r="DE89" s="275"/>
      <c r="DF89" s="275"/>
      <c r="DG89" s="275"/>
      <c r="DH89" s="275"/>
      <c r="DI89" s="275"/>
      <c r="DJ89" s="275"/>
      <c r="DK89" s="275"/>
      <c r="DL89" s="275"/>
      <c r="DM89" s="275"/>
      <c r="DN89" s="275"/>
      <c r="DO89" s="275"/>
      <c r="DP89" s="275"/>
      <c r="DQ89" s="275"/>
      <c r="DR89" s="275"/>
      <c r="DS89" s="275"/>
      <c r="DT89" s="274"/>
      <c r="DU89" s="274"/>
    </row>
    <row r="90" spans="2:125" s="195" customFormat="1" ht="42.75" customHeight="1" x14ac:dyDescent="0.25">
      <c r="B90" s="114">
        <v>41452</v>
      </c>
      <c r="C90" s="58" t="s">
        <v>115</v>
      </c>
      <c r="D90" s="85" t="s">
        <v>695</v>
      </c>
      <c r="E90" s="272" t="s">
        <v>188</v>
      </c>
      <c r="F90" s="272" t="s">
        <v>696</v>
      </c>
      <c r="G90" s="274">
        <v>3700</v>
      </c>
      <c r="H90" s="274">
        <f>(G90*0.1)</f>
        <v>370</v>
      </c>
      <c r="I90" s="274">
        <f t="shared" si="46"/>
        <v>3330</v>
      </c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4"/>
      <c r="AF90" s="274"/>
      <c r="AG90" s="274"/>
      <c r="AH90" s="274"/>
      <c r="AI90" s="274"/>
      <c r="AJ90" s="274">
        <f>SUM(X90:AI90)</f>
        <v>0</v>
      </c>
      <c r="AK90" s="274">
        <v>3330</v>
      </c>
      <c r="AL90" s="274">
        <v>3330</v>
      </c>
      <c r="AM90" s="274">
        <v>3330</v>
      </c>
      <c r="AN90" s="274">
        <v>3330</v>
      </c>
      <c r="AO90" s="274">
        <v>3330</v>
      </c>
      <c r="AP90" s="273"/>
      <c r="AQ90" s="274"/>
      <c r="AR90" s="274"/>
      <c r="AS90" s="274"/>
      <c r="AT90" s="274"/>
      <c r="AU90" s="274"/>
      <c r="AV90" s="274"/>
      <c r="AW90" s="274"/>
      <c r="AX90" s="274"/>
      <c r="AY90" s="274"/>
      <c r="AZ90" s="274"/>
      <c r="BA90" s="274"/>
      <c r="BB90" s="274"/>
      <c r="BC90" s="274"/>
      <c r="BD90" s="274"/>
      <c r="BE90" s="274"/>
      <c r="BF90" s="274"/>
      <c r="BG90" s="274"/>
      <c r="BH90" s="274"/>
      <c r="BI90" s="274"/>
      <c r="BJ90" s="274"/>
      <c r="BK90" s="274"/>
      <c r="BL90" s="274"/>
      <c r="BM90" s="274"/>
      <c r="BN90" s="274"/>
      <c r="BO90" s="274"/>
      <c r="BP90" s="274"/>
      <c r="BQ90" s="274"/>
      <c r="BR90" s="274"/>
      <c r="BS90" s="274"/>
      <c r="BT90" s="274"/>
      <c r="BU90" s="274"/>
      <c r="BV90" s="274"/>
      <c r="BW90" s="274"/>
      <c r="BX90" s="274"/>
      <c r="BY90" s="274"/>
      <c r="BZ90" s="274"/>
      <c r="CA90" s="274"/>
      <c r="CB90" s="274"/>
      <c r="CC90" s="274"/>
      <c r="CD90" s="274"/>
      <c r="CE90" s="274"/>
      <c r="CF90" s="274"/>
      <c r="CG90" s="274"/>
      <c r="CH90" s="274"/>
      <c r="CI90" s="274"/>
      <c r="CJ90" s="274"/>
      <c r="CK90" s="274"/>
      <c r="CL90" s="274"/>
      <c r="CM90" s="274"/>
      <c r="CN90" s="274"/>
      <c r="CO90" s="274"/>
      <c r="CP90" s="274"/>
      <c r="CQ90" s="274"/>
      <c r="CR90" s="275"/>
      <c r="CS90" s="274"/>
      <c r="CT90" s="274"/>
      <c r="CU90" s="274"/>
      <c r="CV90" s="274"/>
      <c r="CW90" s="276"/>
      <c r="CX90" s="274"/>
      <c r="CY90" s="274"/>
      <c r="CZ90" s="274"/>
      <c r="DA90" s="274"/>
      <c r="DB90" s="274"/>
      <c r="DC90" s="274"/>
      <c r="DD90" s="274"/>
      <c r="DE90" s="275"/>
      <c r="DF90" s="275"/>
      <c r="DG90" s="275"/>
      <c r="DH90" s="275"/>
      <c r="DI90" s="275"/>
      <c r="DJ90" s="275"/>
      <c r="DK90" s="275"/>
      <c r="DL90" s="275"/>
      <c r="DM90" s="275"/>
      <c r="DN90" s="275"/>
      <c r="DO90" s="275"/>
      <c r="DP90" s="275"/>
      <c r="DQ90" s="275"/>
      <c r="DR90" s="275"/>
      <c r="DS90" s="275"/>
      <c r="DT90" s="274"/>
      <c r="DU90" s="274"/>
    </row>
    <row r="91" spans="2:125" s="195" customFormat="1" ht="44.25" customHeight="1" x14ac:dyDescent="0.25">
      <c r="B91" s="114">
        <v>41452</v>
      </c>
      <c r="C91" s="58" t="s">
        <v>115</v>
      </c>
      <c r="D91" s="85" t="s">
        <v>697</v>
      </c>
      <c r="E91" s="272" t="s">
        <v>238</v>
      </c>
      <c r="F91" s="272" t="s">
        <v>698</v>
      </c>
      <c r="G91" s="274">
        <v>3700</v>
      </c>
      <c r="H91" s="274">
        <f>(G91*0.1)</f>
        <v>370</v>
      </c>
      <c r="I91" s="274">
        <f t="shared" si="46"/>
        <v>3330</v>
      </c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4"/>
      <c r="Z91" s="274"/>
      <c r="AA91" s="274"/>
      <c r="AB91" s="274"/>
      <c r="AC91" s="274"/>
      <c r="AD91" s="274"/>
      <c r="AE91" s="274"/>
      <c r="AF91" s="274"/>
      <c r="AG91" s="274"/>
      <c r="AH91" s="274"/>
      <c r="AI91" s="274"/>
      <c r="AJ91" s="274">
        <f>SUM(X91:AI91)</f>
        <v>0</v>
      </c>
      <c r="AK91" s="274">
        <v>3330</v>
      </c>
      <c r="AL91" s="274">
        <v>3330</v>
      </c>
      <c r="AM91" s="274">
        <v>3330</v>
      </c>
      <c r="AN91" s="274">
        <v>3330</v>
      </c>
      <c r="AO91" s="274">
        <v>3330</v>
      </c>
      <c r="AP91" s="273"/>
      <c r="AQ91" s="274"/>
      <c r="AR91" s="274"/>
      <c r="AS91" s="274"/>
      <c r="AT91" s="274"/>
      <c r="AU91" s="274"/>
      <c r="AV91" s="274"/>
      <c r="AW91" s="274"/>
      <c r="AX91" s="274"/>
      <c r="AY91" s="274"/>
      <c r="AZ91" s="274"/>
      <c r="BA91" s="274"/>
      <c r="BB91" s="274"/>
      <c r="BC91" s="274"/>
      <c r="BD91" s="274"/>
      <c r="BE91" s="274"/>
      <c r="BF91" s="274"/>
      <c r="BG91" s="274"/>
      <c r="BH91" s="274"/>
      <c r="BI91" s="274"/>
      <c r="BJ91" s="274"/>
      <c r="BK91" s="274"/>
      <c r="BL91" s="274"/>
      <c r="BM91" s="274"/>
      <c r="BN91" s="274"/>
      <c r="BO91" s="274"/>
      <c r="BP91" s="274"/>
      <c r="BQ91" s="274"/>
      <c r="BR91" s="274"/>
      <c r="BS91" s="274"/>
      <c r="BT91" s="274"/>
      <c r="BU91" s="274"/>
      <c r="BV91" s="274"/>
      <c r="BW91" s="274"/>
      <c r="BX91" s="274"/>
      <c r="BY91" s="274"/>
      <c r="BZ91" s="274"/>
      <c r="CA91" s="274"/>
      <c r="CB91" s="274"/>
      <c r="CC91" s="274"/>
      <c r="CD91" s="274"/>
      <c r="CE91" s="274"/>
      <c r="CF91" s="274"/>
      <c r="CG91" s="274"/>
      <c r="CH91" s="274"/>
      <c r="CI91" s="274"/>
      <c r="CJ91" s="274"/>
      <c r="CK91" s="274"/>
      <c r="CL91" s="274"/>
      <c r="CM91" s="274"/>
      <c r="CN91" s="274"/>
      <c r="CO91" s="274"/>
      <c r="CP91" s="274"/>
      <c r="CQ91" s="274"/>
      <c r="CR91" s="275"/>
      <c r="CS91" s="274"/>
      <c r="CT91" s="274"/>
      <c r="CU91" s="274"/>
      <c r="CV91" s="274"/>
      <c r="CW91" s="276"/>
      <c r="CX91" s="274"/>
      <c r="CY91" s="274"/>
      <c r="CZ91" s="274"/>
      <c r="DA91" s="274"/>
      <c r="DB91" s="274"/>
      <c r="DC91" s="274"/>
      <c r="DD91" s="274"/>
      <c r="DE91" s="275"/>
      <c r="DF91" s="275"/>
      <c r="DG91" s="275"/>
      <c r="DH91" s="275"/>
      <c r="DI91" s="275"/>
      <c r="DJ91" s="275"/>
      <c r="DK91" s="275"/>
      <c r="DL91" s="275"/>
      <c r="DM91" s="275"/>
      <c r="DN91" s="275"/>
      <c r="DO91" s="275"/>
      <c r="DP91" s="275"/>
      <c r="DQ91" s="275"/>
      <c r="DR91" s="275"/>
      <c r="DS91" s="275"/>
      <c r="DT91" s="274"/>
      <c r="DU91" s="274"/>
    </row>
    <row r="92" spans="2:125" s="195" customFormat="1" ht="42" customHeight="1" x14ac:dyDescent="0.25">
      <c r="B92" s="241">
        <v>41452</v>
      </c>
      <c r="C92" s="68" t="s">
        <v>115</v>
      </c>
      <c r="D92" s="242" t="s">
        <v>699</v>
      </c>
      <c r="E92" s="243" t="s">
        <v>107</v>
      </c>
      <c r="F92" s="243" t="s">
        <v>700</v>
      </c>
      <c r="G92" s="244">
        <v>3700</v>
      </c>
      <c r="H92" s="244">
        <f>(G92*0.1)</f>
        <v>370</v>
      </c>
      <c r="I92" s="244">
        <f t="shared" si="46"/>
        <v>3330</v>
      </c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  <c r="AJ92" s="244">
        <f>SUM(X92:AI92)</f>
        <v>0</v>
      </c>
      <c r="AK92" s="244">
        <v>3330</v>
      </c>
      <c r="AL92" s="244">
        <v>3330</v>
      </c>
      <c r="AM92" s="244">
        <v>3330</v>
      </c>
      <c r="AN92" s="244">
        <v>3330</v>
      </c>
      <c r="AO92" s="244">
        <v>3330</v>
      </c>
      <c r="AP92" s="273"/>
      <c r="AQ92" s="274"/>
      <c r="AR92" s="274"/>
      <c r="AS92" s="274"/>
      <c r="AT92" s="274"/>
      <c r="AU92" s="274"/>
      <c r="AV92" s="274"/>
      <c r="AW92" s="274"/>
      <c r="AX92" s="274"/>
      <c r="AY92" s="274"/>
      <c r="AZ92" s="274"/>
      <c r="BA92" s="274"/>
      <c r="BB92" s="274"/>
      <c r="BC92" s="274"/>
      <c r="BD92" s="274"/>
      <c r="BE92" s="274"/>
      <c r="BF92" s="274"/>
      <c r="BG92" s="274"/>
      <c r="BH92" s="274"/>
      <c r="BI92" s="274"/>
      <c r="BJ92" s="274"/>
      <c r="BK92" s="274"/>
      <c r="BL92" s="274"/>
      <c r="BM92" s="274"/>
      <c r="BN92" s="274"/>
      <c r="BO92" s="274"/>
      <c r="BP92" s="274"/>
      <c r="BQ92" s="274"/>
      <c r="BR92" s="274"/>
      <c r="BS92" s="274"/>
      <c r="BT92" s="274"/>
      <c r="BU92" s="274"/>
      <c r="BV92" s="274"/>
      <c r="BW92" s="274"/>
      <c r="BX92" s="274"/>
      <c r="BY92" s="274"/>
      <c r="BZ92" s="274"/>
      <c r="CA92" s="274"/>
      <c r="CB92" s="274"/>
      <c r="CC92" s="274"/>
      <c r="CD92" s="274"/>
      <c r="CE92" s="274"/>
      <c r="CF92" s="274"/>
      <c r="CG92" s="274"/>
      <c r="CH92" s="274"/>
      <c r="CI92" s="274"/>
      <c r="CJ92" s="274"/>
      <c r="CK92" s="274"/>
      <c r="CL92" s="274"/>
      <c r="CM92" s="274"/>
      <c r="CN92" s="274"/>
      <c r="CO92" s="274"/>
      <c r="CP92" s="274"/>
      <c r="CQ92" s="274"/>
      <c r="CR92" s="275"/>
      <c r="CS92" s="274"/>
      <c r="CT92" s="274"/>
      <c r="CU92" s="274"/>
      <c r="CV92" s="274"/>
      <c r="CW92" s="276"/>
      <c r="CX92" s="274"/>
      <c r="CY92" s="274"/>
      <c r="CZ92" s="274"/>
      <c r="DA92" s="274"/>
      <c r="DB92" s="274"/>
      <c r="DC92" s="274"/>
      <c r="DD92" s="274"/>
      <c r="DE92" s="275"/>
      <c r="DF92" s="275"/>
      <c r="DG92" s="275"/>
      <c r="DH92" s="275"/>
      <c r="DI92" s="275"/>
      <c r="DJ92" s="275"/>
      <c r="DK92" s="275"/>
      <c r="DL92" s="275"/>
      <c r="DM92" s="275"/>
      <c r="DN92" s="275"/>
      <c r="DO92" s="275"/>
      <c r="DP92" s="275"/>
      <c r="DQ92" s="275"/>
      <c r="DR92" s="275"/>
      <c r="DS92" s="275"/>
      <c r="DT92" s="274"/>
      <c r="DU92" s="274"/>
    </row>
    <row r="93" spans="2:125" s="195" customFormat="1" ht="24" customHeight="1" x14ac:dyDescent="0.25">
      <c r="B93" s="114">
        <v>41586</v>
      </c>
      <c r="C93" s="85" t="s">
        <v>701</v>
      </c>
      <c r="D93" s="85" t="s">
        <v>702</v>
      </c>
      <c r="E93" s="272" t="s">
        <v>537</v>
      </c>
      <c r="F93" s="272" t="s">
        <v>703</v>
      </c>
      <c r="G93" s="274">
        <v>1125</v>
      </c>
      <c r="H93" s="274">
        <f t="shared" ref="H93:H95" si="133">(G93*0.1)</f>
        <v>112.5</v>
      </c>
      <c r="I93" s="244">
        <f t="shared" si="46"/>
        <v>1012.5</v>
      </c>
      <c r="J93" s="274"/>
      <c r="K93" s="274"/>
      <c r="L93" s="274"/>
      <c r="M93" s="274"/>
      <c r="N93" s="274"/>
      <c r="O93" s="274"/>
      <c r="P93" s="274"/>
      <c r="Q93" s="274"/>
      <c r="R93" s="274"/>
      <c r="S93" s="274"/>
      <c r="T93" s="274"/>
      <c r="U93" s="274"/>
      <c r="V93" s="274"/>
      <c r="W93" s="274"/>
      <c r="X93" s="274"/>
      <c r="Y93" s="274"/>
      <c r="Z93" s="274"/>
      <c r="AA93" s="274"/>
      <c r="AB93" s="274"/>
      <c r="AC93" s="274"/>
      <c r="AD93" s="274"/>
      <c r="AE93" s="274"/>
      <c r="AF93" s="274"/>
      <c r="AG93" s="274"/>
      <c r="AH93" s="274"/>
      <c r="AI93" s="274"/>
      <c r="AJ93" s="274"/>
      <c r="AK93" s="274">
        <f>ROUND((W93+X93+Y93+Z93+AA93+AB93+AC93+AD93+AE93+AF93+AG93+AH93+AI93),2)</f>
        <v>0</v>
      </c>
      <c r="AL93" s="274"/>
      <c r="AM93" s="244">
        <v>1012.5</v>
      </c>
      <c r="AN93" s="244">
        <v>1012.5</v>
      </c>
      <c r="AO93" s="274">
        <v>1012.5</v>
      </c>
      <c r="AP93" s="274"/>
      <c r="AQ93" s="274"/>
      <c r="AR93" s="274"/>
      <c r="AS93" s="274"/>
      <c r="AT93" s="274"/>
      <c r="AU93" s="274"/>
      <c r="AV93" s="274"/>
      <c r="AW93" s="274">
        <f>ROUND((I93/5/365*22),2)</f>
        <v>12.21</v>
      </c>
      <c r="AX93" s="274">
        <f>ROUND((I93/5/365*31),2)</f>
        <v>17.2</v>
      </c>
      <c r="AY93" s="274">
        <f>SUM(AL93:AX93)</f>
        <v>3066.91</v>
      </c>
      <c r="AZ93" s="274">
        <f t="shared" ref="AZ93:AZ94" si="134">ROUND((AK93+AL93+AM93+AO93+AP93+AQ93+AR93+AS93+AT93+AU93+AV93+AW93+AX93),2)</f>
        <v>2054.41</v>
      </c>
      <c r="BA93" s="274">
        <f>ROUND((I93/5/365*31),2)</f>
        <v>17.2</v>
      </c>
      <c r="BB93" s="274">
        <f>ROUND((I93/5/365*28),2)</f>
        <v>15.53</v>
      </c>
      <c r="BC93" s="274">
        <f>ROUND((I93/5/365*31),2)</f>
        <v>17.2</v>
      </c>
      <c r="BD93" s="274">
        <f>ROUND((I93/5/365*30),2)</f>
        <v>16.64</v>
      </c>
      <c r="BE93" s="274">
        <f>ROUND((I93/5/365*31),2)</f>
        <v>17.2</v>
      </c>
      <c r="BF93" s="274">
        <f t="shared" ref="BF93:BF94" si="135">ROUND((I93/5/365*30),2)</f>
        <v>16.64</v>
      </c>
      <c r="BG93" s="274">
        <f t="shared" ref="BG93:BG94" si="136">ROUND((I93/5/365*31),2)</f>
        <v>17.2</v>
      </c>
      <c r="BH93" s="274">
        <f t="shared" ref="BH93:BH94" si="137">ROUND((I93/5/365*31),2)</f>
        <v>17.2</v>
      </c>
      <c r="BI93" s="274">
        <f t="shared" ref="BI93:BI94" si="138">ROUND((I93/5/365*30),2)</f>
        <v>16.64</v>
      </c>
      <c r="BJ93" s="274">
        <f t="shared" ref="BJ93:BJ94" si="139">ROUND((I93/5/365*31),2)</f>
        <v>17.2</v>
      </c>
      <c r="BK93" s="274">
        <f t="shared" ref="BK93:BK94" si="140">ROUND((I93/5/365*30),2)</f>
        <v>16.64</v>
      </c>
      <c r="BL93" s="274">
        <f t="shared" ref="BL93:BL94" si="141">ROUND((I93/5/365*31),2)</f>
        <v>17.2</v>
      </c>
      <c r="BM93" s="274">
        <f t="shared" ref="BM93:BM94" si="142">SUM(BA93:BL93)</f>
        <v>202.48999999999995</v>
      </c>
      <c r="BN93" s="274">
        <f t="shared" ref="BN93:BN94" si="143">ROUND((AZ93+BM93),2)</f>
        <v>2256.9</v>
      </c>
      <c r="BO93" s="274">
        <f t="shared" ref="BO93:BO94" si="144">ROUND((I93/5/365*31),2)</f>
        <v>17.2</v>
      </c>
      <c r="BP93" s="274">
        <f t="shared" ref="BP93:BP94" si="145">ROUND((I93/5/365*28),2)</f>
        <v>15.53</v>
      </c>
      <c r="BQ93" s="274">
        <f t="shared" ref="BQ93:BQ94" si="146">ROUND((I93/5/365*31),2)</f>
        <v>17.2</v>
      </c>
      <c r="BR93" s="274">
        <f t="shared" ref="BR93:BR94" si="147">ROUND((I93/5/365*30),2)</f>
        <v>16.64</v>
      </c>
      <c r="BS93" s="274">
        <f t="shared" ref="BS93:BS94" si="148">ROUND((I93/5/365*31),2)</f>
        <v>17.2</v>
      </c>
      <c r="BT93" s="274">
        <f t="shared" ref="BT93:BT94" si="149">ROUND((I93/5/365*30),2)</f>
        <v>16.64</v>
      </c>
      <c r="BU93" s="274">
        <f t="shared" ref="BU93:BU94" si="150">ROUND((I93/5/365*31),2)</f>
        <v>17.2</v>
      </c>
      <c r="BV93" s="274">
        <f t="shared" ref="BV93:BV94" si="151">ROUND((I93/5/365*31),2)</f>
        <v>17.2</v>
      </c>
      <c r="BW93" s="274">
        <f t="shared" ref="BW93:BW94" si="152">ROUND((I93/5/365*30),2)</f>
        <v>16.64</v>
      </c>
      <c r="BX93" s="274">
        <f t="shared" ref="BX93:BX94" si="153">ROUND((I93/5/365*31),2)</f>
        <v>17.2</v>
      </c>
      <c r="BY93" s="274">
        <f t="shared" ref="BY93:BY94" si="154">ROUND((I93/5/365*30),2)</f>
        <v>16.64</v>
      </c>
      <c r="BZ93" s="274">
        <f t="shared" ref="BZ93:BZ94" si="155">ROUND((I93/5/365*31),2)</f>
        <v>17.2</v>
      </c>
      <c r="CA93" s="274">
        <f t="shared" ref="CA93:CA94" si="156">SUM(BO93:BZ93)</f>
        <v>202.48999999999995</v>
      </c>
      <c r="CB93" s="274">
        <f t="shared" ref="CB93:CB94" si="157">ROUND((BN93+CA93),2)</f>
        <v>2459.39</v>
      </c>
      <c r="CC93" s="274">
        <f t="shared" ref="CC93:CC94" si="158">ROUND((I93/5/365*31),2)</f>
        <v>17.2</v>
      </c>
      <c r="CD93" s="274">
        <f t="shared" ref="CD93:CD94" si="159">ROUND((I93/5/365*29),2)</f>
        <v>16.09</v>
      </c>
      <c r="CE93" s="274">
        <f t="shared" ref="CE93:CE94" si="160">ROUND((I93/5/365*31),2)</f>
        <v>17.2</v>
      </c>
      <c r="CF93" s="274">
        <f t="shared" ref="CF93:CF94" si="161">ROUND((I93/5/365*30),2)</f>
        <v>16.64</v>
      </c>
      <c r="CG93" s="274">
        <f t="shared" ref="CG93:CG94" si="162">ROUND((I93/5/365*31),2)</f>
        <v>17.2</v>
      </c>
      <c r="CH93" s="274">
        <f t="shared" ref="CH93:CH94" si="163">ROUND((I93/5/365*30),2)</f>
        <v>16.64</v>
      </c>
      <c r="CI93" s="274">
        <f t="shared" ref="CI93:CI94" si="164">ROUND((I93/5/365*31),2)</f>
        <v>17.2</v>
      </c>
      <c r="CJ93" s="274">
        <f t="shared" ref="CJ93:CJ94" si="165">ROUND((I93/5/365*31),2)</f>
        <v>17.2</v>
      </c>
      <c r="CK93" s="274">
        <f t="shared" ref="CK93:CK94" si="166">ROUND((I93/5/365*30),2)</f>
        <v>16.64</v>
      </c>
      <c r="CL93" s="274">
        <f t="shared" ref="CL93:CL94" si="167">ROUND((I93/5/365*31),2)</f>
        <v>17.2</v>
      </c>
      <c r="CM93" s="274">
        <f t="shared" ref="CM93:CM94" si="168">ROUND((I93/5/365*30),2)</f>
        <v>16.64</v>
      </c>
      <c r="CN93" s="274">
        <f t="shared" ref="CN93:CN94" si="169">ROUND((I93/5/365*31),2)</f>
        <v>17.2</v>
      </c>
      <c r="CO93" s="274">
        <f t="shared" ref="CO93:CO94" si="170">SUM(CC93:CN93)</f>
        <v>203.04999999999995</v>
      </c>
      <c r="CP93" s="275">
        <f t="shared" ref="CP93:CP94" si="171">ROUND((CB93+CO93),2)</f>
        <v>2662.44</v>
      </c>
      <c r="CQ93" s="274">
        <f t="shared" ref="CQ93:CQ94" si="172">ROUND((I93/5/365*31),2)</f>
        <v>17.2</v>
      </c>
      <c r="CR93" s="274">
        <f t="shared" ref="CR93:CR94" si="173">ROUND((I93/5/365*28),2)</f>
        <v>15.53</v>
      </c>
      <c r="CS93" s="274">
        <f t="shared" ref="CS93:CS94" si="174">ROUND((I93/5/365*31),2)</f>
        <v>17.2</v>
      </c>
      <c r="CT93" s="274">
        <f t="shared" ref="CT93:CT94" si="175">ROUND((I93/5/365*30),2)</f>
        <v>16.64</v>
      </c>
      <c r="CU93" s="276">
        <f t="shared" ref="CU93:CU94" si="176">ROUND((I93/5/365*31),2)</f>
        <v>17.2</v>
      </c>
      <c r="CV93" s="274">
        <f t="shared" ref="CV93:CV94" si="177">ROUND((I93/5/365*30),2)</f>
        <v>16.64</v>
      </c>
      <c r="CW93" s="274">
        <f t="shared" ref="CW93:CW94" si="178">ROUND((I93/5/365*31),2)</f>
        <v>17.2</v>
      </c>
      <c r="CX93" s="274">
        <f t="shared" ref="CX93:CX94" si="179">ROUND((I93/5/365*31),2)</f>
        <v>17.2</v>
      </c>
      <c r="CY93" s="274">
        <f t="shared" ref="CY93:CY94" si="180">ROUND((I93/5/365*30),2)</f>
        <v>16.64</v>
      </c>
      <c r="CZ93" s="274">
        <f t="shared" ref="CZ93:CZ94" si="181">ROUND((I93/5/365*31),2)</f>
        <v>17.2</v>
      </c>
      <c r="DA93" s="274">
        <f t="shared" ref="DA93:DA94" si="182">ROUND((I93/5/365*30),2)</f>
        <v>16.64</v>
      </c>
      <c r="DB93" s="274">
        <f t="shared" ref="DB93:DB94" si="183">ROUND((I93/5/365*31),2)</f>
        <v>17.2</v>
      </c>
      <c r="DC93" s="275">
        <f t="shared" ref="DC93:DC94" si="184">SUM(CQ93:DB93)</f>
        <v>202.48999999999995</v>
      </c>
      <c r="DD93" s="275">
        <f t="shared" ref="DD93:DD94" si="185">ROUND((CP93+DC93),2)</f>
        <v>2864.93</v>
      </c>
      <c r="DE93" s="274">
        <f t="shared" ref="DE93:DE94" si="186">ROUND((I93/5/365*31),2)</f>
        <v>17.2</v>
      </c>
      <c r="DF93" s="274">
        <f t="shared" ref="DF93:DF94" si="187">ROUND((I93/5/365*28),2)</f>
        <v>15.53</v>
      </c>
      <c r="DG93" s="274">
        <f t="shared" ref="DG93:DG94" si="188">ROUND((I93/5/365*31),2)</f>
        <v>17.2</v>
      </c>
      <c r="DH93" s="274">
        <f t="shared" ref="DH93:DH94" si="189">ROUND((I93/5/365*30),2)</f>
        <v>16.64</v>
      </c>
      <c r="DI93" s="274">
        <f t="shared" ref="DI93:DI94" si="190">ROUND((I93/5/365*31),2)</f>
        <v>17.2</v>
      </c>
      <c r="DJ93" s="274">
        <f t="shared" ref="DJ93:DJ94" si="191">ROUND((I93/5/365*30),2)</f>
        <v>16.64</v>
      </c>
      <c r="DK93" s="274">
        <f>ROUND((I93/5/365*31),2)</f>
        <v>17.2</v>
      </c>
      <c r="DL93" s="274">
        <f>ROUND((I93/5/365*31),2)</f>
        <v>17.2</v>
      </c>
      <c r="DM93" s="274">
        <f>ROUND((I93/5/365*30),2)</f>
        <v>16.64</v>
      </c>
      <c r="DN93" s="274">
        <f>ROUND((I93/5/365*31),2)</f>
        <v>17.2</v>
      </c>
      <c r="DO93" s="274">
        <v>3.92</v>
      </c>
      <c r="DP93" s="274"/>
      <c r="DQ93" s="275">
        <f>SUM(DE93:DP93)</f>
        <v>172.56999999999996</v>
      </c>
      <c r="DR93" s="274">
        <f t="shared" ref="DR93:DR94" si="192">ROUND((DD93+DE93+DF93+DG93+DH93+DI93+DJ93+DK93+DL93+DM93+DN93+DO93+DP93),2)</f>
        <v>3037.5</v>
      </c>
      <c r="DS93" s="274">
        <f t="shared" ref="DS93:DS94" si="193">SUM(G93-DR93)</f>
        <v>-1912.5</v>
      </c>
      <c r="DT93" s="277"/>
      <c r="DU93" s="277"/>
    </row>
    <row r="94" spans="2:125" s="195" customFormat="1" ht="29.25" customHeight="1" x14ac:dyDescent="0.25">
      <c r="B94" s="114">
        <v>41600</v>
      </c>
      <c r="C94" s="58" t="s">
        <v>652</v>
      </c>
      <c r="D94" s="85" t="s">
        <v>704</v>
      </c>
      <c r="E94" s="272" t="s">
        <v>107</v>
      </c>
      <c r="F94" s="272" t="s">
        <v>705</v>
      </c>
      <c r="G94" s="272">
        <v>629</v>
      </c>
      <c r="H94" s="274">
        <f t="shared" si="133"/>
        <v>62.900000000000006</v>
      </c>
      <c r="I94" s="244">
        <f t="shared" si="46"/>
        <v>566.1</v>
      </c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274"/>
      <c r="AI94" s="274"/>
      <c r="AJ94" s="274"/>
      <c r="AK94" s="274">
        <f>ROUND((W94+X94+Y94+Z94+AA94+AB94+AC94+AD94+AE94+AF94+AG94+AH94+AI94),2)</f>
        <v>0</v>
      </c>
      <c r="AL94" s="274"/>
      <c r="AM94" s="244">
        <v>566.1</v>
      </c>
      <c r="AN94" s="244">
        <v>566.1</v>
      </c>
      <c r="AO94" s="244">
        <v>566.1</v>
      </c>
      <c r="AP94" s="274"/>
      <c r="AQ94" s="274"/>
      <c r="AR94" s="274"/>
      <c r="AS94" s="274"/>
      <c r="AT94" s="274"/>
      <c r="AU94" s="274"/>
      <c r="AV94" s="274"/>
      <c r="AW94" s="274">
        <f>ROUND((I94/5/365*8),2)</f>
        <v>2.48</v>
      </c>
      <c r="AX94" s="274">
        <f>ROUND((I94/5/365*31),2)</f>
        <v>9.6199999999999992</v>
      </c>
      <c r="AY94" s="274">
        <f>SUM(AL94:AX94)</f>
        <v>1710.4</v>
      </c>
      <c r="AZ94" s="274">
        <f t="shared" si="134"/>
        <v>1144.3</v>
      </c>
      <c r="BA94" s="274">
        <f>ROUND((I94/5/365*31),2)</f>
        <v>9.6199999999999992</v>
      </c>
      <c r="BB94" s="274">
        <f>ROUND((I94/5/365*28),2)</f>
        <v>8.69</v>
      </c>
      <c r="BC94" s="274">
        <f>ROUND((I94/5/365*31),2)</f>
        <v>9.6199999999999992</v>
      </c>
      <c r="BD94" s="274">
        <f>ROUND((I94/5/365*30),2)</f>
        <v>9.31</v>
      </c>
      <c r="BE94" s="274">
        <f>ROUND((I94/5/365*31),2)</f>
        <v>9.6199999999999992</v>
      </c>
      <c r="BF94" s="274">
        <f t="shared" si="135"/>
        <v>9.31</v>
      </c>
      <c r="BG94" s="274">
        <f t="shared" si="136"/>
        <v>9.6199999999999992</v>
      </c>
      <c r="BH94" s="274">
        <f t="shared" si="137"/>
        <v>9.6199999999999992</v>
      </c>
      <c r="BI94" s="274">
        <f t="shared" si="138"/>
        <v>9.31</v>
      </c>
      <c r="BJ94" s="274">
        <f t="shared" si="139"/>
        <v>9.6199999999999992</v>
      </c>
      <c r="BK94" s="274">
        <f t="shared" si="140"/>
        <v>9.31</v>
      </c>
      <c r="BL94" s="274">
        <f t="shared" si="141"/>
        <v>9.6199999999999992</v>
      </c>
      <c r="BM94" s="274">
        <f t="shared" si="142"/>
        <v>113.27000000000002</v>
      </c>
      <c r="BN94" s="274">
        <f t="shared" si="143"/>
        <v>1257.57</v>
      </c>
      <c r="BO94" s="274">
        <f t="shared" si="144"/>
        <v>9.6199999999999992</v>
      </c>
      <c r="BP94" s="274">
        <f t="shared" si="145"/>
        <v>8.69</v>
      </c>
      <c r="BQ94" s="274">
        <f t="shared" si="146"/>
        <v>9.6199999999999992</v>
      </c>
      <c r="BR94" s="274">
        <f t="shared" si="147"/>
        <v>9.31</v>
      </c>
      <c r="BS94" s="274">
        <f t="shared" si="148"/>
        <v>9.6199999999999992</v>
      </c>
      <c r="BT94" s="274">
        <f t="shared" si="149"/>
        <v>9.31</v>
      </c>
      <c r="BU94" s="274">
        <f t="shared" si="150"/>
        <v>9.6199999999999992</v>
      </c>
      <c r="BV94" s="274">
        <f t="shared" si="151"/>
        <v>9.6199999999999992</v>
      </c>
      <c r="BW94" s="274">
        <f t="shared" si="152"/>
        <v>9.31</v>
      </c>
      <c r="BX94" s="274">
        <f t="shared" si="153"/>
        <v>9.6199999999999992</v>
      </c>
      <c r="BY94" s="274">
        <f t="shared" si="154"/>
        <v>9.31</v>
      </c>
      <c r="BZ94" s="274">
        <f t="shared" si="155"/>
        <v>9.6199999999999992</v>
      </c>
      <c r="CA94" s="274">
        <f t="shared" si="156"/>
        <v>113.27000000000002</v>
      </c>
      <c r="CB94" s="274">
        <f t="shared" si="157"/>
        <v>1370.84</v>
      </c>
      <c r="CC94" s="274">
        <f t="shared" si="158"/>
        <v>9.6199999999999992</v>
      </c>
      <c r="CD94" s="274">
        <f t="shared" si="159"/>
        <v>9</v>
      </c>
      <c r="CE94" s="274">
        <f t="shared" si="160"/>
        <v>9.6199999999999992</v>
      </c>
      <c r="CF94" s="274">
        <f t="shared" si="161"/>
        <v>9.31</v>
      </c>
      <c r="CG94" s="274">
        <f t="shared" si="162"/>
        <v>9.6199999999999992</v>
      </c>
      <c r="CH94" s="274">
        <f t="shared" si="163"/>
        <v>9.31</v>
      </c>
      <c r="CI94" s="274">
        <f t="shared" si="164"/>
        <v>9.6199999999999992</v>
      </c>
      <c r="CJ94" s="274">
        <f t="shared" si="165"/>
        <v>9.6199999999999992</v>
      </c>
      <c r="CK94" s="274">
        <f t="shared" si="166"/>
        <v>9.31</v>
      </c>
      <c r="CL94" s="274">
        <f t="shared" si="167"/>
        <v>9.6199999999999992</v>
      </c>
      <c r="CM94" s="274">
        <f t="shared" si="168"/>
        <v>9.31</v>
      </c>
      <c r="CN94" s="274">
        <f t="shared" si="169"/>
        <v>9.6199999999999992</v>
      </c>
      <c r="CO94" s="274">
        <f t="shared" si="170"/>
        <v>113.58000000000001</v>
      </c>
      <c r="CP94" s="275">
        <f t="shared" si="171"/>
        <v>1484.42</v>
      </c>
      <c r="CQ94" s="274">
        <f t="shared" si="172"/>
        <v>9.6199999999999992</v>
      </c>
      <c r="CR94" s="274">
        <f t="shared" si="173"/>
        <v>8.69</v>
      </c>
      <c r="CS94" s="274">
        <f t="shared" si="174"/>
        <v>9.6199999999999992</v>
      </c>
      <c r="CT94" s="274">
        <f t="shared" si="175"/>
        <v>9.31</v>
      </c>
      <c r="CU94" s="276">
        <f t="shared" si="176"/>
        <v>9.6199999999999992</v>
      </c>
      <c r="CV94" s="274">
        <f t="shared" si="177"/>
        <v>9.31</v>
      </c>
      <c r="CW94" s="274">
        <f t="shared" si="178"/>
        <v>9.6199999999999992</v>
      </c>
      <c r="CX94" s="274">
        <f t="shared" si="179"/>
        <v>9.6199999999999992</v>
      </c>
      <c r="CY94" s="274">
        <f t="shared" si="180"/>
        <v>9.31</v>
      </c>
      <c r="CZ94" s="274">
        <f t="shared" si="181"/>
        <v>9.6199999999999992</v>
      </c>
      <c r="DA94" s="274">
        <f t="shared" si="182"/>
        <v>9.31</v>
      </c>
      <c r="DB94" s="274">
        <f t="shared" si="183"/>
        <v>9.6199999999999992</v>
      </c>
      <c r="DC94" s="275">
        <f t="shared" si="184"/>
        <v>113.27000000000002</v>
      </c>
      <c r="DD94" s="275">
        <f t="shared" si="185"/>
        <v>1597.69</v>
      </c>
      <c r="DE94" s="274">
        <f t="shared" si="186"/>
        <v>9.6199999999999992</v>
      </c>
      <c r="DF94" s="274">
        <f t="shared" si="187"/>
        <v>8.69</v>
      </c>
      <c r="DG94" s="274">
        <f t="shared" si="188"/>
        <v>9.6199999999999992</v>
      </c>
      <c r="DH94" s="274">
        <f t="shared" si="189"/>
        <v>9.31</v>
      </c>
      <c r="DI94" s="274">
        <f t="shared" si="190"/>
        <v>9.6199999999999992</v>
      </c>
      <c r="DJ94" s="274">
        <f t="shared" si="191"/>
        <v>9.31</v>
      </c>
      <c r="DK94" s="274">
        <f t="shared" ref="DK94" si="194">ROUND((I94/5/365*31),2)</f>
        <v>9.6199999999999992</v>
      </c>
      <c r="DL94" s="274">
        <f t="shared" ref="DL94" si="195">ROUND((I94/5/365*31),2)</f>
        <v>9.6199999999999992</v>
      </c>
      <c r="DM94" s="274">
        <f t="shared" ref="DM94" si="196">ROUND((I94/5/365*30),2)</f>
        <v>9.31</v>
      </c>
      <c r="DN94" s="274">
        <f t="shared" ref="DN94" si="197">ROUND((I94/5/365*31),2)</f>
        <v>9.6199999999999992</v>
      </c>
      <c r="DO94" s="274">
        <v>6.27</v>
      </c>
      <c r="DP94" s="275"/>
      <c r="DQ94" s="275">
        <f t="shared" ref="DQ94" si="198">SUM(DE94:DP94)</f>
        <v>100.61000000000001</v>
      </c>
      <c r="DR94" s="274">
        <f t="shared" si="192"/>
        <v>1698.3</v>
      </c>
      <c r="DS94" s="274">
        <f t="shared" si="193"/>
        <v>-1069.3</v>
      </c>
      <c r="DT94" s="277"/>
      <c r="DU94" s="277"/>
    </row>
    <row r="95" spans="2:125" s="195" customFormat="1" ht="62.25" customHeight="1" thickBot="1" x14ac:dyDescent="0.3">
      <c r="B95" s="114">
        <v>41626</v>
      </c>
      <c r="C95" s="85" t="s">
        <v>706</v>
      </c>
      <c r="D95" s="85" t="s">
        <v>707</v>
      </c>
      <c r="E95" s="272" t="s">
        <v>148</v>
      </c>
      <c r="F95" s="272" t="s">
        <v>708</v>
      </c>
      <c r="G95" s="278">
        <v>3893.13</v>
      </c>
      <c r="H95" s="274">
        <f t="shared" si="133"/>
        <v>389.31300000000005</v>
      </c>
      <c r="I95" s="274">
        <f>(G95*0.9)</f>
        <v>3503.817</v>
      </c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4"/>
      <c r="AH95" s="274"/>
      <c r="AI95" s="274"/>
      <c r="AJ95" s="274"/>
      <c r="AK95" s="274">
        <v>0</v>
      </c>
      <c r="AL95" s="274"/>
      <c r="AM95" s="274">
        <v>3503.82</v>
      </c>
      <c r="AN95" s="274">
        <v>3503.82</v>
      </c>
      <c r="AO95" s="274">
        <v>3503.82</v>
      </c>
      <c r="AP95" s="277"/>
      <c r="AQ95" s="277"/>
      <c r="AR95" s="277"/>
      <c r="AS95" s="277"/>
      <c r="AT95" s="277"/>
      <c r="AU95" s="277"/>
      <c r="AV95" s="277"/>
      <c r="AW95" s="277"/>
      <c r="AX95" s="277"/>
      <c r="AY95" s="277"/>
      <c r="AZ95" s="277"/>
      <c r="BA95" s="277"/>
      <c r="BB95" s="277"/>
      <c r="BC95" s="277"/>
      <c r="BD95" s="277"/>
      <c r="BE95" s="277"/>
      <c r="BF95" s="277"/>
      <c r="BG95" s="277"/>
      <c r="BH95" s="277"/>
      <c r="BI95" s="277"/>
      <c r="BJ95" s="277"/>
      <c r="BK95" s="277"/>
      <c r="BL95" s="277"/>
      <c r="BM95" s="277"/>
      <c r="BN95" s="277"/>
      <c r="BO95" s="277"/>
      <c r="BP95" s="277"/>
      <c r="BQ95" s="277"/>
      <c r="BR95" s="277"/>
      <c r="BS95" s="277"/>
      <c r="BT95" s="277"/>
      <c r="BU95" s="277"/>
      <c r="BV95" s="277"/>
      <c r="BW95" s="277"/>
      <c r="BX95" s="277"/>
      <c r="BY95" s="277"/>
      <c r="BZ95" s="277"/>
      <c r="CA95" s="277"/>
      <c r="CB95" s="277"/>
      <c r="CC95" s="277"/>
      <c r="CD95" s="277"/>
      <c r="CE95" s="277"/>
      <c r="CF95" s="277"/>
      <c r="CG95" s="277"/>
      <c r="CH95" s="277"/>
      <c r="CI95" s="277"/>
      <c r="CJ95" s="277"/>
      <c r="CK95" s="277"/>
      <c r="CL95" s="277"/>
      <c r="CM95" s="277"/>
      <c r="CN95" s="277"/>
      <c r="CO95" s="277"/>
      <c r="CP95" s="279"/>
      <c r="CQ95" s="277"/>
      <c r="CR95" s="277"/>
      <c r="CS95" s="277"/>
      <c r="CT95" s="277"/>
      <c r="CU95" s="280"/>
      <c r="CV95" s="277"/>
      <c r="CW95" s="277"/>
      <c r="CX95" s="277"/>
      <c r="CY95" s="277"/>
      <c r="CZ95" s="277"/>
      <c r="DA95" s="277"/>
      <c r="DB95" s="277"/>
      <c r="DC95" s="279"/>
      <c r="DD95" s="279"/>
      <c r="DE95" s="277"/>
      <c r="DF95" s="277"/>
      <c r="DG95" s="277"/>
      <c r="DH95" s="277"/>
      <c r="DI95" s="277"/>
      <c r="DJ95" s="277"/>
      <c r="DK95" s="277"/>
      <c r="DL95" s="277"/>
      <c r="DM95" s="277"/>
      <c r="DN95" s="277"/>
      <c r="DO95" s="277"/>
      <c r="DP95" s="279"/>
      <c r="DQ95" s="279"/>
      <c r="DR95" s="277"/>
      <c r="DS95" s="277"/>
      <c r="DT95" s="277"/>
      <c r="DU95" s="277"/>
    </row>
    <row r="96" spans="2:125" s="219" customFormat="1" ht="20.100000000000001" customHeight="1" x14ac:dyDescent="0.25">
      <c r="B96" s="214" t="s">
        <v>520</v>
      </c>
      <c r="C96" s="215"/>
      <c r="D96" s="215"/>
      <c r="E96" s="281"/>
      <c r="F96" s="281"/>
      <c r="G96" s="218">
        <f>SUM(G39:G95)</f>
        <v>175397.19714285716</v>
      </c>
      <c r="H96" s="218">
        <f>SUM(H39:H95)</f>
        <v>17539.719714285715</v>
      </c>
      <c r="I96" s="218">
        <f>SUM(I39:I95)</f>
        <v>157857.47742857147</v>
      </c>
      <c r="J96" s="218">
        <f t="shared" ref="J96:AF96" si="199">SUM(J39:J56)</f>
        <v>0</v>
      </c>
      <c r="K96" s="218">
        <f t="shared" si="199"/>
        <v>417.30185127201565</v>
      </c>
      <c r="L96" s="218">
        <f t="shared" si="199"/>
        <v>503.37186692759298</v>
      </c>
      <c r="M96" s="218">
        <f t="shared" si="199"/>
        <v>558.09637573385521</v>
      </c>
      <c r="N96" s="218">
        <f t="shared" si="199"/>
        <v>633.16800000000001</v>
      </c>
      <c r="O96" s="218">
        <f t="shared" si="199"/>
        <v>661.9116399217221</v>
      </c>
      <c r="P96" s="218">
        <f t="shared" si="199"/>
        <v>3397.5280939334639</v>
      </c>
      <c r="Q96" s="218">
        <f t="shared" si="199"/>
        <v>2991.4300000000003</v>
      </c>
      <c r="R96" s="218">
        <f t="shared" si="199"/>
        <v>2456.88</v>
      </c>
      <c r="S96" s="218">
        <f t="shared" si="199"/>
        <v>1800</v>
      </c>
      <c r="T96" s="218">
        <f t="shared" si="199"/>
        <v>1548.49</v>
      </c>
      <c r="U96" s="218">
        <f t="shared" si="199"/>
        <v>4272.4799999999996</v>
      </c>
      <c r="V96" s="218">
        <f t="shared" si="199"/>
        <v>119.73</v>
      </c>
      <c r="W96" s="218">
        <f t="shared" si="199"/>
        <v>407.47</v>
      </c>
      <c r="X96" s="218">
        <f t="shared" si="199"/>
        <v>497.99</v>
      </c>
      <c r="Y96" s="218">
        <f t="shared" si="199"/>
        <v>496.64</v>
      </c>
      <c r="Z96" s="218">
        <f t="shared" si="199"/>
        <v>902.86999999999989</v>
      </c>
      <c r="AA96" s="218">
        <f t="shared" si="199"/>
        <v>2859.8900000000003</v>
      </c>
      <c r="AB96" s="218">
        <f t="shared" si="199"/>
        <v>5552.9000000000005</v>
      </c>
      <c r="AC96" s="218">
        <f t="shared" si="199"/>
        <v>5449.9599999999991</v>
      </c>
      <c r="AD96" s="218">
        <f t="shared" si="199"/>
        <v>5449.9599999999991</v>
      </c>
      <c r="AE96" s="218">
        <f t="shared" si="199"/>
        <v>4962.87</v>
      </c>
      <c r="AF96" s="218">
        <f t="shared" si="199"/>
        <v>2954.8600000000006</v>
      </c>
      <c r="AG96" s="218"/>
      <c r="AH96" s="218"/>
      <c r="AI96" s="218"/>
      <c r="AJ96" s="218"/>
      <c r="AK96" s="218">
        <f>SUM(AK39:AK92)</f>
        <v>152775.08000000002</v>
      </c>
      <c r="AL96" s="218">
        <f>SUM(AL39:AL92)</f>
        <v>150451.81</v>
      </c>
      <c r="AM96" s="218">
        <f>SUM(AM39:AM94)</f>
        <v>154353.68000000002</v>
      </c>
      <c r="AN96" s="218">
        <f>SUM(AN39:AN95)</f>
        <v>157857.51000000004</v>
      </c>
      <c r="AO96" s="218">
        <f>SUM(AO39:AO95)</f>
        <v>157857.51000000004</v>
      </c>
    </row>
    <row r="97" spans="2:41" s="219" customFormat="1" ht="12" thickBot="1" x14ac:dyDescent="0.3">
      <c r="B97" s="220" t="s">
        <v>709</v>
      </c>
      <c r="C97" s="221"/>
      <c r="D97" s="282"/>
      <c r="E97" s="283"/>
      <c r="F97" s="283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5"/>
    </row>
    <row r="98" spans="2:41" s="195" customFormat="1" ht="16.5" x14ac:dyDescent="0.25">
      <c r="B98" s="226" t="s">
        <v>710</v>
      </c>
      <c r="C98" s="227" t="s">
        <v>711</v>
      </c>
      <c r="D98" s="227" t="s">
        <v>712</v>
      </c>
      <c r="E98" s="228" t="s">
        <v>238</v>
      </c>
      <c r="F98" s="228" t="s">
        <v>713</v>
      </c>
      <c r="G98" s="229">
        <f>5339.25/8.75</f>
        <v>610.20000000000005</v>
      </c>
      <c r="H98" s="229">
        <f>(G98*0.1)</f>
        <v>61.02000000000001</v>
      </c>
      <c r="I98" s="229">
        <f>(G98*0.9)</f>
        <v>549.18000000000006</v>
      </c>
      <c r="J98" s="229">
        <v>0</v>
      </c>
      <c r="K98" s="229">
        <v>0</v>
      </c>
      <c r="L98" s="229">
        <v>0</v>
      </c>
      <c r="M98" s="229">
        <v>0</v>
      </c>
      <c r="N98" s="229">
        <v>0</v>
      </c>
      <c r="O98" s="229">
        <v>0</v>
      </c>
      <c r="P98" s="229">
        <v>0</v>
      </c>
      <c r="Q98" s="229">
        <v>0</v>
      </c>
      <c r="R98" s="229">
        <v>2.42</v>
      </c>
      <c r="S98" s="229">
        <v>109.84</v>
      </c>
      <c r="T98" s="229">
        <v>109.84</v>
      </c>
      <c r="U98" s="229">
        <v>109.84</v>
      </c>
      <c r="V98" s="229">
        <v>109.86</v>
      </c>
      <c r="W98" s="229">
        <v>107.38</v>
      </c>
      <c r="X98" s="229">
        <v>0</v>
      </c>
      <c r="Y98" s="229">
        <v>0</v>
      </c>
      <c r="Z98" s="229">
        <v>0</v>
      </c>
      <c r="AA98" s="229">
        <v>0</v>
      </c>
      <c r="AB98" s="229">
        <v>0</v>
      </c>
      <c r="AC98" s="229">
        <v>0</v>
      </c>
      <c r="AD98" s="229">
        <v>0</v>
      </c>
      <c r="AE98" s="229">
        <v>0</v>
      </c>
      <c r="AF98" s="230">
        <v>0</v>
      </c>
      <c r="AG98" s="229">
        <v>0</v>
      </c>
      <c r="AH98" s="229"/>
      <c r="AI98" s="229"/>
      <c r="AJ98" s="229"/>
      <c r="AK98" s="229">
        <v>549.17999999999995</v>
      </c>
      <c r="AL98" s="229">
        <v>549.17999999999995</v>
      </c>
      <c r="AM98" s="229">
        <v>549.17999999999995</v>
      </c>
      <c r="AN98" s="229">
        <v>549.17999999999995</v>
      </c>
      <c r="AO98" s="230">
        <f>SUM(AK98)</f>
        <v>549.17999999999995</v>
      </c>
    </row>
    <row r="99" spans="2:41" s="195" customFormat="1" ht="16.5" x14ac:dyDescent="0.25">
      <c r="B99" s="196" t="s">
        <v>714</v>
      </c>
      <c r="C99" s="190" t="s">
        <v>715</v>
      </c>
      <c r="D99" s="191" t="s">
        <v>716</v>
      </c>
      <c r="E99" s="192" t="s">
        <v>238</v>
      </c>
      <c r="F99" s="192" t="s">
        <v>717</v>
      </c>
      <c r="G99" s="193">
        <v>2936.87</v>
      </c>
      <c r="H99" s="193">
        <f t="shared" ref="H99:H158" si="200">(G99*0.1)</f>
        <v>293.68700000000001</v>
      </c>
      <c r="I99" s="193">
        <f t="shared" ref="I99:I157" si="201">(G99*0.9)</f>
        <v>2643.183</v>
      </c>
      <c r="J99" s="193">
        <v>0</v>
      </c>
      <c r="K99" s="193">
        <v>0</v>
      </c>
      <c r="L99" s="193">
        <v>0</v>
      </c>
      <c r="M99" s="193">
        <v>0</v>
      </c>
      <c r="N99" s="193">
        <v>0</v>
      </c>
      <c r="O99" s="193">
        <v>0</v>
      </c>
      <c r="P99" s="193">
        <v>0</v>
      </c>
      <c r="Q99" s="193">
        <v>0</v>
      </c>
      <c r="R99" s="193">
        <v>0</v>
      </c>
      <c r="S99" s="193">
        <v>0</v>
      </c>
      <c r="T99" s="193">
        <v>0</v>
      </c>
      <c r="U99" s="193">
        <v>0</v>
      </c>
      <c r="V99" s="193">
        <v>0</v>
      </c>
      <c r="W99" s="193">
        <v>422.91</v>
      </c>
      <c r="X99" s="193">
        <v>530.1</v>
      </c>
      <c r="Y99" s="193">
        <v>528.65</v>
      </c>
      <c r="Z99" s="193">
        <v>528.65</v>
      </c>
      <c r="AA99" s="193">
        <v>528.65</v>
      </c>
      <c r="AB99" s="193">
        <v>104.22</v>
      </c>
      <c r="AC99" s="193">
        <v>0</v>
      </c>
      <c r="AD99" s="193">
        <v>0</v>
      </c>
      <c r="AE99" s="193">
        <v>0</v>
      </c>
      <c r="AF99" s="194">
        <v>0</v>
      </c>
      <c r="AG99" s="193">
        <v>0</v>
      </c>
      <c r="AH99" s="193"/>
      <c r="AI99" s="193"/>
      <c r="AJ99" s="193"/>
      <c r="AK99" s="193">
        <v>2643.18</v>
      </c>
      <c r="AL99" s="193">
        <v>2643.18</v>
      </c>
      <c r="AM99" s="193">
        <v>2643.18</v>
      </c>
      <c r="AN99" s="193">
        <v>2643.18</v>
      </c>
      <c r="AO99" s="194">
        <f>SUM(AK99)</f>
        <v>2643.18</v>
      </c>
    </row>
    <row r="100" spans="2:41" s="195" customFormat="1" ht="16.5" x14ac:dyDescent="0.25">
      <c r="B100" s="196" t="s">
        <v>714</v>
      </c>
      <c r="C100" s="190" t="s">
        <v>715</v>
      </c>
      <c r="D100" s="191" t="s">
        <v>718</v>
      </c>
      <c r="E100" s="192" t="s">
        <v>238</v>
      </c>
      <c r="F100" s="192" t="s">
        <v>719</v>
      </c>
      <c r="G100" s="193">
        <v>2936.87</v>
      </c>
      <c r="H100" s="193">
        <f t="shared" si="200"/>
        <v>293.68700000000001</v>
      </c>
      <c r="I100" s="193">
        <f t="shared" si="201"/>
        <v>2643.183</v>
      </c>
      <c r="J100" s="193">
        <v>0</v>
      </c>
      <c r="K100" s="193">
        <v>0</v>
      </c>
      <c r="L100" s="193">
        <v>0</v>
      </c>
      <c r="M100" s="193">
        <v>0</v>
      </c>
      <c r="N100" s="193">
        <v>0</v>
      </c>
      <c r="O100" s="193">
        <v>0</v>
      </c>
      <c r="P100" s="193">
        <v>0</v>
      </c>
      <c r="Q100" s="193">
        <v>0</v>
      </c>
      <c r="R100" s="193">
        <v>0</v>
      </c>
      <c r="S100" s="193">
        <v>0</v>
      </c>
      <c r="T100" s="193">
        <v>0</v>
      </c>
      <c r="U100" s="193">
        <v>0</v>
      </c>
      <c r="V100" s="193">
        <v>0</v>
      </c>
      <c r="W100" s="193">
        <v>422.91</v>
      </c>
      <c r="X100" s="193">
        <v>530.1</v>
      </c>
      <c r="Y100" s="193">
        <v>528.65</v>
      </c>
      <c r="Z100" s="193">
        <v>528.65</v>
      </c>
      <c r="AA100" s="193">
        <v>528.65</v>
      </c>
      <c r="AB100" s="193">
        <v>104.22</v>
      </c>
      <c r="AC100" s="193">
        <v>0</v>
      </c>
      <c r="AD100" s="193">
        <v>0</v>
      </c>
      <c r="AE100" s="193">
        <v>0</v>
      </c>
      <c r="AF100" s="194">
        <v>0</v>
      </c>
      <c r="AG100" s="193">
        <v>0</v>
      </c>
      <c r="AH100" s="193"/>
      <c r="AI100" s="193"/>
      <c r="AJ100" s="193"/>
      <c r="AK100" s="193">
        <v>2643.18</v>
      </c>
      <c r="AL100" s="193">
        <v>2643.18</v>
      </c>
      <c r="AM100" s="193">
        <v>2643.18</v>
      </c>
      <c r="AN100" s="193">
        <v>2643.18</v>
      </c>
      <c r="AO100" s="194">
        <f t="shared" ref="AO100:AO159" si="202">SUM(AK100)</f>
        <v>2643.18</v>
      </c>
    </row>
    <row r="101" spans="2:41" s="195" customFormat="1" ht="9.75" x14ac:dyDescent="0.25">
      <c r="B101" s="196" t="s">
        <v>720</v>
      </c>
      <c r="C101" s="190" t="s">
        <v>721</v>
      </c>
      <c r="D101" s="191" t="s">
        <v>722</v>
      </c>
      <c r="E101" s="192" t="s">
        <v>107</v>
      </c>
      <c r="F101" s="192" t="s">
        <v>723</v>
      </c>
      <c r="G101" s="193">
        <v>1719</v>
      </c>
      <c r="H101" s="193">
        <f t="shared" si="200"/>
        <v>171.9</v>
      </c>
      <c r="I101" s="193">
        <f t="shared" si="201"/>
        <v>1547.1000000000001</v>
      </c>
      <c r="J101" s="193">
        <v>0</v>
      </c>
      <c r="K101" s="193">
        <v>0</v>
      </c>
      <c r="L101" s="193">
        <v>0</v>
      </c>
      <c r="M101" s="193">
        <v>0</v>
      </c>
      <c r="N101" s="193">
        <v>0</v>
      </c>
      <c r="O101" s="193">
        <v>0</v>
      </c>
      <c r="P101" s="193">
        <v>0</v>
      </c>
      <c r="Q101" s="193">
        <v>0</v>
      </c>
      <c r="R101" s="193">
        <v>0</v>
      </c>
      <c r="S101" s="193">
        <v>0</v>
      </c>
      <c r="T101" s="193">
        <v>0</v>
      </c>
      <c r="U101" s="193">
        <v>0</v>
      </c>
      <c r="V101" s="193">
        <v>0</v>
      </c>
      <c r="W101" s="193">
        <v>203.45</v>
      </c>
      <c r="X101" s="193">
        <v>310.26</v>
      </c>
      <c r="Y101" s="193">
        <v>309.42</v>
      </c>
      <c r="Z101" s="193">
        <v>309.42</v>
      </c>
      <c r="AA101" s="193">
        <v>309.42</v>
      </c>
      <c r="AB101" s="193">
        <v>105.13</v>
      </c>
      <c r="AC101" s="193">
        <v>0</v>
      </c>
      <c r="AD101" s="193">
        <v>0</v>
      </c>
      <c r="AE101" s="193">
        <v>0</v>
      </c>
      <c r="AF101" s="194">
        <v>0</v>
      </c>
      <c r="AG101" s="193">
        <v>0</v>
      </c>
      <c r="AH101" s="193"/>
      <c r="AI101" s="193"/>
      <c r="AJ101" s="193"/>
      <c r="AK101" s="193">
        <v>1547.1</v>
      </c>
      <c r="AL101" s="193">
        <v>1547.1</v>
      </c>
      <c r="AM101" s="193">
        <v>1547.1</v>
      </c>
      <c r="AN101" s="193">
        <v>1547.1</v>
      </c>
      <c r="AO101" s="194">
        <f t="shared" si="202"/>
        <v>1547.1</v>
      </c>
    </row>
    <row r="102" spans="2:41" s="195" customFormat="1" ht="9.75" x14ac:dyDescent="0.25">
      <c r="B102" s="196" t="s">
        <v>720</v>
      </c>
      <c r="C102" s="190" t="s">
        <v>721</v>
      </c>
      <c r="D102" s="191" t="s">
        <v>724</v>
      </c>
      <c r="E102" s="192" t="s">
        <v>238</v>
      </c>
      <c r="F102" s="192" t="s">
        <v>725</v>
      </c>
      <c r="G102" s="193">
        <v>1719</v>
      </c>
      <c r="H102" s="193">
        <f t="shared" si="200"/>
        <v>171.9</v>
      </c>
      <c r="I102" s="193">
        <f t="shared" si="201"/>
        <v>1547.1000000000001</v>
      </c>
      <c r="J102" s="193">
        <v>0</v>
      </c>
      <c r="K102" s="193">
        <v>0</v>
      </c>
      <c r="L102" s="193">
        <v>0</v>
      </c>
      <c r="M102" s="193">
        <v>0</v>
      </c>
      <c r="N102" s="193">
        <v>0</v>
      </c>
      <c r="O102" s="193">
        <v>0</v>
      </c>
      <c r="P102" s="193">
        <v>0</v>
      </c>
      <c r="Q102" s="193">
        <v>0</v>
      </c>
      <c r="R102" s="193">
        <v>0</v>
      </c>
      <c r="S102" s="193">
        <v>0</v>
      </c>
      <c r="T102" s="193">
        <v>0</v>
      </c>
      <c r="U102" s="193">
        <v>0</v>
      </c>
      <c r="V102" s="193">
        <v>0</v>
      </c>
      <c r="W102" s="193">
        <v>203.45</v>
      </c>
      <c r="X102" s="193">
        <v>310.26</v>
      </c>
      <c r="Y102" s="193">
        <v>309.42</v>
      </c>
      <c r="Z102" s="193">
        <v>309.42</v>
      </c>
      <c r="AA102" s="193">
        <v>309.42</v>
      </c>
      <c r="AB102" s="193">
        <v>105.13</v>
      </c>
      <c r="AC102" s="193">
        <v>0</v>
      </c>
      <c r="AD102" s="193">
        <v>0</v>
      </c>
      <c r="AE102" s="193">
        <v>0</v>
      </c>
      <c r="AF102" s="194">
        <v>0</v>
      </c>
      <c r="AG102" s="193">
        <v>0</v>
      </c>
      <c r="AH102" s="193"/>
      <c r="AI102" s="193"/>
      <c r="AJ102" s="193"/>
      <c r="AK102" s="193">
        <v>1547.1</v>
      </c>
      <c r="AL102" s="193">
        <v>1547.1</v>
      </c>
      <c r="AM102" s="193">
        <v>1547.1</v>
      </c>
      <c r="AN102" s="193">
        <v>1547.1</v>
      </c>
      <c r="AO102" s="194">
        <f t="shared" si="202"/>
        <v>1547.1</v>
      </c>
    </row>
    <row r="103" spans="2:41" s="195" customFormat="1" ht="9.75" x14ac:dyDescent="0.25">
      <c r="B103" s="196" t="s">
        <v>720</v>
      </c>
      <c r="C103" s="190" t="s">
        <v>721</v>
      </c>
      <c r="D103" s="191" t="s">
        <v>726</v>
      </c>
      <c r="E103" s="192" t="s">
        <v>537</v>
      </c>
      <c r="F103" s="192" t="s">
        <v>727</v>
      </c>
      <c r="G103" s="193">
        <v>1719</v>
      </c>
      <c r="H103" s="193">
        <f t="shared" si="200"/>
        <v>171.9</v>
      </c>
      <c r="I103" s="193">
        <f t="shared" si="201"/>
        <v>1547.1000000000001</v>
      </c>
      <c r="J103" s="193">
        <v>0</v>
      </c>
      <c r="K103" s="193">
        <v>0</v>
      </c>
      <c r="L103" s="193">
        <v>0</v>
      </c>
      <c r="M103" s="193">
        <v>0</v>
      </c>
      <c r="N103" s="193">
        <v>0</v>
      </c>
      <c r="O103" s="193">
        <v>0</v>
      </c>
      <c r="P103" s="193">
        <v>0</v>
      </c>
      <c r="Q103" s="193">
        <v>0</v>
      </c>
      <c r="R103" s="193">
        <v>0</v>
      </c>
      <c r="S103" s="193">
        <v>0</v>
      </c>
      <c r="T103" s="193">
        <v>0</v>
      </c>
      <c r="U103" s="193">
        <v>0</v>
      </c>
      <c r="V103" s="193">
        <v>0</v>
      </c>
      <c r="W103" s="193">
        <v>203.45</v>
      </c>
      <c r="X103" s="193">
        <v>310.26</v>
      </c>
      <c r="Y103" s="193">
        <v>309.42</v>
      </c>
      <c r="Z103" s="193">
        <v>309.42</v>
      </c>
      <c r="AA103" s="193">
        <v>309.42</v>
      </c>
      <c r="AB103" s="193">
        <v>105.13</v>
      </c>
      <c r="AC103" s="193">
        <v>0</v>
      </c>
      <c r="AD103" s="193">
        <v>0</v>
      </c>
      <c r="AE103" s="193">
        <v>0</v>
      </c>
      <c r="AF103" s="194">
        <v>0</v>
      </c>
      <c r="AG103" s="193">
        <v>0</v>
      </c>
      <c r="AH103" s="193"/>
      <c r="AI103" s="193"/>
      <c r="AJ103" s="193"/>
      <c r="AK103" s="193">
        <v>1547.1</v>
      </c>
      <c r="AL103" s="193">
        <v>1547.1</v>
      </c>
      <c r="AM103" s="193">
        <v>1547.1</v>
      </c>
      <c r="AN103" s="193">
        <v>1547.1</v>
      </c>
      <c r="AO103" s="194">
        <f t="shared" si="202"/>
        <v>1547.1</v>
      </c>
    </row>
    <row r="104" spans="2:41" s="195" customFormat="1" ht="9.75" x14ac:dyDescent="0.25">
      <c r="B104" s="196" t="s">
        <v>720</v>
      </c>
      <c r="C104" s="190" t="s">
        <v>721</v>
      </c>
      <c r="D104" s="191" t="s">
        <v>728</v>
      </c>
      <c r="E104" s="192" t="s">
        <v>729</v>
      </c>
      <c r="F104" s="192" t="s">
        <v>730</v>
      </c>
      <c r="G104" s="193">
        <v>1719</v>
      </c>
      <c r="H104" s="193">
        <f t="shared" si="200"/>
        <v>171.9</v>
      </c>
      <c r="I104" s="193">
        <f t="shared" si="201"/>
        <v>1547.1000000000001</v>
      </c>
      <c r="J104" s="193">
        <v>0</v>
      </c>
      <c r="K104" s="193">
        <v>0</v>
      </c>
      <c r="L104" s="193">
        <v>0</v>
      </c>
      <c r="M104" s="193">
        <v>0</v>
      </c>
      <c r="N104" s="193">
        <v>0</v>
      </c>
      <c r="O104" s="193">
        <v>0</v>
      </c>
      <c r="P104" s="193">
        <v>0</v>
      </c>
      <c r="Q104" s="193">
        <v>0</v>
      </c>
      <c r="R104" s="193">
        <v>0</v>
      </c>
      <c r="S104" s="193">
        <v>0</v>
      </c>
      <c r="T104" s="193">
        <v>0</v>
      </c>
      <c r="U104" s="193">
        <v>0</v>
      </c>
      <c r="V104" s="193">
        <v>0</v>
      </c>
      <c r="W104" s="193">
        <v>203.45</v>
      </c>
      <c r="X104" s="193">
        <v>310.26</v>
      </c>
      <c r="Y104" s="193">
        <v>309.42</v>
      </c>
      <c r="Z104" s="193">
        <v>309.42</v>
      </c>
      <c r="AA104" s="193">
        <v>309.42</v>
      </c>
      <c r="AB104" s="193">
        <v>105.13</v>
      </c>
      <c r="AC104" s="193">
        <v>0</v>
      </c>
      <c r="AD104" s="193">
        <v>0</v>
      </c>
      <c r="AE104" s="193">
        <v>0</v>
      </c>
      <c r="AF104" s="194">
        <v>0</v>
      </c>
      <c r="AG104" s="193">
        <v>0</v>
      </c>
      <c r="AH104" s="193"/>
      <c r="AI104" s="193"/>
      <c r="AJ104" s="193"/>
      <c r="AK104" s="193">
        <v>1547.1</v>
      </c>
      <c r="AL104" s="193">
        <v>1547.1</v>
      </c>
      <c r="AM104" s="193">
        <v>1547.1</v>
      </c>
      <c r="AN104" s="193">
        <v>1547.1</v>
      </c>
      <c r="AO104" s="194">
        <f t="shared" si="202"/>
        <v>1547.1</v>
      </c>
    </row>
    <row r="105" spans="2:41" s="195" customFormat="1" ht="9.75" x14ac:dyDescent="0.25">
      <c r="B105" s="196" t="s">
        <v>720</v>
      </c>
      <c r="C105" s="190" t="s">
        <v>721</v>
      </c>
      <c r="D105" s="191" t="s">
        <v>731</v>
      </c>
      <c r="E105" s="192" t="s">
        <v>732</v>
      </c>
      <c r="F105" s="192" t="s">
        <v>733</v>
      </c>
      <c r="G105" s="193">
        <v>1719</v>
      </c>
      <c r="H105" s="193">
        <f t="shared" si="200"/>
        <v>171.9</v>
      </c>
      <c r="I105" s="193">
        <f t="shared" si="201"/>
        <v>1547.1000000000001</v>
      </c>
      <c r="J105" s="193">
        <v>0</v>
      </c>
      <c r="K105" s="193">
        <v>0</v>
      </c>
      <c r="L105" s="193">
        <v>0</v>
      </c>
      <c r="M105" s="193">
        <v>0</v>
      </c>
      <c r="N105" s="193">
        <v>0</v>
      </c>
      <c r="O105" s="193">
        <v>0</v>
      </c>
      <c r="P105" s="193">
        <v>0</v>
      </c>
      <c r="Q105" s="193">
        <v>0</v>
      </c>
      <c r="R105" s="193">
        <v>0</v>
      </c>
      <c r="S105" s="193">
        <v>0</v>
      </c>
      <c r="T105" s="193">
        <v>0</v>
      </c>
      <c r="U105" s="193">
        <v>0</v>
      </c>
      <c r="V105" s="193">
        <v>0</v>
      </c>
      <c r="W105" s="193">
        <v>203.45</v>
      </c>
      <c r="X105" s="193">
        <v>310.26</v>
      </c>
      <c r="Y105" s="193">
        <v>309.42</v>
      </c>
      <c r="Z105" s="193">
        <v>309.42</v>
      </c>
      <c r="AA105" s="193">
        <v>309.42</v>
      </c>
      <c r="AB105" s="193">
        <v>105.13</v>
      </c>
      <c r="AC105" s="193">
        <v>0</v>
      </c>
      <c r="AD105" s="193">
        <v>0</v>
      </c>
      <c r="AE105" s="193">
        <v>0</v>
      </c>
      <c r="AF105" s="194">
        <v>0</v>
      </c>
      <c r="AG105" s="193">
        <v>0</v>
      </c>
      <c r="AH105" s="193"/>
      <c r="AI105" s="193"/>
      <c r="AJ105" s="193"/>
      <c r="AK105" s="193">
        <v>1547.1</v>
      </c>
      <c r="AL105" s="193">
        <v>1547.1</v>
      </c>
      <c r="AM105" s="193">
        <v>1547.1</v>
      </c>
      <c r="AN105" s="193">
        <v>1547.1</v>
      </c>
      <c r="AO105" s="194">
        <f t="shared" si="202"/>
        <v>1547.1</v>
      </c>
    </row>
    <row r="106" spans="2:41" s="195" customFormat="1" ht="9.75" x14ac:dyDescent="0.25">
      <c r="B106" s="196" t="s">
        <v>720</v>
      </c>
      <c r="C106" s="190" t="s">
        <v>721</v>
      </c>
      <c r="D106" s="191" t="s">
        <v>734</v>
      </c>
      <c r="E106" s="192" t="s">
        <v>537</v>
      </c>
      <c r="F106" s="192" t="s">
        <v>735</v>
      </c>
      <c r="G106" s="193">
        <v>1719</v>
      </c>
      <c r="H106" s="193">
        <f t="shared" si="200"/>
        <v>171.9</v>
      </c>
      <c r="I106" s="193">
        <f t="shared" si="201"/>
        <v>1547.1000000000001</v>
      </c>
      <c r="J106" s="193">
        <v>0</v>
      </c>
      <c r="K106" s="193">
        <v>0</v>
      </c>
      <c r="L106" s="193">
        <v>0</v>
      </c>
      <c r="M106" s="193">
        <v>0</v>
      </c>
      <c r="N106" s="193">
        <v>0</v>
      </c>
      <c r="O106" s="193">
        <v>0</v>
      </c>
      <c r="P106" s="193">
        <v>0</v>
      </c>
      <c r="Q106" s="193">
        <v>0</v>
      </c>
      <c r="R106" s="193">
        <v>0</v>
      </c>
      <c r="S106" s="193">
        <v>0</v>
      </c>
      <c r="T106" s="193">
        <v>0</v>
      </c>
      <c r="U106" s="193">
        <v>0</v>
      </c>
      <c r="V106" s="193">
        <v>0</v>
      </c>
      <c r="W106" s="193">
        <v>203.45</v>
      </c>
      <c r="X106" s="193">
        <v>310.26</v>
      </c>
      <c r="Y106" s="193">
        <v>309.42</v>
      </c>
      <c r="Z106" s="193">
        <v>309.42</v>
      </c>
      <c r="AA106" s="193">
        <v>309.42</v>
      </c>
      <c r="AB106" s="193">
        <v>105.13</v>
      </c>
      <c r="AC106" s="193">
        <v>0</v>
      </c>
      <c r="AD106" s="193">
        <v>0</v>
      </c>
      <c r="AE106" s="193">
        <v>0</v>
      </c>
      <c r="AF106" s="194">
        <v>0</v>
      </c>
      <c r="AG106" s="193">
        <v>0</v>
      </c>
      <c r="AH106" s="193"/>
      <c r="AI106" s="193"/>
      <c r="AJ106" s="193"/>
      <c r="AK106" s="193">
        <v>1547.1</v>
      </c>
      <c r="AL106" s="193">
        <v>1547.1</v>
      </c>
      <c r="AM106" s="193">
        <v>1547.1</v>
      </c>
      <c r="AN106" s="193">
        <v>1547.1</v>
      </c>
      <c r="AO106" s="194">
        <f t="shared" si="202"/>
        <v>1547.1</v>
      </c>
    </row>
    <row r="107" spans="2:41" s="195" customFormat="1" ht="24.75" x14ac:dyDescent="0.25">
      <c r="B107" s="196" t="s">
        <v>720</v>
      </c>
      <c r="C107" s="190" t="s">
        <v>721</v>
      </c>
      <c r="D107" s="191" t="s">
        <v>736</v>
      </c>
      <c r="E107" s="192" t="s">
        <v>238</v>
      </c>
      <c r="F107" s="192" t="s">
        <v>737</v>
      </c>
      <c r="G107" s="193">
        <v>1719</v>
      </c>
      <c r="H107" s="193">
        <f t="shared" si="200"/>
        <v>171.9</v>
      </c>
      <c r="I107" s="193">
        <f t="shared" si="201"/>
        <v>1547.1000000000001</v>
      </c>
      <c r="J107" s="193">
        <v>0</v>
      </c>
      <c r="K107" s="193">
        <v>0</v>
      </c>
      <c r="L107" s="193">
        <v>0</v>
      </c>
      <c r="M107" s="193">
        <v>0</v>
      </c>
      <c r="N107" s="193">
        <v>0</v>
      </c>
      <c r="O107" s="193">
        <v>0</v>
      </c>
      <c r="P107" s="193">
        <v>0</v>
      </c>
      <c r="Q107" s="193">
        <v>0</v>
      </c>
      <c r="R107" s="193">
        <v>0</v>
      </c>
      <c r="S107" s="193">
        <v>0</v>
      </c>
      <c r="T107" s="193">
        <v>0</v>
      </c>
      <c r="U107" s="193">
        <v>0</v>
      </c>
      <c r="V107" s="193">
        <v>0</v>
      </c>
      <c r="W107" s="193">
        <v>203.45</v>
      </c>
      <c r="X107" s="193">
        <v>310.26</v>
      </c>
      <c r="Y107" s="193">
        <v>309.42</v>
      </c>
      <c r="Z107" s="193">
        <v>309.42</v>
      </c>
      <c r="AA107" s="193">
        <v>309.42</v>
      </c>
      <c r="AB107" s="193">
        <v>105.13</v>
      </c>
      <c r="AC107" s="193">
        <v>0</v>
      </c>
      <c r="AD107" s="193">
        <v>0</v>
      </c>
      <c r="AE107" s="193">
        <v>0</v>
      </c>
      <c r="AF107" s="194">
        <v>0</v>
      </c>
      <c r="AG107" s="193">
        <v>0</v>
      </c>
      <c r="AH107" s="193"/>
      <c r="AI107" s="193"/>
      <c r="AJ107" s="193"/>
      <c r="AK107" s="193">
        <v>1547.1</v>
      </c>
      <c r="AL107" s="193">
        <v>1547.1</v>
      </c>
      <c r="AM107" s="193">
        <v>1547.1</v>
      </c>
      <c r="AN107" s="193">
        <v>1547.1</v>
      </c>
      <c r="AO107" s="194">
        <f t="shared" si="202"/>
        <v>1547.1</v>
      </c>
    </row>
    <row r="108" spans="2:41" s="195" customFormat="1" ht="9.75" x14ac:dyDescent="0.25">
      <c r="B108" s="196" t="s">
        <v>720</v>
      </c>
      <c r="C108" s="190" t="s">
        <v>721</v>
      </c>
      <c r="D108" s="191" t="s">
        <v>738</v>
      </c>
      <c r="E108" s="192" t="s">
        <v>739</v>
      </c>
      <c r="F108" s="192" t="s">
        <v>740</v>
      </c>
      <c r="G108" s="193">
        <v>1719</v>
      </c>
      <c r="H108" s="193">
        <f t="shared" si="200"/>
        <v>171.9</v>
      </c>
      <c r="I108" s="193">
        <f t="shared" si="201"/>
        <v>1547.1000000000001</v>
      </c>
      <c r="J108" s="193">
        <v>0</v>
      </c>
      <c r="K108" s="193">
        <v>0</v>
      </c>
      <c r="L108" s="193">
        <v>0</v>
      </c>
      <c r="M108" s="193">
        <v>0</v>
      </c>
      <c r="N108" s="193">
        <v>0</v>
      </c>
      <c r="O108" s="193">
        <v>0</v>
      </c>
      <c r="P108" s="193">
        <v>0</v>
      </c>
      <c r="Q108" s="193">
        <v>0</v>
      </c>
      <c r="R108" s="193">
        <v>0</v>
      </c>
      <c r="S108" s="193">
        <v>0</v>
      </c>
      <c r="T108" s="193">
        <v>0</v>
      </c>
      <c r="U108" s="193">
        <v>0</v>
      </c>
      <c r="V108" s="193">
        <v>0</v>
      </c>
      <c r="W108" s="193">
        <v>203.45</v>
      </c>
      <c r="X108" s="193">
        <v>310.26</v>
      </c>
      <c r="Y108" s="193">
        <v>309.42</v>
      </c>
      <c r="Z108" s="193">
        <v>309.42</v>
      </c>
      <c r="AA108" s="193">
        <v>309.42</v>
      </c>
      <c r="AB108" s="193">
        <v>105.13</v>
      </c>
      <c r="AC108" s="193">
        <v>0</v>
      </c>
      <c r="AD108" s="193">
        <v>0</v>
      </c>
      <c r="AE108" s="193">
        <v>0</v>
      </c>
      <c r="AF108" s="194">
        <v>0</v>
      </c>
      <c r="AG108" s="193">
        <v>0</v>
      </c>
      <c r="AH108" s="193"/>
      <c r="AI108" s="193"/>
      <c r="AJ108" s="193"/>
      <c r="AK108" s="193">
        <v>1547.1</v>
      </c>
      <c r="AL108" s="193">
        <v>1547.1</v>
      </c>
      <c r="AM108" s="193">
        <v>1547.1</v>
      </c>
      <c r="AN108" s="193">
        <v>1547.1</v>
      </c>
      <c r="AO108" s="194">
        <f t="shared" si="202"/>
        <v>1547.1</v>
      </c>
    </row>
    <row r="109" spans="2:41" s="195" customFormat="1" ht="9.75" x14ac:dyDescent="0.25">
      <c r="B109" s="196" t="s">
        <v>720</v>
      </c>
      <c r="C109" s="190" t="s">
        <v>721</v>
      </c>
      <c r="D109" s="191" t="s">
        <v>728</v>
      </c>
      <c r="E109" s="192" t="s">
        <v>537</v>
      </c>
      <c r="F109" s="192" t="s">
        <v>741</v>
      </c>
      <c r="G109" s="193">
        <v>1719</v>
      </c>
      <c r="H109" s="193">
        <f t="shared" si="200"/>
        <v>171.9</v>
      </c>
      <c r="I109" s="193">
        <f t="shared" si="201"/>
        <v>1547.1000000000001</v>
      </c>
      <c r="J109" s="193">
        <v>0</v>
      </c>
      <c r="K109" s="193">
        <v>0</v>
      </c>
      <c r="L109" s="193">
        <v>0</v>
      </c>
      <c r="M109" s="193">
        <v>0</v>
      </c>
      <c r="N109" s="193">
        <v>0</v>
      </c>
      <c r="O109" s="193">
        <v>0</v>
      </c>
      <c r="P109" s="193">
        <v>0</v>
      </c>
      <c r="Q109" s="193">
        <v>0</v>
      </c>
      <c r="R109" s="193">
        <v>0</v>
      </c>
      <c r="S109" s="193">
        <v>0</v>
      </c>
      <c r="T109" s="193">
        <v>0</v>
      </c>
      <c r="U109" s="193">
        <v>0</v>
      </c>
      <c r="V109" s="193">
        <v>0</v>
      </c>
      <c r="W109" s="193">
        <v>203.45</v>
      </c>
      <c r="X109" s="193">
        <v>310.26</v>
      </c>
      <c r="Y109" s="193">
        <v>309.42</v>
      </c>
      <c r="Z109" s="193">
        <v>309.42</v>
      </c>
      <c r="AA109" s="193">
        <v>309.42</v>
      </c>
      <c r="AB109" s="193">
        <v>105.13</v>
      </c>
      <c r="AC109" s="193">
        <v>0</v>
      </c>
      <c r="AD109" s="193">
        <v>0</v>
      </c>
      <c r="AE109" s="193">
        <v>0</v>
      </c>
      <c r="AF109" s="194">
        <v>0</v>
      </c>
      <c r="AG109" s="193">
        <v>0</v>
      </c>
      <c r="AH109" s="193"/>
      <c r="AI109" s="193"/>
      <c r="AJ109" s="193"/>
      <c r="AK109" s="193">
        <v>1547.1</v>
      </c>
      <c r="AL109" s="193">
        <v>1547.1</v>
      </c>
      <c r="AM109" s="193">
        <v>1547.1</v>
      </c>
      <c r="AN109" s="193">
        <v>1547.1</v>
      </c>
      <c r="AO109" s="194">
        <f t="shared" si="202"/>
        <v>1547.1</v>
      </c>
    </row>
    <row r="110" spans="2:41" s="195" customFormat="1" ht="9.75" x14ac:dyDescent="0.25">
      <c r="B110" s="284" t="s">
        <v>720</v>
      </c>
      <c r="C110" s="264" t="s">
        <v>721</v>
      </c>
      <c r="D110" s="265" t="s">
        <v>728</v>
      </c>
      <c r="E110" s="285" t="s">
        <v>742</v>
      </c>
      <c r="F110" s="285" t="s">
        <v>743</v>
      </c>
      <c r="G110" s="235">
        <v>1719</v>
      </c>
      <c r="H110" s="235">
        <f t="shared" si="200"/>
        <v>171.9</v>
      </c>
      <c r="I110" s="235">
        <f t="shared" si="201"/>
        <v>1547.1000000000001</v>
      </c>
      <c r="J110" s="235">
        <v>0</v>
      </c>
      <c r="K110" s="235">
        <v>0</v>
      </c>
      <c r="L110" s="235">
        <v>0</v>
      </c>
      <c r="M110" s="235">
        <v>0</v>
      </c>
      <c r="N110" s="235">
        <v>0</v>
      </c>
      <c r="O110" s="235">
        <v>0</v>
      </c>
      <c r="P110" s="235">
        <v>0</v>
      </c>
      <c r="Q110" s="235">
        <v>0</v>
      </c>
      <c r="R110" s="235">
        <v>0</v>
      </c>
      <c r="S110" s="235">
        <v>0</v>
      </c>
      <c r="T110" s="235">
        <v>0</v>
      </c>
      <c r="U110" s="235">
        <v>0</v>
      </c>
      <c r="V110" s="235">
        <v>0</v>
      </c>
      <c r="W110" s="235">
        <v>203.45</v>
      </c>
      <c r="X110" s="193">
        <v>310.26</v>
      </c>
      <c r="Y110" s="193">
        <v>309.42</v>
      </c>
      <c r="Z110" s="193">
        <v>309.42</v>
      </c>
      <c r="AA110" s="193">
        <v>309.42</v>
      </c>
      <c r="AB110" s="235">
        <v>105.13</v>
      </c>
      <c r="AC110" s="193">
        <v>0</v>
      </c>
      <c r="AD110" s="193">
        <v>0</v>
      </c>
      <c r="AE110" s="193">
        <v>0</v>
      </c>
      <c r="AF110" s="194">
        <v>0</v>
      </c>
      <c r="AG110" s="193">
        <v>0</v>
      </c>
      <c r="AH110" s="193"/>
      <c r="AI110" s="193"/>
      <c r="AJ110" s="193"/>
      <c r="AK110" s="235">
        <v>1547.1</v>
      </c>
      <c r="AL110" s="235">
        <v>1547.1</v>
      </c>
      <c r="AM110" s="235">
        <v>1547.1</v>
      </c>
      <c r="AN110" s="235">
        <v>1547.1</v>
      </c>
      <c r="AO110" s="194">
        <f t="shared" si="202"/>
        <v>1547.1</v>
      </c>
    </row>
    <row r="111" spans="2:41" s="195" customFormat="1" ht="9.75" x14ac:dyDescent="0.25">
      <c r="B111" s="196" t="s">
        <v>720</v>
      </c>
      <c r="C111" s="190" t="s">
        <v>721</v>
      </c>
      <c r="D111" s="191" t="s">
        <v>744</v>
      </c>
      <c r="E111" s="192" t="s">
        <v>745</v>
      </c>
      <c r="F111" s="192" t="s">
        <v>746</v>
      </c>
      <c r="G111" s="193">
        <v>1719</v>
      </c>
      <c r="H111" s="193">
        <f t="shared" si="200"/>
        <v>171.9</v>
      </c>
      <c r="I111" s="193">
        <f t="shared" si="201"/>
        <v>1547.1000000000001</v>
      </c>
      <c r="J111" s="193">
        <v>0</v>
      </c>
      <c r="K111" s="193">
        <v>0</v>
      </c>
      <c r="L111" s="193">
        <v>0</v>
      </c>
      <c r="M111" s="193">
        <v>0</v>
      </c>
      <c r="N111" s="193">
        <v>0</v>
      </c>
      <c r="O111" s="193">
        <v>0</v>
      </c>
      <c r="P111" s="193">
        <v>0</v>
      </c>
      <c r="Q111" s="193">
        <v>0</v>
      </c>
      <c r="R111" s="193">
        <v>0</v>
      </c>
      <c r="S111" s="193">
        <v>0</v>
      </c>
      <c r="T111" s="193">
        <v>0</v>
      </c>
      <c r="U111" s="193">
        <v>0</v>
      </c>
      <c r="V111" s="193">
        <v>0</v>
      </c>
      <c r="W111" s="193">
        <v>203.45</v>
      </c>
      <c r="X111" s="193">
        <v>310.26</v>
      </c>
      <c r="Y111" s="193">
        <v>309.42</v>
      </c>
      <c r="Z111" s="193">
        <v>309.42</v>
      </c>
      <c r="AA111" s="193">
        <v>309.42</v>
      </c>
      <c r="AB111" s="193">
        <v>105.13</v>
      </c>
      <c r="AC111" s="193">
        <v>0</v>
      </c>
      <c r="AD111" s="193">
        <v>0</v>
      </c>
      <c r="AE111" s="193">
        <v>0</v>
      </c>
      <c r="AF111" s="194">
        <v>0</v>
      </c>
      <c r="AG111" s="193">
        <v>0</v>
      </c>
      <c r="AH111" s="193"/>
      <c r="AI111" s="193"/>
      <c r="AJ111" s="193"/>
      <c r="AK111" s="193">
        <v>1547.1</v>
      </c>
      <c r="AL111" s="193">
        <v>1547.1</v>
      </c>
      <c r="AM111" s="193">
        <v>1547.1</v>
      </c>
      <c r="AN111" s="193">
        <v>1547.1</v>
      </c>
      <c r="AO111" s="194">
        <f t="shared" si="202"/>
        <v>1547.1</v>
      </c>
    </row>
    <row r="112" spans="2:41" s="195" customFormat="1" ht="9.75" x14ac:dyDescent="0.25">
      <c r="B112" s="196" t="s">
        <v>720</v>
      </c>
      <c r="C112" s="190" t="s">
        <v>721</v>
      </c>
      <c r="D112" s="191" t="s">
        <v>747</v>
      </c>
      <c r="E112" s="192" t="s">
        <v>745</v>
      </c>
      <c r="F112" s="192" t="s">
        <v>748</v>
      </c>
      <c r="G112" s="193">
        <v>1719</v>
      </c>
      <c r="H112" s="193">
        <f t="shared" si="200"/>
        <v>171.9</v>
      </c>
      <c r="I112" s="193">
        <f t="shared" si="201"/>
        <v>1547.1000000000001</v>
      </c>
      <c r="J112" s="193">
        <v>0</v>
      </c>
      <c r="K112" s="193">
        <v>0</v>
      </c>
      <c r="L112" s="193">
        <v>0</v>
      </c>
      <c r="M112" s="193">
        <v>0</v>
      </c>
      <c r="N112" s="193">
        <v>0</v>
      </c>
      <c r="O112" s="193">
        <v>0</v>
      </c>
      <c r="P112" s="193">
        <v>0</v>
      </c>
      <c r="Q112" s="193">
        <v>0</v>
      </c>
      <c r="R112" s="193">
        <v>0</v>
      </c>
      <c r="S112" s="193">
        <v>0</v>
      </c>
      <c r="T112" s="193">
        <v>0</v>
      </c>
      <c r="U112" s="193">
        <v>0</v>
      </c>
      <c r="V112" s="193">
        <v>0</v>
      </c>
      <c r="W112" s="193">
        <v>203.45</v>
      </c>
      <c r="X112" s="193">
        <v>310.26</v>
      </c>
      <c r="Y112" s="193">
        <v>309.42</v>
      </c>
      <c r="Z112" s="193">
        <v>309.42</v>
      </c>
      <c r="AA112" s="193">
        <v>309.42</v>
      </c>
      <c r="AB112" s="193">
        <v>105.13</v>
      </c>
      <c r="AC112" s="193">
        <v>0</v>
      </c>
      <c r="AD112" s="193">
        <v>0</v>
      </c>
      <c r="AE112" s="193">
        <v>0</v>
      </c>
      <c r="AF112" s="194">
        <v>0</v>
      </c>
      <c r="AG112" s="193">
        <v>0</v>
      </c>
      <c r="AH112" s="193"/>
      <c r="AI112" s="193"/>
      <c r="AJ112" s="193"/>
      <c r="AK112" s="193">
        <v>1547.1</v>
      </c>
      <c r="AL112" s="193">
        <v>1547.1</v>
      </c>
      <c r="AM112" s="193">
        <v>1547.1</v>
      </c>
      <c r="AN112" s="193">
        <v>1547.1</v>
      </c>
      <c r="AO112" s="194">
        <f t="shared" si="202"/>
        <v>1547.1</v>
      </c>
    </row>
    <row r="113" spans="2:41" s="195" customFormat="1" ht="9.75" x14ac:dyDescent="0.25">
      <c r="B113" s="196" t="s">
        <v>749</v>
      </c>
      <c r="C113" s="190" t="s">
        <v>750</v>
      </c>
      <c r="D113" s="191" t="s">
        <v>751</v>
      </c>
      <c r="E113" s="192" t="s">
        <v>238</v>
      </c>
      <c r="F113" s="192" t="s">
        <v>752</v>
      </c>
      <c r="G113" s="193">
        <v>19473.93</v>
      </c>
      <c r="H113" s="193">
        <f t="shared" si="200"/>
        <v>1947.393</v>
      </c>
      <c r="I113" s="193">
        <f t="shared" si="201"/>
        <v>17526.537</v>
      </c>
      <c r="J113" s="193">
        <v>0</v>
      </c>
      <c r="K113" s="193">
        <v>0</v>
      </c>
      <c r="L113" s="193">
        <v>0</v>
      </c>
      <c r="M113" s="193">
        <v>0</v>
      </c>
      <c r="N113" s="193">
        <v>0</v>
      </c>
      <c r="O113" s="193">
        <v>0</v>
      </c>
      <c r="P113" s="193">
        <v>0</v>
      </c>
      <c r="Q113" s="193">
        <v>0</v>
      </c>
      <c r="R113" s="193">
        <v>0</v>
      </c>
      <c r="S113" s="193">
        <v>0</v>
      </c>
      <c r="T113" s="193">
        <v>0</v>
      </c>
      <c r="U113" s="193">
        <v>0</v>
      </c>
      <c r="V113" s="193">
        <v>0</v>
      </c>
      <c r="W113" s="193">
        <v>605.03</v>
      </c>
      <c r="X113" s="193">
        <v>3514.91</v>
      </c>
      <c r="Y113" s="193">
        <v>3505.31</v>
      </c>
      <c r="Z113" s="193">
        <v>3505.31</v>
      </c>
      <c r="AA113" s="193">
        <v>3505.31</v>
      </c>
      <c r="AB113" s="193">
        <v>2890.67</v>
      </c>
      <c r="AC113" s="193">
        <v>0</v>
      </c>
      <c r="AD113" s="193">
        <v>0</v>
      </c>
      <c r="AE113" s="193">
        <v>0</v>
      </c>
      <c r="AF113" s="194">
        <v>0</v>
      </c>
      <c r="AG113" s="193">
        <v>0</v>
      </c>
      <c r="AH113" s="193"/>
      <c r="AI113" s="193"/>
      <c r="AJ113" s="193"/>
      <c r="AK113" s="193">
        <v>17526.54</v>
      </c>
      <c r="AL113" s="193">
        <v>17526.54</v>
      </c>
      <c r="AM113" s="193">
        <v>17526.54</v>
      </c>
      <c r="AN113" s="193">
        <v>17526.54</v>
      </c>
      <c r="AO113" s="194">
        <f t="shared" si="202"/>
        <v>17526.54</v>
      </c>
    </row>
    <row r="114" spans="2:41" s="195" customFormat="1" ht="16.5" x14ac:dyDescent="0.25">
      <c r="B114" s="263" t="s">
        <v>753</v>
      </c>
      <c r="C114" s="238" t="s">
        <v>754</v>
      </c>
      <c r="D114" s="286" t="s">
        <v>755</v>
      </c>
      <c r="E114" s="266" t="s">
        <v>177</v>
      </c>
      <c r="F114" s="266" t="s">
        <v>756</v>
      </c>
      <c r="G114" s="194">
        <v>2762</v>
      </c>
      <c r="H114" s="194">
        <f t="shared" si="200"/>
        <v>276.2</v>
      </c>
      <c r="I114" s="194">
        <f t="shared" si="201"/>
        <v>2485.8000000000002</v>
      </c>
      <c r="J114" s="194">
        <v>0</v>
      </c>
      <c r="K114" s="194">
        <v>0</v>
      </c>
      <c r="L114" s="194">
        <v>0</v>
      </c>
      <c r="M114" s="194">
        <v>0</v>
      </c>
      <c r="N114" s="194">
        <v>0</v>
      </c>
      <c r="O114" s="194">
        <v>0</v>
      </c>
      <c r="P114" s="194">
        <v>0</v>
      </c>
      <c r="Q114" s="194">
        <v>0</v>
      </c>
      <c r="R114" s="194">
        <v>0</v>
      </c>
      <c r="S114" s="194">
        <v>0</v>
      </c>
      <c r="T114" s="194">
        <v>0</v>
      </c>
      <c r="U114" s="194">
        <v>0</v>
      </c>
      <c r="V114" s="194">
        <v>0</v>
      </c>
      <c r="W114" s="194">
        <v>0</v>
      </c>
      <c r="X114" s="194">
        <v>232.9</v>
      </c>
      <c r="Y114" s="194">
        <v>497.12</v>
      </c>
      <c r="Z114" s="194">
        <v>497.12</v>
      </c>
      <c r="AA114" s="194">
        <v>497.12</v>
      </c>
      <c r="AB114" s="194">
        <v>498.48</v>
      </c>
      <c r="AC114" s="194">
        <v>263.06</v>
      </c>
      <c r="AD114" s="194">
        <v>0</v>
      </c>
      <c r="AE114" s="194">
        <v>0</v>
      </c>
      <c r="AF114" s="194">
        <v>0</v>
      </c>
      <c r="AG114" s="193">
        <v>0</v>
      </c>
      <c r="AH114" s="193"/>
      <c r="AI114" s="193"/>
      <c r="AJ114" s="193"/>
      <c r="AK114" s="194">
        <v>2485.8000000000002</v>
      </c>
      <c r="AL114" s="194">
        <v>2485.8000000000002</v>
      </c>
      <c r="AM114" s="194">
        <v>2485.8000000000002</v>
      </c>
      <c r="AN114" s="194">
        <v>2485.8000000000002</v>
      </c>
      <c r="AO114" s="194">
        <f t="shared" si="202"/>
        <v>2485.8000000000002</v>
      </c>
    </row>
    <row r="115" spans="2:41" s="195" customFormat="1" ht="16.5" x14ac:dyDescent="0.25">
      <c r="B115" s="263" t="s">
        <v>757</v>
      </c>
      <c r="C115" s="238" t="s">
        <v>758</v>
      </c>
      <c r="D115" s="286" t="s">
        <v>759</v>
      </c>
      <c r="E115" s="266" t="s">
        <v>165</v>
      </c>
      <c r="F115" s="266" t="s">
        <v>760</v>
      </c>
      <c r="G115" s="194">
        <v>2101.8000000000002</v>
      </c>
      <c r="H115" s="194">
        <f t="shared" si="200"/>
        <v>210.18000000000004</v>
      </c>
      <c r="I115" s="194">
        <f t="shared" si="201"/>
        <v>1891.6200000000001</v>
      </c>
      <c r="J115" s="194">
        <v>0</v>
      </c>
      <c r="K115" s="194">
        <v>0</v>
      </c>
      <c r="L115" s="194">
        <v>0</v>
      </c>
      <c r="M115" s="194">
        <v>0</v>
      </c>
      <c r="N115" s="194">
        <v>0</v>
      </c>
      <c r="O115" s="194">
        <v>0</v>
      </c>
      <c r="P115" s="194">
        <v>0</v>
      </c>
      <c r="Q115" s="194">
        <v>0</v>
      </c>
      <c r="R115" s="194">
        <v>0</v>
      </c>
      <c r="S115" s="194">
        <v>0</v>
      </c>
      <c r="T115" s="194">
        <v>0</v>
      </c>
      <c r="U115" s="194">
        <v>0</v>
      </c>
      <c r="V115" s="194">
        <v>0</v>
      </c>
      <c r="W115" s="194">
        <v>0</v>
      </c>
      <c r="X115" s="194">
        <v>161.69999999999999</v>
      </c>
      <c r="Y115" s="194">
        <v>378.33</v>
      </c>
      <c r="Z115" s="194">
        <v>378.33</v>
      </c>
      <c r="AA115" s="194">
        <v>378.33</v>
      </c>
      <c r="AB115" s="194">
        <v>379.37</v>
      </c>
      <c r="AC115" s="194">
        <v>215.56</v>
      </c>
      <c r="AD115" s="194">
        <v>0</v>
      </c>
      <c r="AE115" s="194">
        <v>0</v>
      </c>
      <c r="AF115" s="194">
        <v>0</v>
      </c>
      <c r="AG115" s="193">
        <v>0</v>
      </c>
      <c r="AH115" s="193"/>
      <c r="AI115" s="193"/>
      <c r="AJ115" s="193"/>
      <c r="AK115" s="194">
        <v>1891.62</v>
      </c>
      <c r="AL115" s="194">
        <v>1891.62</v>
      </c>
      <c r="AM115" s="194">
        <v>1891.62</v>
      </c>
      <c r="AN115" s="194">
        <v>1891.62</v>
      </c>
      <c r="AO115" s="194">
        <f t="shared" si="202"/>
        <v>1891.62</v>
      </c>
    </row>
    <row r="116" spans="2:41" s="195" customFormat="1" ht="9.75" x14ac:dyDescent="0.25">
      <c r="B116" s="196" t="s">
        <v>761</v>
      </c>
      <c r="C116" s="190" t="s">
        <v>762</v>
      </c>
      <c r="D116" s="191" t="s">
        <v>763</v>
      </c>
      <c r="E116" s="192" t="s">
        <v>238</v>
      </c>
      <c r="F116" s="192" t="s">
        <v>764</v>
      </c>
      <c r="G116" s="193">
        <v>2476.1999999999998</v>
      </c>
      <c r="H116" s="193">
        <f t="shared" si="200"/>
        <v>247.62</v>
      </c>
      <c r="I116" s="193">
        <f t="shared" si="201"/>
        <v>2228.58</v>
      </c>
      <c r="J116" s="193">
        <v>0</v>
      </c>
      <c r="K116" s="193">
        <v>0</v>
      </c>
      <c r="L116" s="193">
        <v>0</v>
      </c>
      <c r="M116" s="193">
        <v>0</v>
      </c>
      <c r="N116" s="193">
        <v>0</v>
      </c>
      <c r="O116" s="193">
        <v>0</v>
      </c>
      <c r="P116" s="193">
        <v>0</v>
      </c>
      <c r="Q116" s="193">
        <v>0</v>
      </c>
      <c r="R116" s="193">
        <v>0</v>
      </c>
      <c r="S116" s="193">
        <v>0</v>
      </c>
      <c r="T116" s="193">
        <v>0</v>
      </c>
      <c r="U116" s="193">
        <v>0</v>
      </c>
      <c r="V116" s="193">
        <v>0</v>
      </c>
      <c r="W116" s="193">
        <v>0</v>
      </c>
      <c r="X116" s="193">
        <v>69.61</v>
      </c>
      <c r="Y116" s="193">
        <v>445.73</v>
      </c>
      <c r="Z116" s="193">
        <v>445.73</v>
      </c>
      <c r="AA116" s="193">
        <v>445.73</v>
      </c>
      <c r="AB116" s="193">
        <v>446.95</v>
      </c>
      <c r="AC116" s="193">
        <v>374.83</v>
      </c>
      <c r="AD116" s="193">
        <v>0</v>
      </c>
      <c r="AE116" s="193">
        <v>0</v>
      </c>
      <c r="AF116" s="194">
        <v>0</v>
      </c>
      <c r="AG116" s="193">
        <v>0</v>
      </c>
      <c r="AH116" s="193"/>
      <c r="AI116" s="193"/>
      <c r="AJ116" s="193"/>
      <c r="AK116" s="193">
        <v>2228.58</v>
      </c>
      <c r="AL116" s="193">
        <v>2228.58</v>
      </c>
      <c r="AM116" s="193">
        <v>2228.58</v>
      </c>
      <c r="AN116" s="193">
        <v>2228.58</v>
      </c>
      <c r="AO116" s="194">
        <f t="shared" si="202"/>
        <v>2228.58</v>
      </c>
    </row>
    <row r="117" spans="2:41" s="195" customFormat="1" ht="16.5" x14ac:dyDescent="0.25">
      <c r="B117" s="196" t="s">
        <v>765</v>
      </c>
      <c r="C117" s="190" t="s">
        <v>766</v>
      </c>
      <c r="D117" s="191" t="s">
        <v>767</v>
      </c>
      <c r="E117" s="192" t="s">
        <v>238</v>
      </c>
      <c r="F117" s="192" t="s">
        <v>768</v>
      </c>
      <c r="G117" s="193">
        <v>1394.82</v>
      </c>
      <c r="H117" s="193">
        <f t="shared" si="200"/>
        <v>139.482</v>
      </c>
      <c r="I117" s="193">
        <f t="shared" si="201"/>
        <v>1255.338</v>
      </c>
      <c r="J117" s="193">
        <v>0</v>
      </c>
      <c r="K117" s="193">
        <v>0</v>
      </c>
      <c r="L117" s="193">
        <v>0</v>
      </c>
      <c r="M117" s="193">
        <v>0</v>
      </c>
      <c r="N117" s="193">
        <v>0</v>
      </c>
      <c r="O117" s="193">
        <v>0</v>
      </c>
      <c r="P117" s="193">
        <v>0</v>
      </c>
      <c r="Q117" s="193">
        <v>0</v>
      </c>
      <c r="R117" s="193">
        <v>0</v>
      </c>
      <c r="S117" s="193">
        <v>0</v>
      </c>
      <c r="T117" s="193">
        <v>0</v>
      </c>
      <c r="U117" s="193">
        <v>0</v>
      </c>
      <c r="V117" s="193">
        <v>0</v>
      </c>
      <c r="W117" s="193">
        <v>0</v>
      </c>
      <c r="X117" s="193">
        <v>14.44</v>
      </c>
      <c r="Y117" s="193">
        <v>251.06</v>
      </c>
      <c r="Z117" s="193">
        <v>251.06</v>
      </c>
      <c r="AA117" s="193">
        <v>251.06</v>
      </c>
      <c r="AB117" s="193">
        <v>251.75</v>
      </c>
      <c r="AC117" s="193">
        <v>235.97</v>
      </c>
      <c r="AD117" s="193">
        <v>0</v>
      </c>
      <c r="AE117" s="193">
        <v>0</v>
      </c>
      <c r="AF117" s="194">
        <v>0</v>
      </c>
      <c r="AG117" s="193">
        <v>0</v>
      </c>
      <c r="AH117" s="193"/>
      <c r="AI117" s="193"/>
      <c r="AJ117" s="193"/>
      <c r="AK117" s="193">
        <v>1255.3399999999999</v>
      </c>
      <c r="AL117" s="193">
        <v>1255.3399999999999</v>
      </c>
      <c r="AM117" s="193">
        <v>1255.3399999999999</v>
      </c>
      <c r="AN117" s="193">
        <v>1255.3399999999999</v>
      </c>
      <c r="AO117" s="194">
        <f t="shared" si="202"/>
        <v>1255.3399999999999</v>
      </c>
    </row>
    <row r="118" spans="2:41" s="195" customFormat="1" ht="9.75" x14ac:dyDescent="0.25">
      <c r="B118" s="196" t="s">
        <v>500</v>
      </c>
      <c r="C118" s="190" t="s">
        <v>769</v>
      </c>
      <c r="D118" s="190" t="s">
        <v>770</v>
      </c>
      <c r="E118" s="192" t="s">
        <v>188</v>
      </c>
      <c r="F118" s="192" t="s">
        <v>771</v>
      </c>
      <c r="G118" s="193">
        <v>1375</v>
      </c>
      <c r="H118" s="193">
        <f t="shared" si="200"/>
        <v>137.5</v>
      </c>
      <c r="I118" s="193">
        <f t="shared" si="201"/>
        <v>1237.5</v>
      </c>
      <c r="J118" s="193">
        <v>0</v>
      </c>
      <c r="K118" s="193">
        <v>0</v>
      </c>
      <c r="L118" s="193">
        <v>0</v>
      </c>
      <c r="M118" s="193">
        <v>0</v>
      </c>
      <c r="N118" s="193">
        <v>0</v>
      </c>
      <c r="O118" s="193">
        <v>0</v>
      </c>
      <c r="P118" s="193">
        <v>0</v>
      </c>
      <c r="Q118" s="193">
        <v>0</v>
      </c>
      <c r="R118" s="193">
        <v>0</v>
      </c>
      <c r="S118" s="193">
        <v>0</v>
      </c>
      <c r="T118" s="193">
        <v>0</v>
      </c>
      <c r="U118" s="193">
        <v>0</v>
      </c>
      <c r="V118" s="193">
        <v>0</v>
      </c>
      <c r="W118" s="193">
        <v>0</v>
      </c>
      <c r="X118" s="193">
        <v>12.21</v>
      </c>
      <c r="Y118" s="193">
        <v>247.49</v>
      </c>
      <c r="Z118" s="193">
        <v>247.49</v>
      </c>
      <c r="AA118" s="193">
        <v>247.49</v>
      </c>
      <c r="AB118" s="193">
        <v>248.16</v>
      </c>
      <c r="AC118" s="193">
        <v>234.66</v>
      </c>
      <c r="AD118" s="193">
        <v>0</v>
      </c>
      <c r="AE118" s="193">
        <v>0</v>
      </c>
      <c r="AF118" s="194">
        <v>0</v>
      </c>
      <c r="AG118" s="193">
        <v>0</v>
      </c>
      <c r="AH118" s="193"/>
      <c r="AI118" s="193"/>
      <c r="AJ118" s="193"/>
      <c r="AK118" s="193">
        <v>1237.5</v>
      </c>
      <c r="AL118" s="193">
        <v>1237.5</v>
      </c>
      <c r="AM118" s="193">
        <v>1237.5</v>
      </c>
      <c r="AN118" s="193">
        <v>1237.5</v>
      </c>
      <c r="AO118" s="194">
        <f t="shared" si="202"/>
        <v>1237.5</v>
      </c>
    </row>
    <row r="119" spans="2:41" s="195" customFormat="1" ht="9.75" x14ac:dyDescent="0.25">
      <c r="B119" s="196" t="s">
        <v>500</v>
      </c>
      <c r="C119" s="190" t="s">
        <v>769</v>
      </c>
      <c r="D119" s="190" t="s">
        <v>772</v>
      </c>
      <c r="E119" s="192" t="s">
        <v>214</v>
      </c>
      <c r="F119" s="192" t="s">
        <v>773</v>
      </c>
      <c r="G119" s="193">
        <v>1375</v>
      </c>
      <c r="H119" s="193">
        <f t="shared" si="200"/>
        <v>137.5</v>
      </c>
      <c r="I119" s="193">
        <f t="shared" si="201"/>
        <v>1237.5</v>
      </c>
      <c r="J119" s="193">
        <v>0</v>
      </c>
      <c r="K119" s="193">
        <v>0</v>
      </c>
      <c r="L119" s="193">
        <v>0</v>
      </c>
      <c r="M119" s="193">
        <v>0</v>
      </c>
      <c r="N119" s="193">
        <v>0</v>
      </c>
      <c r="O119" s="193">
        <v>0</v>
      </c>
      <c r="P119" s="193">
        <v>0</v>
      </c>
      <c r="Q119" s="193">
        <v>0</v>
      </c>
      <c r="R119" s="193">
        <v>0</v>
      </c>
      <c r="S119" s="193">
        <v>0</v>
      </c>
      <c r="T119" s="193">
        <v>0</v>
      </c>
      <c r="U119" s="193">
        <v>0</v>
      </c>
      <c r="V119" s="193">
        <v>0</v>
      </c>
      <c r="W119" s="193">
        <v>0</v>
      </c>
      <c r="X119" s="193">
        <v>12.21</v>
      </c>
      <c r="Y119" s="193">
        <v>247.49</v>
      </c>
      <c r="Z119" s="193">
        <v>247.49</v>
      </c>
      <c r="AA119" s="193">
        <v>247.49</v>
      </c>
      <c r="AB119" s="193">
        <v>248.16</v>
      </c>
      <c r="AC119" s="193">
        <v>234.66</v>
      </c>
      <c r="AD119" s="193">
        <v>0</v>
      </c>
      <c r="AE119" s="193">
        <v>0</v>
      </c>
      <c r="AF119" s="194">
        <v>0</v>
      </c>
      <c r="AG119" s="193">
        <v>0</v>
      </c>
      <c r="AH119" s="193"/>
      <c r="AI119" s="193"/>
      <c r="AJ119" s="193"/>
      <c r="AK119" s="193">
        <v>1237.5</v>
      </c>
      <c r="AL119" s="193">
        <v>1237.5</v>
      </c>
      <c r="AM119" s="193">
        <v>1237.5</v>
      </c>
      <c r="AN119" s="193">
        <v>1237.5</v>
      </c>
      <c r="AO119" s="194">
        <f t="shared" si="202"/>
        <v>1237.5</v>
      </c>
    </row>
    <row r="120" spans="2:41" s="195" customFormat="1" ht="9.75" x14ac:dyDescent="0.25">
      <c r="B120" s="196" t="s">
        <v>500</v>
      </c>
      <c r="C120" s="190" t="s">
        <v>769</v>
      </c>
      <c r="D120" s="190" t="s">
        <v>774</v>
      </c>
      <c r="E120" s="192" t="s">
        <v>537</v>
      </c>
      <c r="F120" s="192" t="s">
        <v>775</v>
      </c>
      <c r="G120" s="193">
        <v>1375</v>
      </c>
      <c r="H120" s="193">
        <f t="shared" si="200"/>
        <v>137.5</v>
      </c>
      <c r="I120" s="193">
        <f t="shared" si="201"/>
        <v>1237.5</v>
      </c>
      <c r="J120" s="193">
        <v>0</v>
      </c>
      <c r="K120" s="193">
        <v>0</v>
      </c>
      <c r="L120" s="193">
        <v>0</v>
      </c>
      <c r="M120" s="193">
        <v>0</v>
      </c>
      <c r="N120" s="193">
        <v>0</v>
      </c>
      <c r="O120" s="193">
        <v>0</v>
      </c>
      <c r="P120" s="193">
        <v>0</v>
      </c>
      <c r="Q120" s="193">
        <v>0</v>
      </c>
      <c r="R120" s="193">
        <v>0</v>
      </c>
      <c r="S120" s="193">
        <v>0</v>
      </c>
      <c r="T120" s="193">
        <v>0</v>
      </c>
      <c r="U120" s="193">
        <v>0</v>
      </c>
      <c r="V120" s="193">
        <v>0</v>
      </c>
      <c r="W120" s="193">
        <v>0</v>
      </c>
      <c r="X120" s="193">
        <v>12.21</v>
      </c>
      <c r="Y120" s="193">
        <v>247.49</v>
      </c>
      <c r="Z120" s="193">
        <v>247.49</v>
      </c>
      <c r="AA120" s="193">
        <v>247.49</v>
      </c>
      <c r="AB120" s="193">
        <v>248.16</v>
      </c>
      <c r="AC120" s="193">
        <v>234.66</v>
      </c>
      <c r="AD120" s="193">
        <v>0</v>
      </c>
      <c r="AE120" s="193">
        <v>0</v>
      </c>
      <c r="AF120" s="194">
        <v>0</v>
      </c>
      <c r="AG120" s="193">
        <v>0</v>
      </c>
      <c r="AH120" s="193"/>
      <c r="AI120" s="193"/>
      <c r="AJ120" s="193"/>
      <c r="AK120" s="193">
        <v>1237.5</v>
      </c>
      <c r="AL120" s="193">
        <v>1237.5</v>
      </c>
      <c r="AM120" s="193">
        <v>1237.5</v>
      </c>
      <c r="AN120" s="193">
        <v>1237.5</v>
      </c>
      <c r="AO120" s="194">
        <f t="shared" si="202"/>
        <v>1237.5</v>
      </c>
    </row>
    <row r="121" spans="2:41" s="195" customFormat="1" ht="9.75" x14ac:dyDescent="0.25">
      <c r="B121" s="196" t="s">
        <v>500</v>
      </c>
      <c r="C121" s="190" t="s">
        <v>769</v>
      </c>
      <c r="D121" s="190" t="s">
        <v>776</v>
      </c>
      <c r="E121" s="192" t="s">
        <v>777</v>
      </c>
      <c r="F121" s="192" t="s">
        <v>778</v>
      </c>
      <c r="G121" s="193">
        <v>1375</v>
      </c>
      <c r="H121" s="193">
        <f t="shared" si="200"/>
        <v>137.5</v>
      </c>
      <c r="I121" s="193">
        <f t="shared" si="201"/>
        <v>1237.5</v>
      </c>
      <c r="J121" s="193">
        <v>0</v>
      </c>
      <c r="K121" s="193">
        <v>0</v>
      </c>
      <c r="L121" s="193">
        <v>0</v>
      </c>
      <c r="M121" s="193">
        <v>0</v>
      </c>
      <c r="N121" s="193">
        <v>0</v>
      </c>
      <c r="O121" s="193">
        <v>0</v>
      </c>
      <c r="P121" s="193">
        <v>0</v>
      </c>
      <c r="Q121" s="193">
        <v>0</v>
      </c>
      <c r="R121" s="193">
        <v>0</v>
      </c>
      <c r="S121" s="193">
        <v>0</v>
      </c>
      <c r="T121" s="193">
        <v>0</v>
      </c>
      <c r="U121" s="193">
        <v>0</v>
      </c>
      <c r="V121" s="193">
        <v>0</v>
      </c>
      <c r="W121" s="193">
        <v>0</v>
      </c>
      <c r="X121" s="193">
        <v>12.21</v>
      </c>
      <c r="Y121" s="193">
        <v>247.49</v>
      </c>
      <c r="Z121" s="193">
        <v>247.49</v>
      </c>
      <c r="AA121" s="193">
        <v>247.49</v>
      </c>
      <c r="AB121" s="193">
        <v>248.16</v>
      </c>
      <c r="AC121" s="193">
        <v>234.66</v>
      </c>
      <c r="AD121" s="193">
        <v>0</v>
      </c>
      <c r="AE121" s="193">
        <v>0</v>
      </c>
      <c r="AF121" s="194">
        <v>0</v>
      </c>
      <c r="AG121" s="193">
        <v>0</v>
      </c>
      <c r="AH121" s="193"/>
      <c r="AI121" s="193"/>
      <c r="AJ121" s="193"/>
      <c r="AK121" s="193">
        <v>1237.5</v>
      </c>
      <c r="AL121" s="193">
        <v>1237.5</v>
      </c>
      <c r="AM121" s="193">
        <v>1237.5</v>
      </c>
      <c r="AN121" s="193">
        <v>1237.5</v>
      </c>
      <c r="AO121" s="194">
        <f t="shared" si="202"/>
        <v>1237.5</v>
      </c>
    </row>
    <row r="122" spans="2:41" s="195" customFormat="1" ht="9.75" x14ac:dyDescent="0.25">
      <c r="B122" s="196" t="s">
        <v>500</v>
      </c>
      <c r="C122" s="190" t="s">
        <v>769</v>
      </c>
      <c r="D122" s="190" t="s">
        <v>779</v>
      </c>
      <c r="E122" s="192" t="s">
        <v>739</v>
      </c>
      <c r="F122" s="192" t="s">
        <v>780</v>
      </c>
      <c r="G122" s="193">
        <v>1375</v>
      </c>
      <c r="H122" s="193">
        <f t="shared" si="200"/>
        <v>137.5</v>
      </c>
      <c r="I122" s="193">
        <f t="shared" si="201"/>
        <v>1237.5</v>
      </c>
      <c r="J122" s="193">
        <v>0</v>
      </c>
      <c r="K122" s="193">
        <v>0</v>
      </c>
      <c r="L122" s="193">
        <v>0</v>
      </c>
      <c r="M122" s="193">
        <v>0</v>
      </c>
      <c r="N122" s="193">
        <v>0</v>
      </c>
      <c r="O122" s="193">
        <v>0</v>
      </c>
      <c r="P122" s="193">
        <v>0</v>
      </c>
      <c r="Q122" s="193">
        <v>0</v>
      </c>
      <c r="R122" s="193">
        <v>0</v>
      </c>
      <c r="S122" s="193">
        <v>0</v>
      </c>
      <c r="T122" s="193">
        <v>0</v>
      </c>
      <c r="U122" s="193">
        <v>0</v>
      </c>
      <c r="V122" s="193">
        <v>0</v>
      </c>
      <c r="W122" s="193">
        <v>0</v>
      </c>
      <c r="X122" s="193">
        <v>12.21</v>
      </c>
      <c r="Y122" s="193">
        <v>247.49</v>
      </c>
      <c r="Z122" s="193">
        <v>247.49</v>
      </c>
      <c r="AA122" s="193">
        <v>247.49</v>
      </c>
      <c r="AB122" s="193">
        <v>248.16</v>
      </c>
      <c r="AC122" s="193">
        <v>234.66</v>
      </c>
      <c r="AD122" s="193">
        <v>0</v>
      </c>
      <c r="AE122" s="193">
        <v>0</v>
      </c>
      <c r="AF122" s="194">
        <v>0</v>
      </c>
      <c r="AG122" s="193">
        <v>0</v>
      </c>
      <c r="AH122" s="193"/>
      <c r="AI122" s="193"/>
      <c r="AJ122" s="193"/>
      <c r="AK122" s="193">
        <v>1237.5</v>
      </c>
      <c r="AL122" s="193">
        <v>1237.5</v>
      </c>
      <c r="AM122" s="193">
        <v>1237.5</v>
      </c>
      <c r="AN122" s="193">
        <v>1237.5</v>
      </c>
      <c r="AO122" s="194">
        <f t="shared" si="202"/>
        <v>1237.5</v>
      </c>
    </row>
    <row r="123" spans="2:41" s="195" customFormat="1" ht="9.75" x14ac:dyDescent="0.25">
      <c r="B123" s="196" t="s">
        <v>500</v>
      </c>
      <c r="C123" s="190" t="s">
        <v>769</v>
      </c>
      <c r="D123" s="190" t="s">
        <v>781</v>
      </c>
      <c r="E123" s="192" t="s">
        <v>157</v>
      </c>
      <c r="F123" s="192" t="s">
        <v>782</v>
      </c>
      <c r="G123" s="193">
        <v>1375</v>
      </c>
      <c r="H123" s="193">
        <f t="shared" si="200"/>
        <v>137.5</v>
      </c>
      <c r="I123" s="193">
        <f t="shared" si="201"/>
        <v>1237.5</v>
      </c>
      <c r="J123" s="193">
        <v>0</v>
      </c>
      <c r="K123" s="193">
        <v>0</v>
      </c>
      <c r="L123" s="193">
        <v>0</v>
      </c>
      <c r="M123" s="193">
        <v>0</v>
      </c>
      <c r="N123" s="193">
        <v>0</v>
      </c>
      <c r="O123" s="193">
        <v>0</v>
      </c>
      <c r="P123" s="193">
        <v>0</v>
      </c>
      <c r="Q123" s="193">
        <v>0</v>
      </c>
      <c r="R123" s="193">
        <v>0</v>
      </c>
      <c r="S123" s="193">
        <v>0</v>
      </c>
      <c r="T123" s="193">
        <v>0</v>
      </c>
      <c r="U123" s="193">
        <v>0</v>
      </c>
      <c r="V123" s="193">
        <v>0</v>
      </c>
      <c r="W123" s="193">
        <v>0</v>
      </c>
      <c r="X123" s="193">
        <v>12.21</v>
      </c>
      <c r="Y123" s="193">
        <v>247.49</v>
      </c>
      <c r="Z123" s="193">
        <v>247.49</v>
      </c>
      <c r="AA123" s="193">
        <v>247.49</v>
      </c>
      <c r="AB123" s="193">
        <v>248.16</v>
      </c>
      <c r="AC123" s="193">
        <v>234.66</v>
      </c>
      <c r="AD123" s="193">
        <v>0</v>
      </c>
      <c r="AE123" s="193">
        <v>0</v>
      </c>
      <c r="AF123" s="194">
        <v>0</v>
      </c>
      <c r="AG123" s="193">
        <v>0</v>
      </c>
      <c r="AH123" s="193"/>
      <c r="AI123" s="193"/>
      <c r="AJ123" s="193"/>
      <c r="AK123" s="193">
        <v>1237.5</v>
      </c>
      <c r="AL123" s="193">
        <v>1237.5</v>
      </c>
      <c r="AM123" s="193">
        <v>1237.5</v>
      </c>
      <c r="AN123" s="193">
        <v>1237.5</v>
      </c>
      <c r="AO123" s="194">
        <f t="shared" si="202"/>
        <v>1237.5</v>
      </c>
    </row>
    <row r="124" spans="2:41" s="195" customFormat="1" ht="9.75" x14ac:dyDescent="0.25">
      <c r="B124" s="196" t="s">
        <v>500</v>
      </c>
      <c r="C124" s="190" t="s">
        <v>769</v>
      </c>
      <c r="D124" s="190" t="s">
        <v>783</v>
      </c>
      <c r="E124" s="192" t="s">
        <v>742</v>
      </c>
      <c r="F124" s="192" t="s">
        <v>784</v>
      </c>
      <c r="G124" s="193">
        <v>1375</v>
      </c>
      <c r="H124" s="193">
        <f t="shared" si="200"/>
        <v>137.5</v>
      </c>
      <c r="I124" s="193">
        <f t="shared" si="201"/>
        <v>1237.5</v>
      </c>
      <c r="J124" s="193">
        <v>0</v>
      </c>
      <c r="K124" s="193">
        <v>0</v>
      </c>
      <c r="L124" s="193">
        <v>0</v>
      </c>
      <c r="M124" s="193">
        <v>0</v>
      </c>
      <c r="N124" s="193">
        <v>0</v>
      </c>
      <c r="O124" s="193">
        <v>0</v>
      </c>
      <c r="P124" s="193">
        <v>0</v>
      </c>
      <c r="Q124" s="193">
        <v>0</v>
      </c>
      <c r="R124" s="193">
        <v>0</v>
      </c>
      <c r="S124" s="193">
        <v>0</v>
      </c>
      <c r="T124" s="193">
        <v>0</v>
      </c>
      <c r="U124" s="193">
        <v>0</v>
      </c>
      <c r="V124" s="193">
        <v>0</v>
      </c>
      <c r="W124" s="193">
        <v>0</v>
      </c>
      <c r="X124" s="193">
        <v>12.21</v>
      </c>
      <c r="Y124" s="193">
        <v>247.49</v>
      </c>
      <c r="Z124" s="193">
        <v>247.49</v>
      </c>
      <c r="AA124" s="193">
        <v>247.49</v>
      </c>
      <c r="AB124" s="193">
        <v>248.16</v>
      </c>
      <c r="AC124" s="193">
        <v>234.66</v>
      </c>
      <c r="AD124" s="193">
        <v>0</v>
      </c>
      <c r="AE124" s="193">
        <v>0</v>
      </c>
      <c r="AF124" s="194">
        <v>0</v>
      </c>
      <c r="AG124" s="193">
        <v>0</v>
      </c>
      <c r="AH124" s="193"/>
      <c r="AI124" s="193"/>
      <c r="AJ124" s="193"/>
      <c r="AK124" s="193">
        <v>1237.5</v>
      </c>
      <c r="AL124" s="193">
        <v>1237.5</v>
      </c>
      <c r="AM124" s="193">
        <v>1237.5</v>
      </c>
      <c r="AN124" s="193">
        <v>1237.5</v>
      </c>
      <c r="AO124" s="194">
        <f t="shared" si="202"/>
        <v>1237.5</v>
      </c>
    </row>
    <row r="125" spans="2:41" s="195" customFormat="1" ht="9.75" x14ac:dyDescent="0.25">
      <c r="B125" s="196" t="s">
        <v>500</v>
      </c>
      <c r="C125" s="190" t="s">
        <v>769</v>
      </c>
      <c r="D125" s="190" t="s">
        <v>785</v>
      </c>
      <c r="E125" s="192" t="s">
        <v>537</v>
      </c>
      <c r="F125" s="192" t="s">
        <v>786</v>
      </c>
      <c r="G125" s="193">
        <v>1375</v>
      </c>
      <c r="H125" s="193">
        <f t="shared" si="200"/>
        <v>137.5</v>
      </c>
      <c r="I125" s="193">
        <f t="shared" si="201"/>
        <v>1237.5</v>
      </c>
      <c r="J125" s="193">
        <v>0</v>
      </c>
      <c r="K125" s="193">
        <v>0</v>
      </c>
      <c r="L125" s="193">
        <v>0</v>
      </c>
      <c r="M125" s="193">
        <v>0</v>
      </c>
      <c r="N125" s="193">
        <v>0</v>
      </c>
      <c r="O125" s="193">
        <v>0</v>
      </c>
      <c r="P125" s="193">
        <v>0</v>
      </c>
      <c r="Q125" s="193">
        <v>0</v>
      </c>
      <c r="R125" s="193">
        <v>0</v>
      </c>
      <c r="S125" s="193">
        <v>0</v>
      </c>
      <c r="T125" s="193">
        <v>0</v>
      </c>
      <c r="U125" s="193">
        <v>0</v>
      </c>
      <c r="V125" s="193">
        <v>0</v>
      </c>
      <c r="W125" s="193">
        <v>0</v>
      </c>
      <c r="X125" s="193">
        <v>12.21</v>
      </c>
      <c r="Y125" s="193">
        <v>247.49</v>
      </c>
      <c r="Z125" s="193">
        <v>247.49</v>
      </c>
      <c r="AA125" s="193">
        <v>247.49</v>
      </c>
      <c r="AB125" s="193">
        <v>248.16</v>
      </c>
      <c r="AC125" s="193">
        <v>234.66</v>
      </c>
      <c r="AD125" s="193">
        <v>0</v>
      </c>
      <c r="AE125" s="193">
        <v>0</v>
      </c>
      <c r="AF125" s="194">
        <v>0</v>
      </c>
      <c r="AG125" s="193">
        <v>0</v>
      </c>
      <c r="AH125" s="193"/>
      <c r="AI125" s="193"/>
      <c r="AJ125" s="193"/>
      <c r="AK125" s="193">
        <v>1237.5</v>
      </c>
      <c r="AL125" s="193">
        <v>1237.5</v>
      </c>
      <c r="AM125" s="193">
        <v>1237.5</v>
      </c>
      <c r="AN125" s="193">
        <v>1237.5</v>
      </c>
      <c r="AO125" s="194">
        <f t="shared" si="202"/>
        <v>1237.5</v>
      </c>
    </row>
    <row r="126" spans="2:41" s="195" customFormat="1" ht="9.75" x14ac:dyDescent="0.25">
      <c r="B126" s="196" t="s">
        <v>500</v>
      </c>
      <c r="C126" s="190" t="s">
        <v>769</v>
      </c>
      <c r="D126" s="190" t="s">
        <v>787</v>
      </c>
      <c r="E126" s="192" t="s">
        <v>788</v>
      </c>
      <c r="F126" s="192" t="s">
        <v>789</v>
      </c>
      <c r="G126" s="193">
        <v>1375</v>
      </c>
      <c r="H126" s="193">
        <f t="shared" si="200"/>
        <v>137.5</v>
      </c>
      <c r="I126" s="193">
        <f t="shared" si="201"/>
        <v>1237.5</v>
      </c>
      <c r="J126" s="193">
        <v>0</v>
      </c>
      <c r="K126" s="193">
        <v>0</v>
      </c>
      <c r="L126" s="193">
        <v>0</v>
      </c>
      <c r="M126" s="193">
        <v>0</v>
      </c>
      <c r="N126" s="193">
        <v>0</v>
      </c>
      <c r="O126" s="193">
        <v>0</v>
      </c>
      <c r="P126" s="193">
        <v>0</v>
      </c>
      <c r="Q126" s="193">
        <v>0</v>
      </c>
      <c r="R126" s="193">
        <v>0</v>
      </c>
      <c r="S126" s="193">
        <v>0</v>
      </c>
      <c r="T126" s="193">
        <v>0</v>
      </c>
      <c r="U126" s="193">
        <v>0</v>
      </c>
      <c r="V126" s="193">
        <v>0</v>
      </c>
      <c r="W126" s="193">
        <v>0</v>
      </c>
      <c r="X126" s="193">
        <v>12.21</v>
      </c>
      <c r="Y126" s="193">
        <v>247.49</v>
      </c>
      <c r="Z126" s="193">
        <v>247.49</v>
      </c>
      <c r="AA126" s="193">
        <v>247.49</v>
      </c>
      <c r="AB126" s="193">
        <v>248.16</v>
      </c>
      <c r="AC126" s="193">
        <v>234.66</v>
      </c>
      <c r="AD126" s="193">
        <v>0</v>
      </c>
      <c r="AE126" s="193">
        <v>0</v>
      </c>
      <c r="AF126" s="194">
        <v>0</v>
      </c>
      <c r="AG126" s="193">
        <v>0</v>
      </c>
      <c r="AH126" s="193"/>
      <c r="AI126" s="193"/>
      <c r="AJ126" s="193"/>
      <c r="AK126" s="193">
        <v>1237.5</v>
      </c>
      <c r="AL126" s="193">
        <v>1237.5</v>
      </c>
      <c r="AM126" s="193">
        <v>1237.5</v>
      </c>
      <c r="AN126" s="193">
        <v>1237.5</v>
      </c>
      <c r="AO126" s="194">
        <f t="shared" si="202"/>
        <v>1237.5</v>
      </c>
    </row>
    <row r="127" spans="2:41" s="195" customFormat="1" ht="16.5" x14ac:dyDescent="0.25">
      <c r="B127" s="196" t="s">
        <v>790</v>
      </c>
      <c r="C127" s="190" t="s">
        <v>721</v>
      </c>
      <c r="D127" s="190" t="s">
        <v>791</v>
      </c>
      <c r="E127" s="192" t="s">
        <v>157</v>
      </c>
      <c r="F127" s="192" t="s">
        <v>792</v>
      </c>
      <c r="G127" s="193">
        <v>1367.12</v>
      </c>
      <c r="H127" s="193">
        <f t="shared" si="200"/>
        <v>136.71199999999999</v>
      </c>
      <c r="I127" s="193">
        <f t="shared" si="201"/>
        <v>1230.4079999999999</v>
      </c>
      <c r="J127" s="193">
        <v>0</v>
      </c>
      <c r="K127" s="193">
        <v>0</v>
      </c>
      <c r="L127" s="193">
        <v>0</v>
      </c>
      <c r="M127" s="193">
        <v>0</v>
      </c>
      <c r="N127" s="193">
        <v>0</v>
      </c>
      <c r="O127" s="193">
        <v>0</v>
      </c>
      <c r="P127" s="193">
        <v>0</v>
      </c>
      <c r="Q127" s="193">
        <v>0</v>
      </c>
      <c r="R127" s="193">
        <v>0</v>
      </c>
      <c r="S127" s="193">
        <v>0</v>
      </c>
      <c r="T127" s="193">
        <v>0</v>
      </c>
      <c r="U127" s="193">
        <v>0</v>
      </c>
      <c r="V127" s="193">
        <v>0</v>
      </c>
      <c r="W127" s="193">
        <v>0</v>
      </c>
      <c r="X127" s="193">
        <v>0</v>
      </c>
      <c r="Y127" s="193">
        <v>48.55</v>
      </c>
      <c r="Z127" s="193">
        <v>246.1</v>
      </c>
      <c r="AA127" s="193">
        <v>246.1</v>
      </c>
      <c r="AB127" s="193">
        <v>246.77</v>
      </c>
      <c r="AC127" s="193">
        <v>246.1</v>
      </c>
      <c r="AD127" s="193">
        <v>196.79</v>
      </c>
      <c r="AE127" s="193">
        <v>0</v>
      </c>
      <c r="AF127" s="194">
        <v>0</v>
      </c>
      <c r="AG127" s="193">
        <v>0</v>
      </c>
      <c r="AH127" s="193"/>
      <c r="AI127" s="193"/>
      <c r="AJ127" s="193"/>
      <c r="AK127" s="193">
        <v>1230.4100000000001</v>
      </c>
      <c r="AL127" s="193">
        <v>1230.4100000000001</v>
      </c>
      <c r="AM127" s="193">
        <v>1230.4100000000001</v>
      </c>
      <c r="AN127" s="193">
        <v>1230.4100000000001</v>
      </c>
      <c r="AO127" s="194">
        <f t="shared" si="202"/>
        <v>1230.4100000000001</v>
      </c>
    </row>
    <row r="128" spans="2:41" s="195" customFormat="1" ht="9.75" x14ac:dyDescent="0.25">
      <c r="B128" s="196" t="s">
        <v>605</v>
      </c>
      <c r="C128" s="190" t="s">
        <v>242</v>
      </c>
      <c r="D128" s="287" t="s">
        <v>793</v>
      </c>
      <c r="E128" s="192" t="s">
        <v>238</v>
      </c>
      <c r="F128" s="192" t="s">
        <v>794</v>
      </c>
      <c r="G128" s="193">
        <v>3450</v>
      </c>
      <c r="H128" s="193">
        <f t="shared" si="200"/>
        <v>345</v>
      </c>
      <c r="I128" s="193">
        <f t="shared" si="201"/>
        <v>3105</v>
      </c>
      <c r="J128" s="193">
        <v>0</v>
      </c>
      <c r="K128" s="193">
        <v>0</v>
      </c>
      <c r="L128" s="193">
        <v>0</v>
      </c>
      <c r="M128" s="193">
        <v>0</v>
      </c>
      <c r="N128" s="193">
        <v>0</v>
      </c>
      <c r="O128" s="193">
        <v>0</v>
      </c>
      <c r="P128" s="193">
        <v>0</v>
      </c>
      <c r="Q128" s="193">
        <v>0</v>
      </c>
      <c r="R128" s="193">
        <v>0</v>
      </c>
      <c r="S128" s="193">
        <v>0</v>
      </c>
      <c r="T128" s="193">
        <v>0</v>
      </c>
      <c r="U128" s="193">
        <v>0</v>
      </c>
      <c r="V128" s="193">
        <v>0</v>
      </c>
      <c r="W128" s="193">
        <v>0</v>
      </c>
      <c r="X128" s="193">
        <v>0</v>
      </c>
      <c r="Y128" s="193">
        <v>0</v>
      </c>
      <c r="Z128" s="193">
        <v>282.42</v>
      </c>
      <c r="AA128" s="193">
        <v>620.98</v>
      </c>
      <c r="AB128" s="193">
        <v>622.67999999999995</v>
      </c>
      <c r="AC128" s="193">
        <v>620.98</v>
      </c>
      <c r="AD128" s="193">
        <v>620.98</v>
      </c>
      <c r="AE128" s="193">
        <v>336.96</v>
      </c>
      <c r="AF128" s="194">
        <v>0</v>
      </c>
      <c r="AG128" s="193">
        <v>0</v>
      </c>
      <c r="AH128" s="193"/>
      <c r="AI128" s="193"/>
      <c r="AJ128" s="193"/>
      <c r="AK128" s="193">
        <v>3105</v>
      </c>
      <c r="AL128" s="193">
        <v>3105</v>
      </c>
      <c r="AM128" s="193">
        <v>3105</v>
      </c>
      <c r="AN128" s="193">
        <v>3105</v>
      </c>
      <c r="AO128" s="194">
        <f t="shared" si="202"/>
        <v>3105</v>
      </c>
    </row>
    <row r="129" spans="2:41" s="195" customFormat="1" ht="9.75" x14ac:dyDescent="0.25">
      <c r="B129" s="196" t="s">
        <v>605</v>
      </c>
      <c r="C129" s="190" t="s">
        <v>242</v>
      </c>
      <c r="D129" s="288" t="s">
        <v>795</v>
      </c>
      <c r="E129" s="192" t="s">
        <v>238</v>
      </c>
      <c r="F129" s="192" t="s">
        <v>796</v>
      </c>
      <c r="G129" s="193">
        <v>3450</v>
      </c>
      <c r="H129" s="193">
        <f t="shared" si="200"/>
        <v>345</v>
      </c>
      <c r="I129" s="193">
        <f t="shared" si="201"/>
        <v>3105</v>
      </c>
      <c r="J129" s="193">
        <v>0</v>
      </c>
      <c r="K129" s="193">
        <v>0</v>
      </c>
      <c r="L129" s="193">
        <v>0</v>
      </c>
      <c r="M129" s="193">
        <v>0</v>
      </c>
      <c r="N129" s="193">
        <v>0</v>
      </c>
      <c r="O129" s="193">
        <v>0</v>
      </c>
      <c r="P129" s="193">
        <v>0</v>
      </c>
      <c r="Q129" s="193">
        <v>0</v>
      </c>
      <c r="R129" s="193">
        <v>0</v>
      </c>
      <c r="S129" s="193">
        <v>0</v>
      </c>
      <c r="T129" s="193">
        <v>0</v>
      </c>
      <c r="U129" s="193">
        <v>0</v>
      </c>
      <c r="V129" s="193">
        <v>0</v>
      </c>
      <c r="W129" s="193">
        <v>0</v>
      </c>
      <c r="X129" s="193">
        <v>0</v>
      </c>
      <c r="Y129" s="193">
        <v>0</v>
      </c>
      <c r="Z129" s="193">
        <v>282.42</v>
      </c>
      <c r="AA129" s="193">
        <v>620.98</v>
      </c>
      <c r="AB129" s="193">
        <v>622.98</v>
      </c>
      <c r="AC129" s="193">
        <v>620.98</v>
      </c>
      <c r="AD129" s="193">
        <v>620.98</v>
      </c>
      <c r="AE129" s="193">
        <v>336.96</v>
      </c>
      <c r="AF129" s="194">
        <v>0</v>
      </c>
      <c r="AG129" s="193">
        <v>0</v>
      </c>
      <c r="AH129" s="193"/>
      <c r="AI129" s="193"/>
      <c r="AJ129" s="193"/>
      <c r="AK129" s="193">
        <v>3105</v>
      </c>
      <c r="AL129" s="193">
        <v>3105</v>
      </c>
      <c r="AM129" s="193">
        <v>3105</v>
      </c>
      <c r="AN129" s="193">
        <v>3105</v>
      </c>
      <c r="AO129" s="194">
        <f t="shared" si="202"/>
        <v>3105</v>
      </c>
    </row>
    <row r="130" spans="2:41" s="195" customFormat="1" ht="16.5" x14ac:dyDescent="0.25">
      <c r="B130" s="196" t="s">
        <v>605</v>
      </c>
      <c r="C130" s="190" t="s">
        <v>797</v>
      </c>
      <c r="D130" s="288" t="s">
        <v>798</v>
      </c>
      <c r="E130" s="192" t="s">
        <v>238</v>
      </c>
      <c r="F130" s="192" t="s">
        <v>799</v>
      </c>
      <c r="G130" s="193">
        <v>3165</v>
      </c>
      <c r="H130" s="193">
        <f t="shared" si="200"/>
        <v>316.5</v>
      </c>
      <c r="I130" s="193">
        <f t="shared" si="201"/>
        <v>2848.5</v>
      </c>
      <c r="J130" s="193">
        <v>0</v>
      </c>
      <c r="K130" s="193">
        <v>0</v>
      </c>
      <c r="L130" s="193">
        <v>0</v>
      </c>
      <c r="M130" s="193">
        <v>0</v>
      </c>
      <c r="N130" s="193">
        <v>0</v>
      </c>
      <c r="O130" s="193">
        <v>0</v>
      </c>
      <c r="P130" s="193">
        <v>0</v>
      </c>
      <c r="Q130" s="193">
        <v>0</v>
      </c>
      <c r="R130" s="193">
        <v>0</v>
      </c>
      <c r="S130" s="193">
        <v>0</v>
      </c>
      <c r="T130" s="193">
        <v>0</v>
      </c>
      <c r="U130" s="193">
        <v>0</v>
      </c>
      <c r="V130" s="193">
        <v>0</v>
      </c>
      <c r="W130" s="193">
        <v>0</v>
      </c>
      <c r="X130" s="193">
        <v>0</v>
      </c>
      <c r="Y130" s="193">
        <v>0</v>
      </c>
      <c r="Z130" s="193">
        <v>259.10000000000002</v>
      </c>
      <c r="AA130" s="193">
        <v>569.71</v>
      </c>
      <c r="AB130" s="193">
        <v>571.27</v>
      </c>
      <c r="AC130" s="193">
        <v>569.71</v>
      </c>
      <c r="AD130" s="193">
        <v>569.71</v>
      </c>
      <c r="AE130" s="193">
        <v>309</v>
      </c>
      <c r="AF130" s="194">
        <v>0</v>
      </c>
      <c r="AG130" s="193">
        <v>0</v>
      </c>
      <c r="AH130" s="193"/>
      <c r="AI130" s="193"/>
      <c r="AJ130" s="193"/>
      <c r="AK130" s="193">
        <v>2848.5</v>
      </c>
      <c r="AL130" s="193">
        <v>2848.5</v>
      </c>
      <c r="AM130" s="193">
        <v>2848.5</v>
      </c>
      <c r="AN130" s="193">
        <v>2848.5</v>
      </c>
      <c r="AO130" s="194">
        <f t="shared" si="202"/>
        <v>2848.5</v>
      </c>
    </row>
    <row r="131" spans="2:41" s="195" customFormat="1" ht="9.75" x14ac:dyDescent="0.25">
      <c r="B131" s="196" t="s">
        <v>605</v>
      </c>
      <c r="C131" s="190" t="s">
        <v>797</v>
      </c>
      <c r="D131" s="288" t="s">
        <v>800</v>
      </c>
      <c r="E131" s="192" t="s">
        <v>157</v>
      </c>
      <c r="F131" s="192" t="s">
        <v>801</v>
      </c>
      <c r="G131" s="193">
        <v>2435</v>
      </c>
      <c r="H131" s="193">
        <f t="shared" si="200"/>
        <v>243.5</v>
      </c>
      <c r="I131" s="193">
        <f t="shared" si="201"/>
        <v>2191.5</v>
      </c>
      <c r="J131" s="193">
        <v>0</v>
      </c>
      <c r="K131" s="193">
        <v>0</v>
      </c>
      <c r="L131" s="193">
        <v>0</v>
      </c>
      <c r="M131" s="193">
        <v>0</v>
      </c>
      <c r="N131" s="193">
        <v>0</v>
      </c>
      <c r="O131" s="193">
        <v>0</v>
      </c>
      <c r="P131" s="193">
        <v>0</v>
      </c>
      <c r="Q131" s="193">
        <v>0</v>
      </c>
      <c r="R131" s="193">
        <v>0</v>
      </c>
      <c r="S131" s="193">
        <v>0</v>
      </c>
      <c r="T131" s="193">
        <v>0</v>
      </c>
      <c r="U131" s="193">
        <v>0</v>
      </c>
      <c r="V131" s="193">
        <v>0</v>
      </c>
      <c r="W131" s="193">
        <v>0</v>
      </c>
      <c r="X131" s="193">
        <v>0</v>
      </c>
      <c r="Y131" s="193">
        <v>0</v>
      </c>
      <c r="Z131" s="193">
        <v>199.34</v>
      </c>
      <c r="AA131" s="193">
        <v>438.31</v>
      </c>
      <c r="AB131" s="193">
        <v>439.51</v>
      </c>
      <c r="AC131" s="193">
        <v>438.31</v>
      </c>
      <c r="AD131" s="193">
        <v>438.31</v>
      </c>
      <c r="AE131" s="193">
        <v>237.72</v>
      </c>
      <c r="AF131" s="194">
        <v>0</v>
      </c>
      <c r="AG131" s="193">
        <v>0</v>
      </c>
      <c r="AH131" s="193"/>
      <c r="AI131" s="193"/>
      <c r="AJ131" s="193"/>
      <c r="AK131" s="193">
        <v>2191.5</v>
      </c>
      <c r="AL131" s="193">
        <v>2191.5</v>
      </c>
      <c r="AM131" s="193">
        <v>2191.5</v>
      </c>
      <c r="AN131" s="193">
        <v>2191.5</v>
      </c>
      <c r="AO131" s="194">
        <f t="shared" si="202"/>
        <v>2191.5</v>
      </c>
    </row>
    <row r="132" spans="2:41" s="195" customFormat="1" ht="9.75" x14ac:dyDescent="0.25">
      <c r="B132" s="196" t="s">
        <v>605</v>
      </c>
      <c r="C132" s="190" t="s">
        <v>797</v>
      </c>
      <c r="D132" s="288" t="s">
        <v>802</v>
      </c>
      <c r="E132" s="192" t="s">
        <v>157</v>
      </c>
      <c r="F132" s="192" t="s">
        <v>803</v>
      </c>
      <c r="G132" s="193">
        <v>2435</v>
      </c>
      <c r="H132" s="193">
        <f t="shared" si="200"/>
        <v>243.5</v>
      </c>
      <c r="I132" s="193">
        <f t="shared" si="201"/>
        <v>2191.5</v>
      </c>
      <c r="J132" s="193">
        <v>0</v>
      </c>
      <c r="K132" s="193">
        <v>0</v>
      </c>
      <c r="L132" s="193">
        <v>0</v>
      </c>
      <c r="M132" s="193">
        <v>0</v>
      </c>
      <c r="N132" s="193">
        <v>0</v>
      </c>
      <c r="O132" s="193">
        <v>0</v>
      </c>
      <c r="P132" s="193">
        <v>0</v>
      </c>
      <c r="Q132" s="193">
        <v>0</v>
      </c>
      <c r="R132" s="193">
        <v>0</v>
      </c>
      <c r="S132" s="193">
        <v>0</v>
      </c>
      <c r="T132" s="193">
        <v>0</v>
      </c>
      <c r="U132" s="193">
        <v>0</v>
      </c>
      <c r="V132" s="193">
        <v>0</v>
      </c>
      <c r="W132" s="193">
        <v>0</v>
      </c>
      <c r="X132" s="193">
        <v>0</v>
      </c>
      <c r="Y132" s="193">
        <v>0</v>
      </c>
      <c r="Z132" s="193">
        <v>199.34</v>
      </c>
      <c r="AA132" s="193">
        <v>438.31</v>
      </c>
      <c r="AB132" s="193">
        <v>439.51</v>
      </c>
      <c r="AC132" s="193">
        <v>438.31</v>
      </c>
      <c r="AD132" s="193">
        <v>438.31</v>
      </c>
      <c r="AE132" s="193">
        <v>237.72</v>
      </c>
      <c r="AF132" s="194">
        <v>0</v>
      </c>
      <c r="AG132" s="193">
        <v>0</v>
      </c>
      <c r="AH132" s="193"/>
      <c r="AI132" s="193"/>
      <c r="AJ132" s="193"/>
      <c r="AK132" s="193">
        <v>2191.5</v>
      </c>
      <c r="AL132" s="193">
        <v>2191.5</v>
      </c>
      <c r="AM132" s="193">
        <v>2191.5</v>
      </c>
      <c r="AN132" s="193">
        <v>2191.5</v>
      </c>
      <c r="AO132" s="194">
        <f t="shared" si="202"/>
        <v>2191.5</v>
      </c>
    </row>
    <row r="133" spans="2:41" s="195" customFormat="1" ht="9.75" x14ac:dyDescent="0.25">
      <c r="B133" s="196" t="s">
        <v>605</v>
      </c>
      <c r="C133" s="190" t="s">
        <v>797</v>
      </c>
      <c r="D133" s="288" t="s">
        <v>804</v>
      </c>
      <c r="E133" s="192" t="s">
        <v>157</v>
      </c>
      <c r="F133" s="192" t="s">
        <v>805</v>
      </c>
      <c r="G133" s="193">
        <v>2435</v>
      </c>
      <c r="H133" s="193">
        <f t="shared" si="200"/>
        <v>243.5</v>
      </c>
      <c r="I133" s="193">
        <f t="shared" si="201"/>
        <v>2191.5</v>
      </c>
      <c r="J133" s="193">
        <v>0</v>
      </c>
      <c r="K133" s="193">
        <v>0</v>
      </c>
      <c r="L133" s="193">
        <v>0</v>
      </c>
      <c r="M133" s="193">
        <v>0</v>
      </c>
      <c r="N133" s="193">
        <v>0</v>
      </c>
      <c r="O133" s="193">
        <v>0</v>
      </c>
      <c r="P133" s="193">
        <v>0</v>
      </c>
      <c r="Q133" s="193">
        <v>0</v>
      </c>
      <c r="R133" s="193">
        <v>0</v>
      </c>
      <c r="S133" s="193">
        <v>0</v>
      </c>
      <c r="T133" s="193">
        <v>0</v>
      </c>
      <c r="U133" s="193">
        <v>0</v>
      </c>
      <c r="V133" s="193">
        <v>0</v>
      </c>
      <c r="W133" s="193">
        <v>0</v>
      </c>
      <c r="X133" s="193">
        <v>0</v>
      </c>
      <c r="Y133" s="193">
        <v>0</v>
      </c>
      <c r="Z133" s="193">
        <v>199.34</v>
      </c>
      <c r="AA133" s="193">
        <v>438.31</v>
      </c>
      <c r="AB133" s="193">
        <v>439.51</v>
      </c>
      <c r="AC133" s="193">
        <v>438.31</v>
      </c>
      <c r="AD133" s="193">
        <v>438.31</v>
      </c>
      <c r="AE133" s="193">
        <v>237.72</v>
      </c>
      <c r="AF133" s="194">
        <v>0</v>
      </c>
      <c r="AG133" s="193">
        <v>0</v>
      </c>
      <c r="AH133" s="193"/>
      <c r="AI133" s="193"/>
      <c r="AJ133" s="193"/>
      <c r="AK133" s="193">
        <v>2191.5</v>
      </c>
      <c r="AL133" s="193">
        <v>2191.5</v>
      </c>
      <c r="AM133" s="193">
        <v>2191.5</v>
      </c>
      <c r="AN133" s="193">
        <v>2191.5</v>
      </c>
      <c r="AO133" s="194">
        <f t="shared" si="202"/>
        <v>2191.5</v>
      </c>
    </row>
    <row r="134" spans="2:41" s="195" customFormat="1" ht="16.5" x14ac:dyDescent="0.25">
      <c r="B134" s="196" t="s">
        <v>605</v>
      </c>
      <c r="C134" s="190" t="s">
        <v>797</v>
      </c>
      <c r="D134" s="289" t="s">
        <v>806</v>
      </c>
      <c r="E134" s="192" t="s">
        <v>157</v>
      </c>
      <c r="F134" s="192" t="s">
        <v>807</v>
      </c>
      <c r="G134" s="193">
        <v>2435</v>
      </c>
      <c r="H134" s="193">
        <f t="shared" si="200"/>
        <v>243.5</v>
      </c>
      <c r="I134" s="193">
        <f t="shared" si="201"/>
        <v>2191.5</v>
      </c>
      <c r="J134" s="193">
        <v>0</v>
      </c>
      <c r="K134" s="193">
        <v>0</v>
      </c>
      <c r="L134" s="193">
        <v>0</v>
      </c>
      <c r="M134" s="193">
        <v>0</v>
      </c>
      <c r="N134" s="193">
        <v>0</v>
      </c>
      <c r="O134" s="193">
        <v>0</v>
      </c>
      <c r="P134" s="193">
        <v>0</v>
      </c>
      <c r="Q134" s="193">
        <v>0</v>
      </c>
      <c r="R134" s="193">
        <v>0</v>
      </c>
      <c r="S134" s="193">
        <v>0</v>
      </c>
      <c r="T134" s="193">
        <v>0</v>
      </c>
      <c r="U134" s="193">
        <v>0</v>
      </c>
      <c r="V134" s="193">
        <v>0</v>
      </c>
      <c r="W134" s="193">
        <v>0</v>
      </c>
      <c r="X134" s="193">
        <v>0</v>
      </c>
      <c r="Y134" s="193">
        <v>0</v>
      </c>
      <c r="Z134" s="193">
        <v>199.34</v>
      </c>
      <c r="AA134" s="193">
        <v>438.31</v>
      </c>
      <c r="AB134" s="193">
        <v>439.51</v>
      </c>
      <c r="AC134" s="193">
        <v>438.31</v>
      </c>
      <c r="AD134" s="193">
        <v>438.31</v>
      </c>
      <c r="AE134" s="193">
        <v>237.72</v>
      </c>
      <c r="AF134" s="194">
        <v>0</v>
      </c>
      <c r="AG134" s="193">
        <v>0</v>
      </c>
      <c r="AH134" s="193"/>
      <c r="AI134" s="193"/>
      <c r="AJ134" s="193"/>
      <c r="AK134" s="193">
        <v>2191.5</v>
      </c>
      <c r="AL134" s="193">
        <v>2191.5</v>
      </c>
      <c r="AM134" s="193">
        <v>2191.5</v>
      </c>
      <c r="AN134" s="193">
        <v>2191.5</v>
      </c>
      <c r="AO134" s="194">
        <f t="shared" si="202"/>
        <v>2191.5</v>
      </c>
    </row>
    <row r="135" spans="2:41" s="195" customFormat="1" ht="9.75" x14ac:dyDescent="0.25">
      <c r="B135" s="196" t="s">
        <v>605</v>
      </c>
      <c r="C135" s="190" t="s">
        <v>797</v>
      </c>
      <c r="D135" s="288" t="s">
        <v>808</v>
      </c>
      <c r="E135" s="192" t="s">
        <v>157</v>
      </c>
      <c r="F135" s="192" t="s">
        <v>809</v>
      </c>
      <c r="G135" s="193">
        <v>2435</v>
      </c>
      <c r="H135" s="193">
        <f t="shared" si="200"/>
        <v>243.5</v>
      </c>
      <c r="I135" s="193">
        <f t="shared" si="201"/>
        <v>2191.5</v>
      </c>
      <c r="J135" s="193">
        <v>0</v>
      </c>
      <c r="K135" s="193">
        <v>0</v>
      </c>
      <c r="L135" s="193">
        <v>0</v>
      </c>
      <c r="M135" s="193">
        <v>0</v>
      </c>
      <c r="N135" s="193">
        <v>0</v>
      </c>
      <c r="O135" s="193">
        <v>0</v>
      </c>
      <c r="P135" s="193">
        <v>0</v>
      </c>
      <c r="Q135" s="193">
        <v>0</v>
      </c>
      <c r="R135" s="193">
        <v>0</v>
      </c>
      <c r="S135" s="193">
        <v>0</v>
      </c>
      <c r="T135" s="193">
        <v>0</v>
      </c>
      <c r="U135" s="193">
        <v>0</v>
      </c>
      <c r="V135" s="193">
        <v>0</v>
      </c>
      <c r="W135" s="193">
        <v>0</v>
      </c>
      <c r="X135" s="193">
        <v>0</v>
      </c>
      <c r="Y135" s="193">
        <v>0</v>
      </c>
      <c r="Z135" s="193">
        <v>199.34</v>
      </c>
      <c r="AA135" s="193">
        <v>438.31</v>
      </c>
      <c r="AB135" s="193">
        <v>439.51</v>
      </c>
      <c r="AC135" s="193">
        <v>438.31</v>
      </c>
      <c r="AD135" s="193">
        <v>438.31</v>
      </c>
      <c r="AE135" s="193">
        <v>237.72</v>
      </c>
      <c r="AF135" s="194">
        <v>0</v>
      </c>
      <c r="AG135" s="193">
        <v>0</v>
      </c>
      <c r="AH135" s="193"/>
      <c r="AI135" s="193"/>
      <c r="AJ135" s="193"/>
      <c r="AK135" s="193">
        <v>2191.5</v>
      </c>
      <c r="AL135" s="193">
        <v>2191.5</v>
      </c>
      <c r="AM135" s="193">
        <v>2191.5</v>
      </c>
      <c r="AN135" s="193">
        <v>2191.5</v>
      </c>
      <c r="AO135" s="194">
        <f t="shared" si="202"/>
        <v>2191.5</v>
      </c>
    </row>
    <row r="136" spans="2:41" s="195" customFormat="1" ht="16.5" x14ac:dyDescent="0.25">
      <c r="B136" s="196" t="s">
        <v>605</v>
      </c>
      <c r="C136" s="190" t="s">
        <v>797</v>
      </c>
      <c r="D136" s="288" t="s">
        <v>810</v>
      </c>
      <c r="E136" s="192" t="s">
        <v>157</v>
      </c>
      <c r="F136" s="192" t="s">
        <v>811</v>
      </c>
      <c r="G136" s="193">
        <v>2435</v>
      </c>
      <c r="H136" s="193">
        <f t="shared" si="200"/>
        <v>243.5</v>
      </c>
      <c r="I136" s="193">
        <f t="shared" si="201"/>
        <v>2191.5</v>
      </c>
      <c r="J136" s="193">
        <v>0</v>
      </c>
      <c r="K136" s="193">
        <v>0</v>
      </c>
      <c r="L136" s="193">
        <v>0</v>
      </c>
      <c r="M136" s="193">
        <v>0</v>
      </c>
      <c r="N136" s="193">
        <v>0</v>
      </c>
      <c r="O136" s="193">
        <v>0</v>
      </c>
      <c r="P136" s="193">
        <v>0</v>
      </c>
      <c r="Q136" s="193">
        <v>0</v>
      </c>
      <c r="R136" s="193">
        <v>0</v>
      </c>
      <c r="S136" s="193">
        <v>0</v>
      </c>
      <c r="T136" s="193">
        <v>0</v>
      </c>
      <c r="U136" s="193">
        <v>0</v>
      </c>
      <c r="V136" s="193">
        <v>0</v>
      </c>
      <c r="W136" s="193">
        <v>0</v>
      </c>
      <c r="X136" s="193">
        <v>0</v>
      </c>
      <c r="Y136" s="193">
        <v>0</v>
      </c>
      <c r="Z136" s="193">
        <v>199.34</v>
      </c>
      <c r="AA136" s="193">
        <v>438.31</v>
      </c>
      <c r="AB136" s="193">
        <v>439.51</v>
      </c>
      <c r="AC136" s="193">
        <v>438.31</v>
      </c>
      <c r="AD136" s="193">
        <v>438.31</v>
      </c>
      <c r="AE136" s="193">
        <v>237.72</v>
      </c>
      <c r="AF136" s="194">
        <v>0</v>
      </c>
      <c r="AG136" s="193">
        <v>0</v>
      </c>
      <c r="AH136" s="193"/>
      <c r="AI136" s="193"/>
      <c r="AJ136" s="193"/>
      <c r="AK136" s="193">
        <v>2191.5</v>
      </c>
      <c r="AL136" s="193">
        <v>2191.5</v>
      </c>
      <c r="AM136" s="193">
        <v>2191.5</v>
      </c>
      <c r="AN136" s="193">
        <v>2191.5</v>
      </c>
      <c r="AO136" s="194">
        <f t="shared" si="202"/>
        <v>2191.5</v>
      </c>
    </row>
    <row r="137" spans="2:41" s="195" customFormat="1" ht="9.75" x14ac:dyDescent="0.25">
      <c r="B137" s="196" t="s">
        <v>605</v>
      </c>
      <c r="C137" s="190" t="s">
        <v>797</v>
      </c>
      <c r="D137" s="288" t="s">
        <v>812</v>
      </c>
      <c r="E137" s="192" t="s">
        <v>157</v>
      </c>
      <c r="F137" s="192" t="s">
        <v>813</v>
      </c>
      <c r="G137" s="193">
        <v>2435</v>
      </c>
      <c r="H137" s="193">
        <f t="shared" si="200"/>
        <v>243.5</v>
      </c>
      <c r="I137" s="193">
        <f t="shared" si="201"/>
        <v>2191.5</v>
      </c>
      <c r="J137" s="193">
        <v>0</v>
      </c>
      <c r="K137" s="193">
        <v>0</v>
      </c>
      <c r="L137" s="193">
        <v>0</v>
      </c>
      <c r="M137" s="193">
        <v>0</v>
      </c>
      <c r="N137" s="193">
        <v>0</v>
      </c>
      <c r="O137" s="193">
        <v>0</v>
      </c>
      <c r="P137" s="193">
        <v>0</v>
      </c>
      <c r="Q137" s="193">
        <v>0</v>
      </c>
      <c r="R137" s="193">
        <v>0</v>
      </c>
      <c r="S137" s="193">
        <v>0</v>
      </c>
      <c r="T137" s="193">
        <v>0</v>
      </c>
      <c r="U137" s="193">
        <v>0</v>
      </c>
      <c r="V137" s="193">
        <v>0</v>
      </c>
      <c r="W137" s="193">
        <v>0</v>
      </c>
      <c r="X137" s="193">
        <v>0</v>
      </c>
      <c r="Y137" s="193">
        <v>0</v>
      </c>
      <c r="Z137" s="193">
        <v>199.34</v>
      </c>
      <c r="AA137" s="193">
        <v>438.31</v>
      </c>
      <c r="AB137" s="193">
        <v>439.51</v>
      </c>
      <c r="AC137" s="193">
        <v>438.31</v>
      </c>
      <c r="AD137" s="193">
        <v>438.31</v>
      </c>
      <c r="AE137" s="193">
        <v>237.72</v>
      </c>
      <c r="AF137" s="194">
        <v>0</v>
      </c>
      <c r="AG137" s="193">
        <v>0</v>
      </c>
      <c r="AH137" s="193"/>
      <c r="AI137" s="193"/>
      <c r="AJ137" s="193"/>
      <c r="AK137" s="193">
        <v>2191.5</v>
      </c>
      <c r="AL137" s="193">
        <v>2191.5</v>
      </c>
      <c r="AM137" s="193">
        <v>2191.5</v>
      </c>
      <c r="AN137" s="193">
        <v>2191.5</v>
      </c>
      <c r="AO137" s="194">
        <f t="shared" si="202"/>
        <v>2191.5</v>
      </c>
    </row>
    <row r="138" spans="2:41" s="195" customFormat="1" ht="9.75" x14ac:dyDescent="0.25">
      <c r="B138" s="284" t="s">
        <v>814</v>
      </c>
      <c r="C138" s="264" t="s">
        <v>815</v>
      </c>
      <c r="D138" s="287" t="s">
        <v>816</v>
      </c>
      <c r="E138" s="285" t="s">
        <v>157</v>
      </c>
      <c r="F138" s="285" t="s">
        <v>817</v>
      </c>
      <c r="G138" s="235">
        <v>3105</v>
      </c>
      <c r="H138" s="235">
        <f t="shared" si="200"/>
        <v>310.5</v>
      </c>
      <c r="I138" s="235">
        <f t="shared" si="201"/>
        <v>2794.5</v>
      </c>
      <c r="J138" s="235">
        <v>0</v>
      </c>
      <c r="K138" s="235">
        <v>0</v>
      </c>
      <c r="L138" s="235">
        <v>0</v>
      </c>
      <c r="M138" s="235">
        <v>0</v>
      </c>
      <c r="N138" s="235">
        <v>0</v>
      </c>
      <c r="O138" s="235">
        <v>0</v>
      </c>
      <c r="P138" s="235">
        <v>0</v>
      </c>
      <c r="Q138" s="235">
        <v>0</v>
      </c>
      <c r="R138" s="235">
        <v>0</v>
      </c>
      <c r="S138" s="235">
        <v>0</v>
      </c>
      <c r="T138" s="235">
        <v>0</v>
      </c>
      <c r="U138" s="235">
        <v>0</v>
      </c>
      <c r="V138" s="235">
        <v>0</v>
      </c>
      <c r="W138" s="235">
        <v>0</v>
      </c>
      <c r="X138" s="235">
        <v>0</v>
      </c>
      <c r="Y138" s="235">
        <v>0</v>
      </c>
      <c r="Z138" s="235">
        <v>0</v>
      </c>
      <c r="AA138" s="235">
        <v>543.61</v>
      </c>
      <c r="AB138" s="235">
        <v>560.46</v>
      </c>
      <c r="AC138" s="235">
        <v>558.91999999999996</v>
      </c>
      <c r="AD138" s="235">
        <v>558.91999999999996</v>
      </c>
      <c r="AE138" s="235">
        <v>558.91999999999996</v>
      </c>
      <c r="AF138" s="194">
        <v>13.67</v>
      </c>
      <c r="AG138" s="193">
        <v>0</v>
      </c>
      <c r="AH138" s="193"/>
      <c r="AI138" s="193"/>
      <c r="AJ138" s="193"/>
      <c r="AK138" s="235">
        <f t="shared" ref="AK138:AL140" si="203">SUM(AA138:AF138)</f>
        <v>2794.5000000000005</v>
      </c>
      <c r="AL138" s="235">
        <f t="shared" si="203"/>
        <v>2250.8900000000003</v>
      </c>
      <c r="AM138" s="235">
        <v>2794.5</v>
      </c>
      <c r="AN138" s="235">
        <v>2794.5</v>
      </c>
      <c r="AO138" s="194">
        <f t="shared" si="202"/>
        <v>2794.5000000000005</v>
      </c>
    </row>
    <row r="139" spans="2:41" s="195" customFormat="1" ht="9.75" x14ac:dyDescent="0.25">
      <c r="B139" s="284" t="s">
        <v>818</v>
      </c>
      <c r="C139" s="264" t="s">
        <v>819</v>
      </c>
      <c r="D139" s="287" t="s">
        <v>820</v>
      </c>
      <c r="E139" s="285" t="s">
        <v>199</v>
      </c>
      <c r="F139" s="285" t="s">
        <v>821</v>
      </c>
      <c r="G139" s="235">
        <v>4500</v>
      </c>
      <c r="H139" s="235">
        <f t="shared" si="200"/>
        <v>450</v>
      </c>
      <c r="I139" s="235">
        <f t="shared" si="201"/>
        <v>4050</v>
      </c>
      <c r="J139" s="235">
        <v>0</v>
      </c>
      <c r="K139" s="235">
        <v>0</v>
      </c>
      <c r="L139" s="235">
        <v>0</v>
      </c>
      <c r="M139" s="235">
        <v>0</v>
      </c>
      <c r="N139" s="235">
        <v>0</v>
      </c>
      <c r="O139" s="235">
        <v>0</v>
      </c>
      <c r="P139" s="235">
        <v>0</v>
      </c>
      <c r="Q139" s="235">
        <v>0</v>
      </c>
      <c r="R139" s="235">
        <v>0</v>
      </c>
      <c r="S139" s="235">
        <v>0</v>
      </c>
      <c r="T139" s="235">
        <v>0</v>
      </c>
      <c r="U139" s="235">
        <v>0</v>
      </c>
      <c r="V139" s="235">
        <v>0</v>
      </c>
      <c r="W139" s="235">
        <v>0</v>
      </c>
      <c r="X139" s="235">
        <v>0</v>
      </c>
      <c r="Y139" s="235">
        <v>0</v>
      </c>
      <c r="Z139" s="235">
        <v>0</v>
      </c>
      <c r="AA139" s="235">
        <v>730.1</v>
      </c>
      <c r="AB139" s="235">
        <v>812.21</v>
      </c>
      <c r="AC139" s="235">
        <v>809.99</v>
      </c>
      <c r="AD139" s="235">
        <v>809.99</v>
      </c>
      <c r="AE139" s="235">
        <v>809.99</v>
      </c>
      <c r="AF139" s="194">
        <v>77.72</v>
      </c>
      <c r="AG139" s="193">
        <v>0</v>
      </c>
      <c r="AH139" s="193"/>
      <c r="AI139" s="193"/>
      <c r="AJ139" s="193"/>
      <c r="AK139" s="235">
        <f t="shared" si="203"/>
        <v>4049.9999999999995</v>
      </c>
      <c r="AL139" s="235">
        <f t="shared" si="203"/>
        <v>3319.9</v>
      </c>
      <c r="AM139" s="235">
        <v>4050</v>
      </c>
      <c r="AN139" s="235">
        <v>4050</v>
      </c>
      <c r="AO139" s="194">
        <f t="shared" si="202"/>
        <v>4049.9999999999995</v>
      </c>
    </row>
    <row r="140" spans="2:41" s="195" customFormat="1" ht="16.5" x14ac:dyDescent="0.25">
      <c r="B140" s="263" t="s">
        <v>822</v>
      </c>
      <c r="C140" s="190" t="s">
        <v>823</v>
      </c>
      <c r="D140" s="287" t="s">
        <v>824</v>
      </c>
      <c r="E140" s="266" t="s">
        <v>238</v>
      </c>
      <c r="F140" s="266" t="s">
        <v>825</v>
      </c>
      <c r="G140" s="194">
        <v>3202.98</v>
      </c>
      <c r="H140" s="194">
        <f t="shared" si="200"/>
        <v>320.298</v>
      </c>
      <c r="I140" s="194">
        <f t="shared" si="201"/>
        <v>2882.6820000000002</v>
      </c>
      <c r="J140" s="235">
        <v>0</v>
      </c>
      <c r="K140" s="235">
        <v>0</v>
      </c>
      <c r="L140" s="235">
        <v>0</v>
      </c>
      <c r="M140" s="235">
        <v>0</v>
      </c>
      <c r="N140" s="235">
        <v>0</v>
      </c>
      <c r="O140" s="235">
        <v>0</v>
      </c>
      <c r="P140" s="235">
        <v>0</v>
      </c>
      <c r="Q140" s="235">
        <v>0</v>
      </c>
      <c r="R140" s="235">
        <v>0</v>
      </c>
      <c r="S140" s="235">
        <v>0</v>
      </c>
      <c r="T140" s="235">
        <v>0</v>
      </c>
      <c r="U140" s="235">
        <v>0</v>
      </c>
      <c r="V140" s="235">
        <v>0</v>
      </c>
      <c r="W140" s="235">
        <v>0</v>
      </c>
      <c r="X140" s="235">
        <v>0</v>
      </c>
      <c r="Y140" s="235">
        <v>0</v>
      </c>
      <c r="Z140" s="235">
        <v>0</v>
      </c>
      <c r="AA140" s="194">
        <v>66.349999999999994</v>
      </c>
      <c r="AB140" s="194">
        <v>578.16</v>
      </c>
      <c r="AC140" s="194">
        <v>576.58000000000004</v>
      </c>
      <c r="AD140" s="194">
        <v>576.58000000000004</v>
      </c>
      <c r="AE140" s="194">
        <v>576.58000000000004</v>
      </c>
      <c r="AF140" s="194">
        <v>508.43</v>
      </c>
      <c r="AG140" s="193">
        <v>0</v>
      </c>
      <c r="AH140" s="193"/>
      <c r="AI140" s="193"/>
      <c r="AJ140" s="193"/>
      <c r="AK140" s="194">
        <f t="shared" si="203"/>
        <v>2882.68</v>
      </c>
      <c r="AL140" s="194">
        <f t="shared" si="203"/>
        <v>2816.33</v>
      </c>
      <c r="AM140" s="194">
        <v>2882.68</v>
      </c>
      <c r="AN140" s="194">
        <v>2882.68</v>
      </c>
      <c r="AO140" s="194">
        <f t="shared" si="202"/>
        <v>2882.68</v>
      </c>
    </row>
    <row r="141" spans="2:41" s="291" customFormat="1" ht="16.5" x14ac:dyDescent="0.25">
      <c r="B141" s="290" t="s">
        <v>826</v>
      </c>
      <c r="C141" s="190" t="s">
        <v>270</v>
      </c>
      <c r="D141" s="287" t="s">
        <v>827</v>
      </c>
      <c r="E141" s="266" t="s">
        <v>238</v>
      </c>
      <c r="F141" s="266" t="s">
        <v>828</v>
      </c>
      <c r="G141" s="194">
        <v>4030.87</v>
      </c>
      <c r="H141" s="194">
        <f t="shared" si="200"/>
        <v>403.08699999999999</v>
      </c>
      <c r="I141" s="194">
        <f t="shared" si="201"/>
        <v>3627.7829999999999</v>
      </c>
      <c r="J141" s="235">
        <v>0</v>
      </c>
      <c r="K141" s="235">
        <v>0</v>
      </c>
      <c r="L141" s="235">
        <v>0</v>
      </c>
      <c r="M141" s="235">
        <v>0</v>
      </c>
      <c r="N141" s="235">
        <v>0</v>
      </c>
      <c r="O141" s="235">
        <v>0</v>
      </c>
      <c r="P141" s="235">
        <v>0</v>
      </c>
      <c r="Q141" s="235">
        <v>0</v>
      </c>
      <c r="R141" s="235">
        <v>0</v>
      </c>
      <c r="S141" s="235">
        <v>0</v>
      </c>
      <c r="T141" s="235">
        <v>0</v>
      </c>
      <c r="U141" s="235">
        <v>0</v>
      </c>
      <c r="V141" s="235">
        <v>0</v>
      </c>
      <c r="W141" s="235">
        <v>0</v>
      </c>
      <c r="X141" s="235">
        <v>0</v>
      </c>
      <c r="Y141" s="235">
        <v>0</v>
      </c>
      <c r="Z141" s="235">
        <v>0</v>
      </c>
      <c r="AA141" s="194"/>
      <c r="AB141" s="194">
        <v>435.31</v>
      </c>
      <c r="AC141" s="194">
        <v>725.52</v>
      </c>
      <c r="AD141" s="194">
        <v>725.52</v>
      </c>
      <c r="AE141" s="194">
        <v>725.52</v>
      </c>
      <c r="AF141" s="194">
        <v>3339.38</v>
      </c>
      <c r="AG141" s="194">
        <v>288.98</v>
      </c>
      <c r="AH141" s="194"/>
      <c r="AI141" s="194"/>
      <c r="AJ141" s="194"/>
      <c r="AK141" s="194">
        <v>3627.78</v>
      </c>
      <c r="AL141" s="194">
        <v>3627.78</v>
      </c>
      <c r="AM141" s="194">
        <v>3627.78</v>
      </c>
      <c r="AN141" s="194">
        <v>3627.78</v>
      </c>
      <c r="AO141" s="194">
        <f t="shared" si="202"/>
        <v>3627.78</v>
      </c>
    </row>
    <row r="142" spans="2:41" s="291" customFormat="1" ht="33" x14ac:dyDescent="0.25">
      <c r="B142" s="204" t="s">
        <v>829</v>
      </c>
      <c r="C142" s="190" t="s">
        <v>721</v>
      </c>
      <c r="D142" s="289" t="s">
        <v>830</v>
      </c>
      <c r="E142" s="266" t="s">
        <v>617</v>
      </c>
      <c r="F142" s="266" t="s">
        <v>831</v>
      </c>
      <c r="G142" s="193">
        <v>1516</v>
      </c>
      <c r="H142" s="193">
        <f t="shared" si="200"/>
        <v>151.6</v>
      </c>
      <c r="I142" s="193">
        <f t="shared" si="201"/>
        <v>1364.4</v>
      </c>
      <c r="J142" s="235">
        <v>0</v>
      </c>
      <c r="K142" s="235">
        <v>0</v>
      </c>
      <c r="L142" s="235">
        <v>0</v>
      </c>
      <c r="M142" s="235">
        <v>0</v>
      </c>
      <c r="N142" s="235">
        <v>0</v>
      </c>
      <c r="O142" s="235">
        <v>0</v>
      </c>
      <c r="P142" s="235">
        <v>0</v>
      </c>
      <c r="Q142" s="235">
        <v>0</v>
      </c>
      <c r="R142" s="235">
        <v>0</v>
      </c>
      <c r="S142" s="193">
        <v>157.02000000000001</v>
      </c>
      <c r="T142" s="204">
        <v>272.91000000000003</v>
      </c>
      <c r="U142" s="204">
        <v>272.91000000000003</v>
      </c>
      <c r="V142" s="204">
        <v>272.91000000000003</v>
      </c>
      <c r="W142" s="204">
        <f t="shared" ref="W142:W156" si="204">O142+P142+Q142+R142+S142+T142+U142+V142</f>
        <v>975.75000000000023</v>
      </c>
      <c r="X142" s="235">
        <f t="shared" ref="X142:X156" si="205">ROUND((I142/5/365*31),2)</f>
        <v>23.18</v>
      </c>
      <c r="Y142" s="235">
        <f t="shared" ref="Y142:Y156" si="206">ROUND((I142/5/365*29),2)</f>
        <v>21.68</v>
      </c>
      <c r="Z142" s="235">
        <f t="shared" ref="Z142:Z156" si="207">ROUND((I142/5/365*31),2)</f>
        <v>23.18</v>
      </c>
      <c r="AA142" s="235">
        <f t="shared" ref="AA142:AA156" si="208">ROUND((I142/5/365*30),2)</f>
        <v>22.43</v>
      </c>
      <c r="AB142" s="235">
        <f t="shared" ref="AB142:AB156" si="209">ROUND((I142/5/365*31),2)</f>
        <v>23.18</v>
      </c>
      <c r="AC142" s="235">
        <f t="shared" ref="AC142:AC156" si="210">ROUND((I142/5/365*30),2)</f>
        <v>22.43</v>
      </c>
      <c r="AD142" s="235">
        <f t="shared" ref="AD142:AD156" si="211">ROUND((I142/5/365*31),2)</f>
        <v>23.18</v>
      </c>
      <c r="AE142" s="204">
        <f t="shared" ref="AE142:AE156" si="212">ROUND((I142/5/365*31),2)</f>
        <v>23.18</v>
      </c>
      <c r="AF142" s="194">
        <f t="shared" ref="AF142:AF156" si="213">ROUND((I142/5/365*30),2)</f>
        <v>22.43</v>
      </c>
      <c r="AG142" s="235">
        <f t="shared" ref="AG142:AG156" si="214">ROUND((I142/5/365*31),2)</f>
        <v>23.18</v>
      </c>
      <c r="AH142" s="235"/>
      <c r="AI142" s="235"/>
      <c r="AJ142" s="235"/>
      <c r="AK142" s="235">
        <v>1364.4</v>
      </c>
      <c r="AL142" s="235">
        <v>1364.4</v>
      </c>
      <c r="AM142" s="235">
        <v>1364.4</v>
      </c>
      <c r="AN142" s="235">
        <v>1364.4</v>
      </c>
      <c r="AO142" s="194">
        <f t="shared" si="202"/>
        <v>1364.4</v>
      </c>
    </row>
    <row r="143" spans="2:41" s="291" customFormat="1" ht="33" x14ac:dyDescent="0.25">
      <c r="B143" s="204" t="s">
        <v>829</v>
      </c>
      <c r="C143" s="190" t="s">
        <v>721</v>
      </c>
      <c r="D143" s="289" t="s">
        <v>832</v>
      </c>
      <c r="E143" s="266" t="s">
        <v>188</v>
      </c>
      <c r="F143" s="266" t="s">
        <v>833</v>
      </c>
      <c r="G143" s="193">
        <v>1516</v>
      </c>
      <c r="H143" s="193">
        <f t="shared" si="200"/>
        <v>151.6</v>
      </c>
      <c r="I143" s="193">
        <f t="shared" si="201"/>
        <v>1364.4</v>
      </c>
      <c r="J143" s="235">
        <v>0</v>
      </c>
      <c r="K143" s="235">
        <v>0</v>
      </c>
      <c r="L143" s="235">
        <v>0</v>
      </c>
      <c r="M143" s="235">
        <v>0</v>
      </c>
      <c r="N143" s="235">
        <v>0</v>
      </c>
      <c r="O143" s="235">
        <v>0</v>
      </c>
      <c r="P143" s="235">
        <v>0</v>
      </c>
      <c r="Q143" s="235">
        <v>0</v>
      </c>
      <c r="R143" s="235">
        <v>0</v>
      </c>
      <c r="S143" s="193">
        <v>157.02000000000001</v>
      </c>
      <c r="T143" s="193">
        <v>272.91000000000003</v>
      </c>
      <c r="U143" s="193">
        <v>272.91000000000003</v>
      </c>
      <c r="V143" s="193">
        <v>272.91000000000003</v>
      </c>
      <c r="W143" s="193">
        <f t="shared" si="204"/>
        <v>975.75000000000023</v>
      </c>
      <c r="X143" s="193">
        <f t="shared" si="205"/>
        <v>23.18</v>
      </c>
      <c r="Y143" s="193">
        <f t="shared" si="206"/>
        <v>21.68</v>
      </c>
      <c r="Z143" s="235">
        <f t="shared" si="207"/>
        <v>23.18</v>
      </c>
      <c r="AA143" s="235">
        <f t="shared" si="208"/>
        <v>22.43</v>
      </c>
      <c r="AB143" s="235">
        <f t="shared" si="209"/>
        <v>23.18</v>
      </c>
      <c r="AC143" s="235">
        <f t="shared" si="210"/>
        <v>22.43</v>
      </c>
      <c r="AD143" s="235">
        <f t="shared" si="211"/>
        <v>23.18</v>
      </c>
      <c r="AE143" s="235">
        <f t="shared" si="212"/>
        <v>23.18</v>
      </c>
      <c r="AF143" s="194">
        <f t="shared" si="213"/>
        <v>22.43</v>
      </c>
      <c r="AG143" s="235">
        <f t="shared" si="214"/>
        <v>23.18</v>
      </c>
      <c r="AH143" s="235"/>
      <c r="AI143" s="235"/>
      <c r="AJ143" s="235"/>
      <c r="AK143" s="235">
        <v>1364.4</v>
      </c>
      <c r="AL143" s="235">
        <v>1364.4</v>
      </c>
      <c r="AM143" s="235">
        <v>1364.4</v>
      </c>
      <c r="AN143" s="235">
        <v>1364.4</v>
      </c>
      <c r="AO143" s="194">
        <f>SUM(AK143)</f>
        <v>1364.4</v>
      </c>
    </row>
    <row r="144" spans="2:41" s="291" customFormat="1" ht="24.75" x14ac:dyDescent="0.25">
      <c r="B144" s="204" t="s">
        <v>829</v>
      </c>
      <c r="C144" s="190" t="s">
        <v>721</v>
      </c>
      <c r="D144" s="289" t="s">
        <v>834</v>
      </c>
      <c r="E144" s="266" t="s">
        <v>107</v>
      </c>
      <c r="F144" s="266" t="s">
        <v>835</v>
      </c>
      <c r="G144" s="193">
        <v>1516</v>
      </c>
      <c r="H144" s="193">
        <f t="shared" si="200"/>
        <v>151.6</v>
      </c>
      <c r="I144" s="193">
        <f t="shared" si="201"/>
        <v>1364.4</v>
      </c>
      <c r="J144" s="235">
        <v>0</v>
      </c>
      <c r="K144" s="235">
        <v>0</v>
      </c>
      <c r="L144" s="235">
        <v>0</v>
      </c>
      <c r="M144" s="235">
        <v>0</v>
      </c>
      <c r="N144" s="235">
        <v>0</v>
      </c>
      <c r="O144" s="235">
        <v>0</v>
      </c>
      <c r="P144" s="235">
        <v>0</v>
      </c>
      <c r="Q144" s="235">
        <v>0</v>
      </c>
      <c r="R144" s="235">
        <v>0</v>
      </c>
      <c r="S144" s="193">
        <v>157.02000000000001</v>
      </c>
      <c r="T144" s="193">
        <v>272.91000000000003</v>
      </c>
      <c r="U144" s="193">
        <v>272.91000000000003</v>
      </c>
      <c r="V144" s="193">
        <v>272.91000000000003</v>
      </c>
      <c r="W144" s="193">
        <f t="shared" si="204"/>
        <v>975.75000000000023</v>
      </c>
      <c r="X144" s="193">
        <f t="shared" si="205"/>
        <v>23.18</v>
      </c>
      <c r="Y144" s="193">
        <f t="shared" si="206"/>
        <v>21.68</v>
      </c>
      <c r="Z144" s="235">
        <f t="shared" si="207"/>
        <v>23.18</v>
      </c>
      <c r="AA144" s="235">
        <f t="shared" si="208"/>
        <v>22.43</v>
      </c>
      <c r="AB144" s="235">
        <f t="shared" si="209"/>
        <v>23.18</v>
      </c>
      <c r="AC144" s="235">
        <f t="shared" si="210"/>
        <v>22.43</v>
      </c>
      <c r="AD144" s="235">
        <f t="shared" si="211"/>
        <v>23.18</v>
      </c>
      <c r="AE144" s="235">
        <f t="shared" si="212"/>
        <v>23.18</v>
      </c>
      <c r="AF144" s="194">
        <f t="shared" si="213"/>
        <v>22.43</v>
      </c>
      <c r="AG144" s="235">
        <f t="shared" si="214"/>
        <v>23.18</v>
      </c>
      <c r="AH144" s="235"/>
      <c r="AI144" s="235"/>
      <c r="AJ144" s="235"/>
      <c r="AK144" s="235">
        <v>1364.4</v>
      </c>
      <c r="AL144" s="235">
        <v>1364.4</v>
      </c>
      <c r="AM144" s="235">
        <v>1364.4</v>
      </c>
      <c r="AN144" s="235">
        <v>1364.4</v>
      </c>
      <c r="AO144" s="194">
        <f t="shared" si="202"/>
        <v>1364.4</v>
      </c>
    </row>
    <row r="145" spans="2:41" s="291" customFormat="1" ht="24.75" x14ac:dyDescent="0.25">
      <c r="B145" s="204" t="s">
        <v>829</v>
      </c>
      <c r="C145" s="190" t="s">
        <v>721</v>
      </c>
      <c r="D145" s="289" t="s">
        <v>836</v>
      </c>
      <c r="E145" s="266" t="s">
        <v>617</v>
      </c>
      <c r="F145" s="266" t="s">
        <v>837</v>
      </c>
      <c r="G145" s="193">
        <v>1516</v>
      </c>
      <c r="H145" s="193">
        <f t="shared" si="200"/>
        <v>151.6</v>
      </c>
      <c r="I145" s="193">
        <f t="shared" si="201"/>
        <v>1364.4</v>
      </c>
      <c r="J145" s="235">
        <v>0</v>
      </c>
      <c r="K145" s="235">
        <v>0</v>
      </c>
      <c r="L145" s="235">
        <v>0</v>
      </c>
      <c r="M145" s="235">
        <v>0</v>
      </c>
      <c r="N145" s="235">
        <v>0</v>
      </c>
      <c r="O145" s="235">
        <v>0</v>
      </c>
      <c r="P145" s="235">
        <v>0</v>
      </c>
      <c r="Q145" s="235">
        <v>0</v>
      </c>
      <c r="R145" s="235">
        <v>0</v>
      </c>
      <c r="S145" s="193">
        <v>157.02000000000001</v>
      </c>
      <c r="T145" s="193">
        <v>272.91000000000003</v>
      </c>
      <c r="U145" s="193">
        <v>272.91000000000003</v>
      </c>
      <c r="V145" s="193">
        <v>272.91000000000003</v>
      </c>
      <c r="W145" s="193">
        <f t="shared" si="204"/>
        <v>975.75000000000023</v>
      </c>
      <c r="X145" s="193">
        <f t="shared" si="205"/>
        <v>23.18</v>
      </c>
      <c r="Y145" s="193">
        <f t="shared" si="206"/>
        <v>21.68</v>
      </c>
      <c r="Z145" s="235">
        <f t="shared" si="207"/>
        <v>23.18</v>
      </c>
      <c r="AA145" s="235">
        <f t="shared" si="208"/>
        <v>22.43</v>
      </c>
      <c r="AB145" s="235">
        <f t="shared" si="209"/>
        <v>23.18</v>
      </c>
      <c r="AC145" s="235">
        <f t="shared" si="210"/>
        <v>22.43</v>
      </c>
      <c r="AD145" s="235">
        <f t="shared" si="211"/>
        <v>23.18</v>
      </c>
      <c r="AE145" s="235">
        <f t="shared" si="212"/>
        <v>23.18</v>
      </c>
      <c r="AF145" s="194">
        <f t="shared" si="213"/>
        <v>22.43</v>
      </c>
      <c r="AG145" s="235">
        <f t="shared" si="214"/>
        <v>23.18</v>
      </c>
      <c r="AH145" s="235"/>
      <c r="AI145" s="235"/>
      <c r="AJ145" s="235"/>
      <c r="AK145" s="235">
        <v>1364.4</v>
      </c>
      <c r="AL145" s="235">
        <v>1364.4</v>
      </c>
      <c r="AM145" s="235">
        <v>1364.4</v>
      </c>
      <c r="AN145" s="235">
        <v>1364.4</v>
      </c>
      <c r="AO145" s="194">
        <f t="shared" si="202"/>
        <v>1364.4</v>
      </c>
    </row>
    <row r="146" spans="2:41" s="291" customFormat="1" ht="24.75" x14ac:dyDescent="0.25">
      <c r="B146" s="204" t="s">
        <v>829</v>
      </c>
      <c r="C146" s="190" t="s">
        <v>721</v>
      </c>
      <c r="D146" s="287" t="s">
        <v>838</v>
      </c>
      <c r="E146" s="266" t="s">
        <v>188</v>
      </c>
      <c r="F146" s="266" t="s">
        <v>839</v>
      </c>
      <c r="G146" s="193">
        <v>1516</v>
      </c>
      <c r="H146" s="193">
        <f t="shared" si="200"/>
        <v>151.6</v>
      </c>
      <c r="I146" s="193">
        <f t="shared" si="201"/>
        <v>1364.4</v>
      </c>
      <c r="J146" s="235">
        <v>0</v>
      </c>
      <c r="K146" s="235">
        <v>0</v>
      </c>
      <c r="L146" s="235">
        <v>0</v>
      </c>
      <c r="M146" s="235">
        <v>0</v>
      </c>
      <c r="N146" s="235">
        <v>0</v>
      </c>
      <c r="O146" s="235">
        <v>0</v>
      </c>
      <c r="P146" s="235">
        <v>0</v>
      </c>
      <c r="Q146" s="235">
        <v>0</v>
      </c>
      <c r="R146" s="235">
        <v>0</v>
      </c>
      <c r="S146" s="193">
        <v>157.02000000000001</v>
      </c>
      <c r="T146" s="193">
        <v>272.91000000000003</v>
      </c>
      <c r="U146" s="193">
        <v>272.91000000000003</v>
      </c>
      <c r="V146" s="193">
        <v>272.91000000000003</v>
      </c>
      <c r="W146" s="193">
        <f t="shared" si="204"/>
        <v>975.75000000000023</v>
      </c>
      <c r="X146" s="193">
        <f t="shared" si="205"/>
        <v>23.18</v>
      </c>
      <c r="Y146" s="193">
        <f t="shared" si="206"/>
        <v>21.68</v>
      </c>
      <c r="Z146" s="235">
        <f t="shared" si="207"/>
        <v>23.18</v>
      </c>
      <c r="AA146" s="235">
        <f t="shared" si="208"/>
        <v>22.43</v>
      </c>
      <c r="AB146" s="235">
        <f t="shared" si="209"/>
        <v>23.18</v>
      </c>
      <c r="AC146" s="235">
        <f t="shared" si="210"/>
        <v>22.43</v>
      </c>
      <c r="AD146" s="235">
        <f t="shared" si="211"/>
        <v>23.18</v>
      </c>
      <c r="AE146" s="235">
        <f t="shared" si="212"/>
        <v>23.18</v>
      </c>
      <c r="AF146" s="194">
        <f t="shared" si="213"/>
        <v>22.43</v>
      </c>
      <c r="AG146" s="235">
        <f t="shared" si="214"/>
        <v>23.18</v>
      </c>
      <c r="AH146" s="235"/>
      <c r="AI146" s="235"/>
      <c r="AJ146" s="235"/>
      <c r="AK146" s="235">
        <v>1364.4</v>
      </c>
      <c r="AL146" s="235">
        <v>1364.4</v>
      </c>
      <c r="AM146" s="235">
        <v>1364.4</v>
      </c>
      <c r="AN146" s="235">
        <v>1364.4</v>
      </c>
      <c r="AO146" s="194">
        <f t="shared" si="202"/>
        <v>1364.4</v>
      </c>
    </row>
    <row r="147" spans="2:41" s="291" customFormat="1" ht="24.75" x14ac:dyDescent="0.25">
      <c r="B147" s="204" t="s">
        <v>829</v>
      </c>
      <c r="C147" s="190" t="s">
        <v>721</v>
      </c>
      <c r="D147" s="289" t="s">
        <v>840</v>
      </c>
      <c r="E147" s="192" t="s">
        <v>185</v>
      </c>
      <c r="F147" s="192" t="s">
        <v>841</v>
      </c>
      <c r="G147" s="193">
        <v>1516</v>
      </c>
      <c r="H147" s="193">
        <f t="shared" si="200"/>
        <v>151.6</v>
      </c>
      <c r="I147" s="193">
        <f t="shared" si="201"/>
        <v>1364.4</v>
      </c>
      <c r="J147" s="235">
        <v>0</v>
      </c>
      <c r="K147" s="235">
        <v>0</v>
      </c>
      <c r="L147" s="235">
        <v>0</v>
      </c>
      <c r="M147" s="235">
        <v>0</v>
      </c>
      <c r="N147" s="235">
        <v>0</v>
      </c>
      <c r="O147" s="235">
        <v>0</v>
      </c>
      <c r="P147" s="235">
        <v>0</v>
      </c>
      <c r="Q147" s="235">
        <v>0</v>
      </c>
      <c r="R147" s="235">
        <v>0</v>
      </c>
      <c r="S147" s="193">
        <v>157.02000000000001</v>
      </c>
      <c r="T147" s="193">
        <v>272.91000000000003</v>
      </c>
      <c r="U147" s="193">
        <v>272.91000000000003</v>
      </c>
      <c r="V147" s="193">
        <v>272.91000000000003</v>
      </c>
      <c r="W147" s="193">
        <f t="shared" si="204"/>
        <v>975.75000000000023</v>
      </c>
      <c r="X147" s="193">
        <f t="shared" si="205"/>
        <v>23.18</v>
      </c>
      <c r="Y147" s="193">
        <f t="shared" si="206"/>
        <v>21.68</v>
      </c>
      <c r="Z147" s="235">
        <f t="shared" si="207"/>
        <v>23.18</v>
      </c>
      <c r="AA147" s="235">
        <f t="shared" si="208"/>
        <v>22.43</v>
      </c>
      <c r="AB147" s="235">
        <f t="shared" si="209"/>
        <v>23.18</v>
      </c>
      <c r="AC147" s="235">
        <f t="shared" si="210"/>
        <v>22.43</v>
      </c>
      <c r="AD147" s="235">
        <f t="shared" si="211"/>
        <v>23.18</v>
      </c>
      <c r="AE147" s="235">
        <f t="shared" si="212"/>
        <v>23.18</v>
      </c>
      <c r="AF147" s="194">
        <f t="shared" si="213"/>
        <v>22.43</v>
      </c>
      <c r="AG147" s="235">
        <f t="shared" si="214"/>
        <v>23.18</v>
      </c>
      <c r="AH147" s="235"/>
      <c r="AI147" s="235"/>
      <c r="AJ147" s="235"/>
      <c r="AK147" s="235">
        <v>1364.4</v>
      </c>
      <c r="AL147" s="235">
        <v>1364.4</v>
      </c>
      <c r="AM147" s="235">
        <v>1364.4</v>
      </c>
      <c r="AN147" s="235">
        <v>1364.4</v>
      </c>
      <c r="AO147" s="194">
        <f t="shared" si="202"/>
        <v>1364.4</v>
      </c>
    </row>
    <row r="148" spans="2:41" s="291" customFormat="1" ht="24.75" x14ac:dyDescent="0.25">
      <c r="B148" s="204" t="s">
        <v>829</v>
      </c>
      <c r="C148" s="190" t="s">
        <v>721</v>
      </c>
      <c r="D148" s="287" t="s">
        <v>842</v>
      </c>
      <c r="E148" s="192" t="s">
        <v>291</v>
      </c>
      <c r="F148" s="192" t="s">
        <v>843</v>
      </c>
      <c r="G148" s="193">
        <v>1516</v>
      </c>
      <c r="H148" s="193">
        <f t="shared" si="200"/>
        <v>151.6</v>
      </c>
      <c r="I148" s="193">
        <f t="shared" si="201"/>
        <v>1364.4</v>
      </c>
      <c r="J148" s="235">
        <v>0</v>
      </c>
      <c r="K148" s="235">
        <v>0</v>
      </c>
      <c r="L148" s="235">
        <v>0</v>
      </c>
      <c r="M148" s="235">
        <v>0</v>
      </c>
      <c r="N148" s="235">
        <v>0</v>
      </c>
      <c r="O148" s="235">
        <v>0</v>
      </c>
      <c r="P148" s="235">
        <v>0</v>
      </c>
      <c r="Q148" s="235">
        <v>0</v>
      </c>
      <c r="R148" s="235">
        <v>0</v>
      </c>
      <c r="S148" s="193">
        <v>157.02000000000001</v>
      </c>
      <c r="T148" s="193">
        <v>272.91000000000003</v>
      </c>
      <c r="U148" s="193">
        <v>272.91000000000003</v>
      </c>
      <c r="V148" s="193">
        <v>272.91000000000003</v>
      </c>
      <c r="W148" s="193">
        <f t="shared" si="204"/>
        <v>975.75000000000023</v>
      </c>
      <c r="X148" s="193">
        <f t="shared" si="205"/>
        <v>23.18</v>
      </c>
      <c r="Y148" s="193">
        <f t="shared" si="206"/>
        <v>21.68</v>
      </c>
      <c r="Z148" s="235">
        <f t="shared" si="207"/>
        <v>23.18</v>
      </c>
      <c r="AA148" s="235">
        <f t="shared" si="208"/>
        <v>22.43</v>
      </c>
      <c r="AB148" s="235">
        <f t="shared" si="209"/>
        <v>23.18</v>
      </c>
      <c r="AC148" s="235">
        <f t="shared" si="210"/>
        <v>22.43</v>
      </c>
      <c r="AD148" s="235">
        <f t="shared" si="211"/>
        <v>23.18</v>
      </c>
      <c r="AE148" s="235">
        <f t="shared" si="212"/>
        <v>23.18</v>
      </c>
      <c r="AF148" s="194">
        <f t="shared" si="213"/>
        <v>22.43</v>
      </c>
      <c r="AG148" s="235">
        <f t="shared" si="214"/>
        <v>23.18</v>
      </c>
      <c r="AH148" s="235"/>
      <c r="AI148" s="235"/>
      <c r="AJ148" s="235"/>
      <c r="AK148" s="235">
        <v>1364.4</v>
      </c>
      <c r="AL148" s="235">
        <v>1364.4</v>
      </c>
      <c r="AM148" s="235">
        <v>1364.4</v>
      </c>
      <c r="AN148" s="235">
        <v>1364.4</v>
      </c>
      <c r="AO148" s="194">
        <f t="shared" si="202"/>
        <v>1364.4</v>
      </c>
    </row>
    <row r="149" spans="2:41" s="291" customFormat="1" ht="24.75" x14ac:dyDescent="0.25">
      <c r="B149" s="204" t="s">
        <v>829</v>
      </c>
      <c r="C149" s="190" t="s">
        <v>721</v>
      </c>
      <c r="D149" s="287" t="s">
        <v>844</v>
      </c>
      <c r="E149" s="192" t="s">
        <v>188</v>
      </c>
      <c r="F149" s="192" t="s">
        <v>845</v>
      </c>
      <c r="G149" s="193">
        <v>1516</v>
      </c>
      <c r="H149" s="193">
        <f t="shared" si="200"/>
        <v>151.6</v>
      </c>
      <c r="I149" s="193">
        <f t="shared" si="201"/>
        <v>1364.4</v>
      </c>
      <c r="J149" s="235">
        <v>0</v>
      </c>
      <c r="K149" s="235">
        <v>0</v>
      </c>
      <c r="L149" s="235">
        <v>0</v>
      </c>
      <c r="M149" s="235">
        <v>0</v>
      </c>
      <c r="N149" s="235">
        <v>0</v>
      </c>
      <c r="O149" s="235">
        <v>0</v>
      </c>
      <c r="P149" s="235">
        <v>0</v>
      </c>
      <c r="Q149" s="235">
        <v>0</v>
      </c>
      <c r="R149" s="235">
        <v>0</v>
      </c>
      <c r="S149" s="193">
        <v>157.02000000000001</v>
      </c>
      <c r="T149" s="193">
        <v>272.91000000000003</v>
      </c>
      <c r="U149" s="193">
        <v>272.91000000000003</v>
      </c>
      <c r="V149" s="193">
        <v>272.91000000000003</v>
      </c>
      <c r="W149" s="193">
        <f t="shared" si="204"/>
        <v>975.75000000000023</v>
      </c>
      <c r="X149" s="193">
        <f t="shared" si="205"/>
        <v>23.18</v>
      </c>
      <c r="Y149" s="193">
        <f t="shared" si="206"/>
        <v>21.68</v>
      </c>
      <c r="Z149" s="235">
        <f t="shared" si="207"/>
        <v>23.18</v>
      </c>
      <c r="AA149" s="235">
        <f t="shared" si="208"/>
        <v>22.43</v>
      </c>
      <c r="AB149" s="235">
        <f t="shared" si="209"/>
        <v>23.18</v>
      </c>
      <c r="AC149" s="235">
        <f t="shared" si="210"/>
        <v>22.43</v>
      </c>
      <c r="AD149" s="235">
        <f t="shared" si="211"/>
        <v>23.18</v>
      </c>
      <c r="AE149" s="235">
        <f t="shared" si="212"/>
        <v>23.18</v>
      </c>
      <c r="AF149" s="194">
        <f t="shared" si="213"/>
        <v>22.43</v>
      </c>
      <c r="AG149" s="235">
        <f t="shared" si="214"/>
        <v>23.18</v>
      </c>
      <c r="AH149" s="235"/>
      <c r="AI149" s="235"/>
      <c r="AJ149" s="235"/>
      <c r="AK149" s="235">
        <v>1364.4</v>
      </c>
      <c r="AL149" s="235">
        <v>1364.4</v>
      </c>
      <c r="AM149" s="235">
        <v>1364.4</v>
      </c>
      <c r="AN149" s="235">
        <v>1364.4</v>
      </c>
      <c r="AO149" s="194">
        <f t="shared" si="202"/>
        <v>1364.4</v>
      </c>
    </row>
    <row r="150" spans="2:41" s="291" customFormat="1" ht="57.75" x14ac:dyDescent="0.25">
      <c r="B150" s="204" t="s">
        <v>829</v>
      </c>
      <c r="C150" s="190" t="s">
        <v>721</v>
      </c>
      <c r="D150" s="289" t="s">
        <v>846</v>
      </c>
      <c r="E150" s="192" t="s">
        <v>221</v>
      </c>
      <c r="F150" s="192" t="s">
        <v>847</v>
      </c>
      <c r="G150" s="193">
        <v>1516</v>
      </c>
      <c r="H150" s="193">
        <f t="shared" si="200"/>
        <v>151.6</v>
      </c>
      <c r="I150" s="193">
        <f t="shared" si="201"/>
        <v>1364.4</v>
      </c>
      <c r="J150" s="235">
        <v>0</v>
      </c>
      <c r="K150" s="235">
        <v>0</v>
      </c>
      <c r="L150" s="235">
        <v>0</v>
      </c>
      <c r="M150" s="235">
        <v>0</v>
      </c>
      <c r="N150" s="235">
        <v>0</v>
      </c>
      <c r="O150" s="235">
        <v>0</v>
      </c>
      <c r="P150" s="235">
        <v>0</v>
      </c>
      <c r="Q150" s="235">
        <v>0</v>
      </c>
      <c r="R150" s="235">
        <v>0</v>
      </c>
      <c r="S150" s="193">
        <v>157.02000000000001</v>
      </c>
      <c r="T150" s="193">
        <v>272.91000000000003</v>
      </c>
      <c r="U150" s="193">
        <v>272.91000000000003</v>
      </c>
      <c r="V150" s="193">
        <v>272.91000000000003</v>
      </c>
      <c r="W150" s="193">
        <f t="shared" si="204"/>
        <v>975.75000000000023</v>
      </c>
      <c r="X150" s="193">
        <f t="shared" si="205"/>
        <v>23.18</v>
      </c>
      <c r="Y150" s="193">
        <f t="shared" si="206"/>
        <v>21.68</v>
      </c>
      <c r="Z150" s="235">
        <f t="shared" si="207"/>
        <v>23.18</v>
      </c>
      <c r="AA150" s="235">
        <f t="shared" si="208"/>
        <v>22.43</v>
      </c>
      <c r="AB150" s="235">
        <f t="shared" si="209"/>
        <v>23.18</v>
      </c>
      <c r="AC150" s="235">
        <f t="shared" si="210"/>
        <v>22.43</v>
      </c>
      <c r="AD150" s="235">
        <f t="shared" si="211"/>
        <v>23.18</v>
      </c>
      <c r="AE150" s="235">
        <f t="shared" si="212"/>
        <v>23.18</v>
      </c>
      <c r="AF150" s="194">
        <f t="shared" si="213"/>
        <v>22.43</v>
      </c>
      <c r="AG150" s="235">
        <f t="shared" si="214"/>
        <v>23.18</v>
      </c>
      <c r="AH150" s="235"/>
      <c r="AI150" s="235"/>
      <c r="AJ150" s="235"/>
      <c r="AK150" s="235">
        <v>1364.4</v>
      </c>
      <c r="AL150" s="235">
        <v>1364.4</v>
      </c>
      <c r="AM150" s="235">
        <v>1364.4</v>
      </c>
      <c r="AN150" s="235">
        <v>1364.4</v>
      </c>
      <c r="AO150" s="194">
        <f t="shared" si="202"/>
        <v>1364.4</v>
      </c>
    </row>
    <row r="151" spans="2:41" s="291" customFormat="1" ht="24.75" x14ac:dyDescent="0.25">
      <c r="B151" s="204" t="s">
        <v>829</v>
      </c>
      <c r="C151" s="190" t="s">
        <v>721</v>
      </c>
      <c r="D151" s="289" t="s">
        <v>848</v>
      </c>
      <c r="E151" s="192" t="s">
        <v>177</v>
      </c>
      <c r="F151" s="192" t="s">
        <v>849</v>
      </c>
      <c r="G151" s="193">
        <v>1516</v>
      </c>
      <c r="H151" s="193">
        <f t="shared" si="200"/>
        <v>151.6</v>
      </c>
      <c r="I151" s="193">
        <f t="shared" si="201"/>
        <v>1364.4</v>
      </c>
      <c r="J151" s="235">
        <v>0</v>
      </c>
      <c r="K151" s="235">
        <v>0</v>
      </c>
      <c r="L151" s="235">
        <v>0</v>
      </c>
      <c r="M151" s="235">
        <v>0</v>
      </c>
      <c r="N151" s="235">
        <v>0</v>
      </c>
      <c r="O151" s="235">
        <v>0</v>
      </c>
      <c r="P151" s="235">
        <v>0</v>
      </c>
      <c r="Q151" s="235">
        <v>0</v>
      </c>
      <c r="R151" s="235">
        <v>0</v>
      </c>
      <c r="S151" s="193">
        <v>157.02000000000001</v>
      </c>
      <c r="T151" s="193">
        <v>272.91000000000003</v>
      </c>
      <c r="U151" s="193">
        <v>272.91000000000003</v>
      </c>
      <c r="V151" s="193">
        <v>272.91000000000003</v>
      </c>
      <c r="W151" s="193">
        <f t="shared" si="204"/>
        <v>975.75000000000023</v>
      </c>
      <c r="X151" s="193">
        <f t="shared" si="205"/>
        <v>23.18</v>
      </c>
      <c r="Y151" s="193">
        <f t="shared" si="206"/>
        <v>21.68</v>
      </c>
      <c r="Z151" s="235">
        <f t="shared" si="207"/>
        <v>23.18</v>
      </c>
      <c r="AA151" s="235">
        <f t="shared" si="208"/>
        <v>22.43</v>
      </c>
      <c r="AB151" s="235">
        <f t="shared" si="209"/>
        <v>23.18</v>
      </c>
      <c r="AC151" s="235">
        <f t="shared" si="210"/>
        <v>22.43</v>
      </c>
      <c r="AD151" s="235">
        <f t="shared" si="211"/>
        <v>23.18</v>
      </c>
      <c r="AE151" s="235">
        <f t="shared" si="212"/>
        <v>23.18</v>
      </c>
      <c r="AF151" s="194">
        <f t="shared" si="213"/>
        <v>22.43</v>
      </c>
      <c r="AG151" s="235">
        <f t="shared" si="214"/>
        <v>23.18</v>
      </c>
      <c r="AH151" s="235"/>
      <c r="AI151" s="235"/>
      <c r="AJ151" s="235"/>
      <c r="AK151" s="235">
        <v>1364.4</v>
      </c>
      <c r="AL151" s="235">
        <v>1364.4</v>
      </c>
      <c r="AM151" s="235">
        <v>1364.4</v>
      </c>
      <c r="AN151" s="235">
        <v>1364.4</v>
      </c>
      <c r="AO151" s="194">
        <f t="shared" si="202"/>
        <v>1364.4</v>
      </c>
    </row>
    <row r="152" spans="2:41" s="291" customFormat="1" ht="24.75" x14ac:dyDescent="0.25">
      <c r="B152" s="204" t="s">
        <v>829</v>
      </c>
      <c r="C152" s="190" t="s">
        <v>721</v>
      </c>
      <c r="D152" s="289" t="s">
        <v>850</v>
      </c>
      <c r="E152" s="192" t="s">
        <v>851</v>
      </c>
      <c r="F152" s="192" t="s">
        <v>852</v>
      </c>
      <c r="G152" s="193">
        <v>1516</v>
      </c>
      <c r="H152" s="193">
        <f t="shared" si="200"/>
        <v>151.6</v>
      </c>
      <c r="I152" s="193">
        <f t="shared" si="201"/>
        <v>1364.4</v>
      </c>
      <c r="J152" s="235">
        <v>0</v>
      </c>
      <c r="K152" s="235">
        <v>0</v>
      </c>
      <c r="L152" s="235">
        <v>0</v>
      </c>
      <c r="M152" s="235">
        <v>0</v>
      </c>
      <c r="N152" s="235">
        <v>0</v>
      </c>
      <c r="O152" s="235">
        <v>0</v>
      </c>
      <c r="P152" s="235">
        <v>0</v>
      </c>
      <c r="Q152" s="235">
        <v>0</v>
      </c>
      <c r="R152" s="235">
        <v>0</v>
      </c>
      <c r="S152" s="193">
        <v>157.02000000000001</v>
      </c>
      <c r="T152" s="193">
        <v>272.91000000000003</v>
      </c>
      <c r="U152" s="193">
        <v>272.91000000000003</v>
      </c>
      <c r="V152" s="193">
        <v>272.91000000000003</v>
      </c>
      <c r="W152" s="193">
        <f t="shared" si="204"/>
        <v>975.75000000000023</v>
      </c>
      <c r="X152" s="193">
        <f t="shared" si="205"/>
        <v>23.18</v>
      </c>
      <c r="Y152" s="193">
        <f t="shared" si="206"/>
        <v>21.68</v>
      </c>
      <c r="Z152" s="235">
        <f t="shared" si="207"/>
        <v>23.18</v>
      </c>
      <c r="AA152" s="235">
        <f t="shared" si="208"/>
        <v>22.43</v>
      </c>
      <c r="AB152" s="235">
        <f t="shared" si="209"/>
        <v>23.18</v>
      </c>
      <c r="AC152" s="235">
        <f t="shared" si="210"/>
        <v>22.43</v>
      </c>
      <c r="AD152" s="235">
        <f t="shared" si="211"/>
        <v>23.18</v>
      </c>
      <c r="AE152" s="235">
        <f t="shared" si="212"/>
        <v>23.18</v>
      </c>
      <c r="AF152" s="194">
        <f t="shared" si="213"/>
        <v>22.43</v>
      </c>
      <c r="AG152" s="235">
        <f t="shared" si="214"/>
        <v>23.18</v>
      </c>
      <c r="AH152" s="235"/>
      <c r="AI152" s="235"/>
      <c r="AJ152" s="235"/>
      <c r="AK152" s="235">
        <v>1364.4</v>
      </c>
      <c r="AL152" s="235">
        <v>1364.4</v>
      </c>
      <c r="AM152" s="235">
        <v>1364.4</v>
      </c>
      <c r="AN152" s="235">
        <v>1364.4</v>
      </c>
      <c r="AO152" s="194">
        <f t="shared" si="202"/>
        <v>1364.4</v>
      </c>
    </row>
    <row r="153" spans="2:41" s="291" customFormat="1" ht="24.75" x14ac:dyDescent="0.25">
      <c r="B153" s="204" t="s">
        <v>829</v>
      </c>
      <c r="C153" s="190" t="s">
        <v>721</v>
      </c>
      <c r="D153" s="289" t="s">
        <v>853</v>
      </c>
      <c r="E153" s="192" t="s">
        <v>107</v>
      </c>
      <c r="F153" s="192" t="s">
        <v>854</v>
      </c>
      <c r="G153" s="193">
        <v>1516</v>
      </c>
      <c r="H153" s="193">
        <f t="shared" si="200"/>
        <v>151.6</v>
      </c>
      <c r="I153" s="193">
        <f t="shared" si="201"/>
        <v>1364.4</v>
      </c>
      <c r="J153" s="235">
        <v>0</v>
      </c>
      <c r="K153" s="235">
        <v>0</v>
      </c>
      <c r="L153" s="235">
        <v>0</v>
      </c>
      <c r="M153" s="235">
        <v>0</v>
      </c>
      <c r="N153" s="235">
        <v>0</v>
      </c>
      <c r="O153" s="235">
        <v>0</v>
      </c>
      <c r="P153" s="235">
        <v>0</v>
      </c>
      <c r="Q153" s="235">
        <v>0</v>
      </c>
      <c r="R153" s="235">
        <v>0</v>
      </c>
      <c r="S153" s="193">
        <v>157.02000000000001</v>
      </c>
      <c r="T153" s="193">
        <v>272.91000000000003</v>
      </c>
      <c r="U153" s="193">
        <v>272.91000000000003</v>
      </c>
      <c r="V153" s="193">
        <v>272.91000000000003</v>
      </c>
      <c r="W153" s="193">
        <f t="shared" si="204"/>
        <v>975.75000000000023</v>
      </c>
      <c r="X153" s="193">
        <f t="shared" si="205"/>
        <v>23.18</v>
      </c>
      <c r="Y153" s="193">
        <f t="shared" si="206"/>
        <v>21.68</v>
      </c>
      <c r="Z153" s="235">
        <f t="shared" si="207"/>
        <v>23.18</v>
      </c>
      <c r="AA153" s="235">
        <f t="shared" si="208"/>
        <v>22.43</v>
      </c>
      <c r="AB153" s="235">
        <f t="shared" si="209"/>
        <v>23.18</v>
      </c>
      <c r="AC153" s="235">
        <f t="shared" si="210"/>
        <v>22.43</v>
      </c>
      <c r="AD153" s="235">
        <f t="shared" si="211"/>
        <v>23.18</v>
      </c>
      <c r="AE153" s="235">
        <f t="shared" si="212"/>
        <v>23.18</v>
      </c>
      <c r="AF153" s="194">
        <f t="shared" si="213"/>
        <v>22.43</v>
      </c>
      <c r="AG153" s="235">
        <f t="shared" si="214"/>
        <v>23.18</v>
      </c>
      <c r="AH153" s="235"/>
      <c r="AI153" s="235"/>
      <c r="AJ153" s="235"/>
      <c r="AK153" s="235">
        <v>1364.4</v>
      </c>
      <c r="AL153" s="235">
        <v>1364.4</v>
      </c>
      <c r="AM153" s="235">
        <v>1364.4</v>
      </c>
      <c r="AN153" s="235">
        <v>1364.4</v>
      </c>
      <c r="AO153" s="194">
        <f t="shared" si="202"/>
        <v>1364.4</v>
      </c>
    </row>
    <row r="154" spans="2:41" s="291" customFormat="1" ht="24.75" x14ac:dyDescent="0.25">
      <c r="B154" s="204" t="s">
        <v>829</v>
      </c>
      <c r="C154" s="190" t="s">
        <v>721</v>
      </c>
      <c r="D154" s="289" t="s">
        <v>855</v>
      </c>
      <c r="E154" s="192" t="s">
        <v>617</v>
      </c>
      <c r="F154" s="192" t="s">
        <v>856</v>
      </c>
      <c r="G154" s="193">
        <v>1516</v>
      </c>
      <c r="H154" s="193">
        <f t="shared" si="200"/>
        <v>151.6</v>
      </c>
      <c r="I154" s="193">
        <f t="shared" si="201"/>
        <v>1364.4</v>
      </c>
      <c r="J154" s="235">
        <v>0</v>
      </c>
      <c r="K154" s="235">
        <v>0</v>
      </c>
      <c r="L154" s="235">
        <v>0</v>
      </c>
      <c r="M154" s="235">
        <v>0</v>
      </c>
      <c r="N154" s="235">
        <v>0</v>
      </c>
      <c r="O154" s="235">
        <v>0</v>
      </c>
      <c r="P154" s="235">
        <v>0</v>
      </c>
      <c r="Q154" s="235">
        <v>0</v>
      </c>
      <c r="R154" s="235">
        <v>0</v>
      </c>
      <c r="S154" s="193">
        <v>157.02000000000001</v>
      </c>
      <c r="T154" s="193">
        <v>272.91000000000003</v>
      </c>
      <c r="U154" s="193">
        <v>272.91000000000003</v>
      </c>
      <c r="V154" s="193">
        <v>272.91000000000003</v>
      </c>
      <c r="W154" s="193">
        <f t="shared" si="204"/>
        <v>975.75000000000023</v>
      </c>
      <c r="X154" s="193">
        <f t="shared" si="205"/>
        <v>23.18</v>
      </c>
      <c r="Y154" s="193">
        <f t="shared" si="206"/>
        <v>21.68</v>
      </c>
      <c r="Z154" s="235">
        <f t="shared" si="207"/>
        <v>23.18</v>
      </c>
      <c r="AA154" s="235">
        <f t="shared" si="208"/>
        <v>22.43</v>
      </c>
      <c r="AB154" s="235">
        <f t="shared" si="209"/>
        <v>23.18</v>
      </c>
      <c r="AC154" s="235">
        <f t="shared" si="210"/>
        <v>22.43</v>
      </c>
      <c r="AD154" s="235">
        <f t="shared" si="211"/>
        <v>23.18</v>
      </c>
      <c r="AE154" s="235">
        <f t="shared" si="212"/>
        <v>23.18</v>
      </c>
      <c r="AF154" s="194">
        <f t="shared" si="213"/>
        <v>22.43</v>
      </c>
      <c r="AG154" s="235">
        <f t="shared" si="214"/>
        <v>23.18</v>
      </c>
      <c r="AH154" s="235"/>
      <c r="AI154" s="235"/>
      <c r="AJ154" s="235"/>
      <c r="AK154" s="235">
        <v>1364.4</v>
      </c>
      <c r="AL154" s="235">
        <v>1364.4</v>
      </c>
      <c r="AM154" s="235">
        <v>1364.4</v>
      </c>
      <c r="AN154" s="235">
        <v>1364.4</v>
      </c>
      <c r="AO154" s="194">
        <f t="shared" si="202"/>
        <v>1364.4</v>
      </c>
    </row>
    <row r="155" spans="2:41" s="291" customFormat="1" ht="24.75" x14ac:dyDescent="0.25">
      <c r="B155" s="204" t="s">
        <v>829</v>
      </c>
      <c r="C155" s="190" t="s">
        <v>721</v>
      </c>
      <c r="D155" s="289" t="s">
        <v>857</v>
      </c>
      <c r="E155" s="192" t="s">
        <v>185</v>
      </c>
      <c r="F155" s="192" t="s">
        <v>858</v>
      </c>
      <c r="G155" s="193">
        <v>1516</v>
      </c>
      <c r="H155" s="193">
        <f t="shared" si="200"/>
        <v>151.6</v>
      </c>
      <c r="I155" s="193">
        <f t="shared" si="201"/>
        <v>1364.4</v>
      </c>
      <c r="J155" s="235">
        <v>0</v>
      </c>
      <c r="K155" s="235">
        <v>0</v>
      </c>
      <c r="L155" s="235">
        <v>0</v>
      </c>
      <c r="M155" s="235">
        <v>0</v>
      </c>
      <c r="N155" s="235">
        <v>0</v>
      </c>
      <c r="O155" s="235">
        <v>0</v>
      </c>
      <c r="P155" s="235">
        <v>0</v>
      </c>
      <c r="Q155" s="235">
        <v>0</v>
      </c>
      <c r="R155" s="235">
        <v>0</v>
      </c>
      <c r="S155" s="193">
        <v>157.02000000000001</v>
      </c>
      <c r="T155" s="193">
        <v>272.91000000000003</v>
      </c>
      <c r="U155" s="193">
        <v>272.91000000000003</v>
      </c>
      <c r="V155" s="193">
        <v>272.91000000000003</v>
      </c>
      <c r="W155" s="193">
        <f t="shared" si="204"/>
        <v>975.75000000000023</v>
      </c>
      <c r="X155" s="193">
        <f t="shared" si="205"/>
        <v>23.18</v>
      </c>
      <c r="Y155" s="193">
        <f t="shared" si="206"/>
        <v>21.68</v>
      </c>
      <c r="Z155" s="235">
        <f t="shared" si="207"/>
        <v>23.18</v>
      </c>
      <c r="AA155" s="235">
        <f t="shared" si="208"/>
        <v>22.43</v>
      </c>
      <c r="AB155" s="235">
        <f t="shared" si="209"/>
        <v>23.18</v>
      </c>
      <c r="AC155" s="235">
        <f t="shared" si="210"/>
        <v>22.43</v>
      </c>
      <c r="AD155" s="235">
        <f t="shared" si="211"/>
        <v>23.18</v>
      </c>
      <c r="AE155" s="235">
        <f t="shared" si="212"/>
        <v>23.18</v>
      </c>
      <c r="AF155" s="194">
        <f t="shared" si="213"/>
        <v>22.43</v>
      </c>
      <c r="AG155" s="235">
        <f t="shared" si="214"/>
        <v>23.18</v>
      </c>
      <c r="AH155" s="235"/>
      <c r="AI155" s="235"/>
      <c r="AJ155" s="235"/>
      <c r="AK155" s="235">
        <v>1364.4</v>
      </c>
      <c r="AL155" s="235">
        <v>1364.4</v>
      </c>
      <c r="AM155" s="235">
        <v>1364.4</v>
      </c>
      <c r="AN155" s="235">
        <v>1364.4</v>
      </c>
      <c r="AO155" s="194">
        <f t="shared" si="202"/>
        <v>1364.4</v>
      </c>
    </row>
    <row r="156" spans="2:41" s="291" customFormat="1" ht="24.75" x14ac:dyDescent="0.25">
      <c r="B156" s="204" t="s">
        <v>829</v>
      </c>
      <c r="C156" s="190" t="s">
        <v>721</v>
      </c>
      <c r="D156" s="289" t="s">
        <v>859</v>
      </c>
      <c r="E156" s="192" t="s">
        <v>860</v>
      </c>
      <c r="F156" s="192" t="s">
        <v>861</v>
      </c>
      <c r="G156" s="193">
        <v>1516</v>
      </c>
      <c r="H156" s="193">
        <f t="shared" si="200"/>
        <v>151.6</v>
      </c>
      <c r="I156" s="193">
        <f t="shared" si="201"/>
        <v>1364.4</v>
      </c>
      <c r="J156" s="235">
        <v>0</v>
      </c>
      <c r="K156" s="235">
        <v>0</v>
      </c>
      <c r="L156" s="235">
        <v>0</v>
      </c>
      <c r="M156" s="235">
        <v>0</v>
      </c>
      <c r="N156" s="235">
        <v>0</v>
      </c>
      <c r="O156" s="235">
        <v>0</v>
      </c>
      <c r="P156" s="235">
        <v>0</v>
      </c>
      <c r="Q156" s="235">
        <v>0</v>
      </c>
      <c r="R156" s="235">
        <v>0</v>
      </c>
      <c r="S156" s="193">
        <v>157.02000000000001</v>
      </c>
      <c r="T156" s="193">
        <v>272.91000000000003</v>
      </c>
      <c r="U156" s="193">
        <v>272.91000000000003</v>
      </c>
      <c r="V156" s="193">
        <v>272.91000000000003</v>
      </c>
      <c r="W156" s="193">
        <f t="shared" si="204"/>
        <v>975.75000000000023</v>
      </c>
      <c r="X156" s="193">
        <f t="shared" si="205"/>
        <v>23.18</v>
      </c>
      <c r="Y156" s="193">
        <f t="shared" si="206"/>
        <v>21.68</v>
      </c>
      <c r="Z156" s="235">
        <f t="shared" si="207"/>
        <v>23.18</v>
      </c>
      <c r="AA156" s="235">
        <f t="shared" si="208"/>
        <v>22.43</v>
      </c>
      <c r="AB156" s="235">
        <f t="shared" si="209"/>
        <v>23.18</v>
      </c>
      <c r="AC156" s="235">
        <f t="shared" si="210"/>
        <v>22.43</v>
      </c>
      <c r="AD156" s="235">
        <f t="shared" si="211"/>
        <v>23.18</v>
      </c>
      <c r="AE156" s="235">
        <f t="shared" si="212"/>
        <v>23.18</v>
      </c>
      <c r="AF156" s="194">
        <f t="shared" si="213"/>
        <v>22.43</v>
      </c>
      <c r="AG156" s="235">
        <f t="shared" si="214"/>
        <v>23.18</v>
      </c>
      <c r="AH156" s="235"/>
      <c r="AI156" s="235"/>
      <c r="AJ156" s="235"/>
      <c r="AK156" s="235">
        <v>1364.4</v>
      </c>
      <c r="AL156" s="235">
        <v>1364.4</v>
      </c>
      <c r="AM156" s="235">
        <v>1364.4</v>
      </c>
      <c r="AN156" s="235">
        <v>1364.4</v>
      </c>
      <c r="AO156" s="194">
        <f t="shared" si="202"/>
        <v>1364.4</v>
      </c>
    </row>
    <row r="157" spans="2:41" s="291" customFormat="1" ht="16.5" x14ac:dyDescent="0.25">
      <c r="B157" s="204" t="s">
        <v>862</v>
      </c>
      <c r="C157" s="190" t="s">
        <v>863</v>
      </c>
      <c r="D157" s="287" t="s">
        <v>864</v>
      </c>
      <c r="E157" s="192" t="s">
        <v>238</v>
      </c>
      <c r="F157" s="192" t="s">
        <v>752</v>
      </c>
      <c r="G157" s="193">
        <v>1238</v>
      </c>
      <c r="H157" s="193">
        <f t="shared" si="200"/>
        <v>123.80000000000001</v>
      </c>
      <c r="I157" s="235">
        <f t="shared" si="201"/>
        <v>1114.2</v>
      </c>
      <c r="J157" s="235"/>
      <c r="K157" s="235"/>
      <c r="L157" s="235"/>
      <c r="M157" s="235"/>
      <c r="N157" s="235"/>
      <c r="O157" s="235"/>
      <c r="P157" s="235"/>
      <c r="Q157" s="235"/>
      <c r="R157" s="235"/>
      <c r="S157" s="193"/>
      <c r="T157" s="193"/>
      <c r="U157" s="193"/>
      <c r="V157" s="193"/>
      <c r="W157" s="193"/>
      <c r="X157" s="193"/>
      <c r="Y157" s="193"/>
      <c r="Z157" s="235"/>
      <c r="AA157" s="235"/>
      <c r="AB157" s="235"/>
      <c r="AC157" s="235"/>
      <c r="AD157" s="235"/>
      <c r="AE157" s="235"/>
      <c r="AF157" s="194"/>
      <c r="AG157" s="235"/>
      <c r="AH157" s="235"/>
      <c r="AI157" s="235"/>
      <c r="AJ157" s="235"/>
      <c r="AK157" s="235">
        <v>1114.2</v>
      </c>
      <c r="AL157" s="235">
        <v>1114.2</v>
      </c>
      <c r="AM157" s="235">
        <v>1114.2</v>
      </c>
      <c r="AN157" s="235">
        <v>1114.2</v>
      </c>
      <c r="AO157" s="194">
        <f t="shared" si="202"/>
        <v>1114.2</v>
      </c>
    </row>
    <row r="158" spans="2:41" s="291" customFormat="1" ht="24.75" x14ac:dyDescent="0.25">
      <c r="B158" s="204" t="s">
        <v>865</v>
      </c>
      <c r="C158" s="190" t="s">
        <v>721</v>
      </c>
      <c r="D158" s="288" t="s">
        <v>866</v>
      </c>
      <c r="E158" s="192" t="s">
        <v>672</v>
      </c>
      <c r="F158" s="192" t="s">
        <v>867</v>
      </c>
      <c r="G158" s="193">
        <v>1843.39</v>
      </c>
      <c r="H158" s="193">
        <f t="shared" si="200"/>
        <v>184.33900000000003</v>
      </c>
      <c r="I158" s="194">
        <f>(G158*0.9)</f>
        <v>1659.0510000000002</v>
      </c>
      <c r="J158" s="235"/>
      <c r="K158" s="235"/>
      <c r="L158" s="235"/>
      <c r="M158" s="235"/>
      <c r="N158" s="235"/>
      <c r="O158" s="235"/>
      <c r="P158" s="235"/>
      <c r="Q158" s="235"/>
      <c r="R158" s="235"/>
      <c r="S158" s="193"/>
      <c r="T158" s="193"/>
      <c r="U158" s="193"/>
      <c r="V158" s="193"/>
      <c r="W158" s="193"/>
      <c r="X158" s="193"/>
      <c r="Y158" s="193"/>
      <c r="Z158" s="235"/>
      <c r="AA158" s="235"/>
      <c r="AB158" s="235"/>
      <c r="AC158" s="235"/>
      <c r="AD158" s="235"/>
      <c r="AE158" s="235"/>
      <c r="AF158" s="194"/>
      <c r="AG158" s="235"/>
      <c r="AH158" s="235"/>
      <c r="AI158" s="235"/>
      <c r="AJ158" s="235"/>
      <c r="AK158" s="235">
        <v>1659.05</v>
      </c>
      <c r="AL158" s="235">
        <v>1659.05</v>
      </c>
      <c r="AM158" s="235">
        <v>1659.05</v>
      </c>
      <c r="AN158" s="235">
        <v>1659.05</v>
      </c>
      <c r="AO158" s="194">
        <f t="shared" si="202"/>
        <v>1659.05</v>
      </c>
    </row>
    <row r="159" spans="2:41" s="291" customFormat="1" ht="24.75" x14ac:dyDescent="0.25">
      <c r="B159" s="204" t="s">
        <v>865</v>
      </c>
      <c r="C159" s="190" t="s">
        <v>721</v>
      </c>
      <c r="D159" s="288" t="s">
        <v>868</v>
      </c>
      <c r="E159" s="192" t="s">
        <v>238</v>
      </c>
      <c r="F159" s="192" t="s">
        <v>869</v>
      </c>
      <c r="G159" s="193">
        <v>1843.39</v>
      </c>
      <c r="H159" s="193">
        <f>(G159*0.1)</f>
        <v>184.33900000000003</v>
      </c>
      <c r="I159" s="194">
        <f t="shared" ref="I159:I214" si="215">(G159*0.9)</f>
        <v>1659.0510000000002</v>
      </c>
      <c r="J159" s="235"/>
      <c r="K159" s="235"/>
      <c r="L159" s="235"/>
      <c r="M159" s="235"/>
      <c r="N159" s="235"/>
      <c r="O159" s="235"/>
      <c r="P159" s="235"/>
      <c r="Q159" s="235"/>
      <c r="R159" s="235"/>
      <c r="S159" s="193"/>
      <c r="T159" s="193"/>
      <c r="U159" s="193"/>
      <c r="V159" s="193"/>
      <c r="W159" s="193"/>
      <c r="X159" s="193"/>
      <c r="Y159" s="193"/>
      <c r="Z159" s="235"/>
      <c r="AA159" s="235"/>
      <c r="AB159" s="235"/>
      <c r="AC159" s="235"/>
      <c r="AD159" s="235"/>
      <c r="AE159" s="235"/>
      <c r="AF159" s="194"/>
      <c r="AG159" s="235"/>
      <c r="AH159" s="235"/>
      <c r="AI159" s="235"/>
      <c r="AJ159" s="235"/>
      <c r="AK159" s="235">
        <v>1659.05</v>
      </c>
      <c r="AL159" s="235">
        <v>1659.05</v>
      </c>
      <c r="AM159" s="235">
        <v>1659.05</v>
      </c>
      <c r="AN159" s="235">
        <v>1659.05</v>
      </c>
      <c r="AO159" s="194">
        <f t="shared" si="202"/>
        <v>1659.05</v>
      </c>
    </row>
    <row r="160" spans="2:41" s="291" customFormat="1" ht="33" x14ac:dyDescent="0.25">
      <c r="B160" s="204" t="s">
        <v>505</v>
      </c>
      <c r="C160" s="190" t="s">
        <v>870</v>
      </c>
      <c r="D160" s="288" t="s">
        <v>871</v>
      </c>
      <c r="E160" s="192" t="s">
        <v>238</v>
      </c>
      <c r="F160" s="192" t="s">
        <v>872</v>
      </c>
      <c r="G160" s="193">
        <v>16981.810000000001</v>
      </c>
      <c r="H160" s="193">
        <f>(G160*0.1)</f>
        <v>1698.1810000000003</v>
      </c>
      <c r="I160" s="194">
        <f t="shared" si="215"/>
        <v>15283.629000000001</v>
      </c>
      <c r="J160" s="235"/>
      <c r="K160" s="235"/>
      <c r="L160" s="235"/>
      <c r="M160" s="235"/>
      <c r="N160" s="235"/>
      <c r="O160" s="235"/>
      <c r="P160" s="235"/>
      <c r="Q160" s="235"/>
      <c r="R160" s="235"/>
      <c r="S160" s="193"/>
      <c r="T160" s="193"/>
      <c r="U160" s="193"/>
      <c r="V160" s="193"/>
      <c r="W160" s="193"/>
      <c r="X160" s="193"/>
      <c r="Y160" s="193"/>
      <c r="Z160" s="235"/>
      <c r="AA160" s="235"/>
      <c r="AB160" s="235"/>
      <c r="AC160" s="193">
        <v>820.71</v>
      </c>
      <c r="AD160" s="193">
        <v>3056.72</v>
      </c>
      <c r="AE160" s="193">
        <v>3056.72</v>
      </c>
      <c r="AF160" s="194">
        <v>3065.09</v>
      </c>
      <c r="AG160" s="193">
        <v>3056.72</v>
      </c>
      <c r="AH160" s="193">
        <v>2227.67</v>
      </c>
      <c r="AI160" s="193"/>
      <c r="AJ160" s="193"/>
      <c r="AK160" s="194">
        <f t="shared" ref="AK160:AL161" si="216">SUM(AC160:AH160)</f>
        <v>15283.63</v>
      </c>
      <c r="AL160" s="194">
        <f t="shared" si="216"/>
        <v>14462.919999999998</v>
      </c>
      <c r="AM160" s="194">
        <v>15283.63</v>
      </c>
      <c r="AN160" s="194">
        <v>15283.63</v>
      </c>
      <c r="AO160" s="235">
        <f>SUM(AK160)</f>
        <v>15283.63</v>
      </c>
    </row>
    <row r="161" spans="2:41" s="291" customFormat="1" ht="16.5" x14ac:dyDescent="0.25">
      <c r="B161" s="204" t="s">
        <v>873</v>
      </c>
      <c r="C161" s="190" t="s">
        <v>874</v>
      </c>
      <c r="D161" s="288" t="s">
        <v>875</v>
      </c>
      <c r="E161" s="192" t="s">
        <v>238</v>
      </c>
      <c r="F161" s="192" t="s">
        <v>876</v>
      </c>
      <c r="G161" s="193">
        <v>3975</v>
      </c>
      <c r="H161" s="193">
        <f t="shared" ref="H161:H214" si="217">(G161*0.1)</f>
        <v>397.5</v>
      </c>
      <c r="I161" s="194">
        <f t="shared" si="215"/>
        <v>3577.5</v>
      </c>
      <c r="J161" s="235"/>
      <c r="K161" s="235"/>
      <c r="L161" s="235"/>
      <c r="M161" s="235"/>
      <c r="N161" s="235"/>
      <c r="O161" s="235"/>
      <c r="P161" s="235"/>
      <c r="Q161" s="235"/>
      <c r="R161" s="235"/>
      <c r="S161" s="193"/>
      <c r="T161" s="193"/>
      <c r="U161" s="193"/>
      <c r="V161" s="193"/>
      <c r="W161" s="193"/>
      <c r="X161" s="193"/>
      <c r="Y161" s="193"/>
      <c r="Z161" s="235"/>
      <c r="AA161" s="235"/>
      <c r="AB161" s="235"/>
      <c r="AC161" s="193">
        <v>180.35</v>
      </c>
      <c r="AD161" s="193">
        <v>715.52</v>
      </c>
      <c r="AE161" s="193">
        <v>715.52</v>
      </c>
      <c r="AF161" s="194">
        <v>717.48</v>
      </c>
      <c r="AG161" s="193">
        <v>715.52</v>
      </c>
      <c r="AH161" s="193">
        <v>533.11</v>
      </c>
      <c r="AI161" s="193"/>
      <c r="AJ161" s="193"/>
      <c r="AK161" s="194">
        <f t="shared" si="216"/>
        <v>3577.5</v>
      </c>
      <c r="AL161" s="194">
        <f t="shared" si="216"/>
        <v>3397.15</v>
      </c>
      <c r="AM161" s="194">
        <v>3577.5</v>
      </c>
      <c r="AN161" s="194">
        <v>3577.5</v>
      </c>
      <c r="AO161" s="235">
        <f>SUM(AK161)</f>
        <v>3577.5</v>
      </c>
    </row>
    <row r="162" spans="2:41" s="291" customFormat="1" ht="24.75" x14ac:dyDescent="0.25">
      <c r="B162" s="204" t="s">
        <v>512</v>
      </c>
      <c r="C162" s="190" t="s">
        <v>721</v>
      </c>
      <c r="D162" s="288" t="s">
        <v>877</v>
      </c>
      <c r="E162" s="192" t="s">
        <v>627</v>
      </c>
      <c r="F162" s="192" t="s">
        <v>878</v>
      </c>
      <c r="G162" s="193">
        <v>1725.4</v>
      </c>
      <c r="H162" s="193">
        <f t="shared" si="217"/>
        <v>172.54000000000002</v>
      </c>
      <c r="I162" s="194">
        <f t="shared" si="215"/>
        <v>1552.8600000000001</v>
      </c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>
        <v>307.19</v>
      </c>
      <c r="V162" s="193">
        <v>310.60000000000002</v>
      </c>
      <c r="W162" s="193">
        <f t="shared" ref="W162:W172" si="218">O162+P162+Q162+R162+S162+T162+U162+V162</f>
        <v>617.79</v>
      </c>
      <c r="X162" s="193">
        <f t="shared" ref="X162:X172" si="219">ROUND((I162/5/365*31),2)</f>
        <v>26.38</v>
      </c>
      <c r="Y162" s="193">
        <f t="shared" ref="Y162:Y172" si="220">ROUND((I162/5/365*29),2)</f>
        <v>24.68</v>
      </c>
      <c r="Z162" s="235">
        <f t="shared" ref="Z162:Z172" si="221">ROUND((I162/5/365*31),2)</f>
        <v>26.38</v>
      </c>
      <c r="AA162" s="235">
        <f t="shared" ref="AA162:AA172" si="222">ROUND((I162/5/365*30),2)</f>
        <v>25.53</v>
      </c>
      <c r="AB162" s="235">
        <f t="shared" ref="AB162:AB172" si="223">ROUND((I162/5/365*31),2)</f>
        <v>26.38</v>
      </c>
      <c r="AC162" s="235">
        <f t="shared" ref="AC162:AC172" si="224">ROUND((I162/5/365*30),2)</f>
        <v>25.53</v>
      </c>
      <c r="AD162" s="235">
        <f t="shared" ref="AD162:AD172" si="225">ROUND((I162/5/365*31),2)</f>
        <v>26.38</v>
      </c>
      <c r="AE162" s="235">
        <f t="shared" ref="AE162:AE172" si="226">ROUND((I162/5/365*31),2)</f>
        <v>26.38</v>
      </c>
      <c r="AF162" s="194">
        <f t="shared" ref="AF162:AF172" si="227">ROUND((I162/5/365*30),2)</f>
        <v>25.53</v>
      </c>
      <c r="AG162" s="235">
        <f t="shared" ref="AG162:AG172" si="228">ROUND((I162/5/365*31),2)</f>
        <v>26.38</v>
      </c>
      <c r="AH162" s="235">
        <f t="shared" ref="AH162:AH172" si="229">ROUND((I162/5/365*30),2)</f>
        <v>25.53</v>
      </c>
      <c r="AI162" s="235"/>
      <c r="AJ162" s="235"/>
      <c r="AK162" s="194">
        <v>1552.86</v>
      </c>
      <c r="AL162" s="194">
        <v>1552.86</v>
      </c>
      <c r="AM162" s="194">
        <v>1552.86</v>
      </c>
      <c r="AN162" s="194">
        <v>1552.86</v>
      </c>
      <c r="AO162" s="194">
        <v>1552.86</v>
      </c>
    </row>
    <row r="163" spans="2:41" s="291" customFormat="1" ht="24.75" x14ac:dyDescent="0.25">
      <c r="B163" s="204" t="s">
        <v>512</v>
      </c>
      <c r="C163" s="190" t="s">
        <v>721</v>
      </c>
      <c r="D163" s="288" t="s">
        <v>879</v>
      </c>
      <c r="E163" s="192" t="s">
        <v>185</v>
      </c>
      <c r="F163" s="192" t="s">
        <v>880</v>
      </c>
      <c r="G163" s="193">
        <v>1725.4</v>
      </c>
      <c r="H163" s="193">
        <f t="shared" si="217"/>
        <v>172.54000000000002</v>
      </c>
      <c r="I163" s="194">
        <f t="shared" si="215"/>
        <v>1552.8600000000001</v>
      </c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>
        <v>307.19</v>
      </c>
      <c r="V163" s="193">
        <v>310.60000000000002</v>
      </c>
      <c r="W163" s="193">
        <f t="shared" si="218"/>
        <v>617.79</v>
      </c>
      <c r="X163" s="193">
        <f t="shared" si="219"/>
        <v>26.38</v>
      </c>
      <c r="Y163" s="193">
        <f t="shared" si="220"/>
        <v>24.68</v>
      </c>
      <c r="Z163" s="235">
        <f t="shared" si="221"/>
        <v>26.38</v>
      </c>
      <c r="AA163" s="235">
        <f t="shared" si="222"/>
        <v>25.53</v>
      </c>
      <c r="AB163" s="235">
        <f t="shared" si="223"/>
        <v>26.38</v>
      </c>
      <c r="AC163" s="235">
        <f t="shared" si="224"/>
        <v>25.53</v>
      </c>
      <c r="AD163" s="235">
        <f t="shared" si="225"/>
        <v>26.38</v>
      </c>
      <c r="AE163" s="235">
        <f t="shared" si="226"/>
        <v>26.38</v>
      </c>
      <c r="AF163" s="194">
        <f t="shared" si="227"/>
        <v>25.53</v>
      </c>
      <c r="AG163" s="235">
        <f t="shared" si="228"/>
        <v>26.38</v>
      </c>
      <c r="AH163" s="235">
        <f t="shared" si="229"/>
        <v>25.53</v>
      </c>
      <c r="AI163" s="235"/>
      <c r="AJ163" s="235"/>
      <c r="AK163" s="194">
        <v>1552.86</v>
      </c>
      <c r="AL163" s="194">
        <v>1552.86</v>
      </c>
      <c r="AM163" s="194">
        <v>1552.86</v>
      </c>
      <c r="AN163" s="194">
        <v>1552.86</v>
      </c>
      <c r="AO163" s="194">
        <v>1552.86</v>
      </c>
    </row>
    <row r="164" spans="2:41" s="291" customFormat="1" ht="24.75" x14ac:dyDescent="0.25">
      <c r="B164" s="204" t="s">
        <v>512</v>
      </c>
      <c r="C164" s="190" t="s">
        <v>721</v>
      </c>
      <c r="D164" s="288" t="s">
        <v>881</v>
      </c>
      <c r="E164" s="192" t="s">
        <v>528</v>
      </c>
      <c r="F164" s="192" t="s">
        <v>882</v>
      </c>
      <c r="G164" s="193">
        <v>1725.4</v>
      </c>
      <c r="H164" s="193">
        <f t="shared" si="217"/>
        <v>172.54000000000002</v>
      </c>
      <c r="I164" s="194">
        <f t="shared" si="215"/>
        <v>1552.8600000000001</v>
      </c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>
        <v>307.19</v>
      </c>
      <c r="V164" s="193">
        <v>310.60000000000002</v>
      </c>
      <c r="W164" s="193">
        <f t="shared" si="218"/>
        <v>617.79</v>
      </c>
      <c r="X164" s="193">
        <f t="shared" si="219"/>
        <v>26.38</v>
      </c>
      <c r="Y164" s="193">
        <f t="shared" si="220"/>
        <v>24.68</v>
      </c>
      <c r="Z164" s="235">
        <f t="shared" si="221"/>
        <v>26.38</v>
      </c>
      <c r="AA164" s="235">
        <f t="shared" si="222"/>
        <v>25.53</v>
      </c>
      <c r="AB164" s="235">
        <f t="shared" si="223"/>
        <v>26.38</v>
      </c>
      <c r="AC164" s="235">
        <f t="shared" si="224"/>
        <v>25.53</v>
      </c>
      <c r="AD164" s="235">
        <f t="shared" si="225"/>
        <v>26.38</v>
      </c>
      <c r="AE164" s="235">
        <f t="shared" si="226"/>
        <v>26.38</v>
      </c>
      <c r="AF164" s="194">
        <f t="shared" si="227"/>
        <v>25.53</v>
      </c>
      <c r="AG164" s="235">
        <f t="shared" si="228"/>
        <v>26.38</v>
      </c>
      <c r="AH164" s="235">
        <f t="shared" si="229"/>
        <v>25.53</v>
      </c>
      <c r="AI164" s="235"/>
      <c r="AJ164" s="235"/>
      <c r="AK164" s="194">
        <v>1552.86</v>
      </c>
      <c r="AL164" s="194">
        <v>1552.86</v>
      </c>
      <c r="AM164" s="194">
        <v>1552.86</v>
      </c>
      <c r="AN164" s="194">
        <v>1552.86</v>
      </c>
      <c r="AO164" s="194">
        <v>1552.86</v>
      </c>
    </row>
    <row r="165" spans="2:41" s="291" customFormat="1" ht="24.75" x14ac:dyDescent="0.25">
      <c r="B165" s="204" t="s">
        <v>512</v>
      </c>
      <c r="C165" s="190" t="s">
        <v>721</v>
      </c>
      <c r="D165" s="288" t="s">
        <v>883</v>
      </c>
      <c r="E165" s="192" t="s">
        <v>177</v>
      </c>
      <c r="F165" s="192" t="s">
        <v>884</v>
      </c>
      <c r="G165" s="193">
        <v>1725.4</v>
      </c>
      <c r="H165" s="193">
        <f t="shared" si="217"/>
        <v>172.54000000000002</v>
      </c>
      <c r="I165" s="194">
        <f t="shared" si="215"/>
        <v>1552.8600000000001</v>
      </c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>
        <v>307.19</v>
      </c>
      <c r="V165" s="193">
        <v>310.60000000000002</v>
      </c>
      <c r="W165" s="193">
        <f t="shared" si="218"/>
        <v>617.79</v>
      </c>
      <c r="X165" s="193">
        <f t="shared" si="219"/>
        <v>26.38</v>
      </c>
      <c r="Y165" s="193">
        <f t="shared" si="220"/>
        <v>24.68</v>
      </c>
      <c r="Z165" s="235">
        <f t="shared" si="221"/>
        <v>26.38</v>
      </c>
      <c r="AA165" s="235">
        <f t="shared" si="222"/>
        <v>25.53</v>
      </c>
      <c r="AB165" s="235">
        <f t="shared" si="223"/>
        <v>26.38</v>
      </c>
      <c r="AC165" s="235">
        <f t="shared" si="224"/>
        <v>25.53</v>
      </c>
      <c r="AD165" s="235">
        <f t="shared" si="225"/>
        <v>26.38</v>
      </c>
      <c r="AE165" s="235">
        <f t="shared" si="226"/>
        <v>26.38</v>
      </c>
      <c r="AF165" s="194">
        <f t="shared" si="227"/>
        <v>25.53</v>
      </c>
      <c r="AG165" s="235">
        <f t="shared" si="228"/>
        <v>26.38</v>
      </c>
      <c r="AH165" s="235">
        <f t="shared" si="229"/>
        <v>25.53</v>
      </c>
      <c r="AI165" s="235"/>
      <c r="AJ165" s="235"/>
      <c r="AK165" s="194">
        <v>1552.86</v>
      </c>
      <c r="AL165" s="194">
        <v>1552.86</v>
      </c>
      <c r="AM165" s="194">
        <v>1552.86</v>
      </c>
      <c r="AN165" s="194">
        <v>1552.86</v>
      </c>
      <c r="AO165" s="194">
        <v>1552.86</v>
      </c>
    </row>
    <row r="166" spans="2:41" s="291" customFormat="1" ht="24.75" x14ac:dyDescent="0.25">
      <c r="B166" s="204" t="s">
        <v>512</v>
      </c>
      <c r="C166" s="190" t="s">
        <v>721</v>
      </c>
      <c r="D166" s="288" t="s">
        <v>885</v>
      </c>
      <c r="E166" s="192" t="s">
        <v>238</v>
      </c>
      <c r="F166" s="192" t="s">
        <v>886</v>
      </c>
      <c r="G166" s="193">
        <v>1725.4</v>
      </c>
      <c r="H166" s="193">
        <f t="shared" si="217"/>
        <v>172.54000000000002</v>
      </c>
      <c r="I166" s="194">
        <f t="shared" si="215"/>
        <v>1552.8600000000001</v>
      </c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>
        <v>307.19</v>
      </c>
      <c r="V166" s="193">
        <v>310.60000000000002</v>
      </c>
      <c r="W166" s="193">
        <f t="shared" si="218"/>
        <v>617.79</v>
      </c>
      <c r="X166" s="193">
        <f t="shared" si="219"/>
        <v>26.38</v>
      </c>
      <c r="Y166" s="193">
        <f t="shared" si="220"/>
        <v>24.68</v>
      </c>
      <c r="Z166" s="235">
        <f t="shared" si="221"/>
        <v>26.38</v>
      </c>
      <c r="AA166" s="235">
        <f t="shared" si="222"/>
        <v>25.53</v>
      </c>
      <c r="AB166" s="235">
        <f t="shared" si="223"/>
        <v>26.38</v>
      </c>
      <c r="AC166" s="235">
        <f t="shared" si="224"/>
        <v>25.53</v>
      </c>
      <c r="AD166" s="235">
        <f t="shared" si="225"/>
        <v>26.38</v>
      </c>
      <c r="AE166" s="235">
        <f t="shared" si="226"/>
        <v>26.38</v>
      </c>
      <c r="AF166" s="194">
        <f t="shared" si="227"/>
        <v>25.53</v>
      </c>
      <c r="AG166" s="235">
        <f t="shared" si="228"/>
        <v>26.38</v>
      </c>
      <c r="AH166" s="235">
        <f t="shared" si="229"/>
        <v>25.53</v>
      </c>
      <c r="AI166" s="235"/>
      <c r="AJ166" s="235"/>
      <c r="AK166" s="194">
        <v>1552.86</v>
      </c>
      <c r="AL166" s="194">
        <v>1552.86</v>
      </c>
      <c r="AM166" s="194">
        <v>1552.86</v>
      </c>
      <c r="AN166" s="194">
        <v>1552.86</v>
      </c>
      <c r="AO166" s="194">
        <v>1552.86</v>
      </c>
    </row>
    <row r="167" spans="2:41" s="291" customFormat="1" ht="9.75" x14ac:dyDescent="0.25">
      <c r="B167" s="204" t="s">
        <v>512</v>
      </c>
      <c r="C167" s="190" t="s">
        <v>887</v>
      </c>
      <c r="D167" s="288" t="s">
        <v>888</v>
      </c>
      <c r="E167" s="192" t="s">
        <v>157</v>
      </c>
      <c r="F167" s="192" t="s">
        <v>889</v>
      </c>
      <c r="G167" s="193">
        <v>782</v>
      </c>
      <c r="H167" s="193">
        <f t="shared" si="217"/>
        <v>78.2</v>
      </c>
      <c r="I167" s="194">
        <f t="shared" si="215"/>
        <v>703.80000000000007</v>
      </c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  <c r="T167" s="193"/>
      <c r="U167" s="193">
        <v>139.19</v>
      </c>
      <c r="V167" s="193">
        <v>140.72999999999999</v>
      </c>
      <c r="W167" s="193">
        <f t="shared" si="218"/>
        <v>279.91999999999996</v>
      </c>
      <c r="X167" s="193">
        <f t="shared" si="219"/>
        <v>11.95</v>
      </c>
      <c r="Y167" s="193">
        <f t="shared" si="220"/>
        <v>11.18</v>
      </c>
      <c r="Z167" s="235">
        <f t="shared" si="221"/>
        <v>11.95</v>
      </c>
      <c r="AA167" s="235">
        <f t="shared" si="222"/>
        <v>11.57</v>
      </c>
      <c r="AB167" s="235">
        <f t="shared" si="223"/>
        <v>11.95</v>
      </c>
      <c r="AC167" s="235">
        <f t="shared" si="224"/>
        <v>11.57</v>
      </c>
      <c r="AD167" s="235">
        <f t="shared" si="225"/>
        <v>11.95</v>
      </c>
      <c r="AE167" s="235">
        <f t="shared" si="226"/>
        <v>11.95</v>
      </c>
      <c r="AF167" s="194">
        <f t="shared" si="227"/>
        <v>11.57</v>
      </c>
      <c r="AG167" s="235">
        <f t="shared" si="228"/>
        <v>11.95</v>
      </c>
      <c r="AH167" s="235">
        <f t="shared" si="229"/>
        <v>11.57</v>
      </c>
      <c r="AI167" s="235"/>
      <c r="AJ167" s="235"/>
      <c r="AK167" s="235">
        <v>703.8</v>
      </c>
      <c r="AL167" s="235">
        <v>703.8</v>
      </c>
      <c r="AM167" s="235">
        <v>703.8</v>
      </c>
      <c r="AN167" s="235">
        <v>703.8</v>
      </c>
      <c r="AO167" s="235">
        <v>703.8</v>
      </c>
    </row>
    <row r="168" spans="2:41" s="291" customFormat="1" ht="9.75" x14ac:dyDescent="0.25">
      <c r="B168" s="204" t="s">
        <v>512</v>
      </c>
      <c r="C168" s="190" t="s">
        <v>890</v>
      </c>
      <c r="D168" s="288" t="s">
        <v>891</v>
      </c>
      <c r="E168" s="192" t="s">
        <v>157</v>
      </c>
      <c r="F168" s="192" t="s">
        <v>892</v>
      </c>
      <c r="G168" s="193">
        <v>782</v>
      </c>
      <c r="H168" s="193">
        <f t="shared" si="217"/>
        <v>78.2</v>
      </c>
      <c r="I168" s="194">
        <f t="shared" si="215"/>
        <v>703.80000000000007</v>
      </c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3"/>
      <c r="U168" s="193">
        <v>139.19</v>
      </c>
      <c r="V168" s="193">
        <v>140.72999999999999</v>
      </c>
      <c r="W168" s="193">
        <f t="shared" si="218"/>
        <v>279.91999999999996</v>
      </c>
      <c r="X168" s="193">
        <f t="shared" si="219"/>
        <v>11.95</v>
      </c>
      <c r="Y168" s="193">
        <f t="shared" si="220"/>
        <v>11.18</v>
      </c>
      <c r="Z168" s="235">
        <f t="shared" si="221"/>
        <v>11.95</v>
      </c>
      <c r="AA168" s="235">
        <f t="shared" si="222"/>
        <v>11.57</v>
      </c>
      <c r="AB168" s="235">
        <f t="shared" si="223"/>
        <v>11.95</v>
      </c>
      <c r="AC168" s="235">
        <f t="shared" si="224"/>
        <v>11.57</v>
      </c>
      <c r="AD168" s="235">
        <f t="shared" si="225"/>
        <v>11.95</v>
      </c>
      <c r="AE168" s="235">
        <f t="shared" si="226"/>
        <v>11.95</v>
      </c>
      <c r="AF168" s="194">
        <f t="shared" si="227"/>
        <v>11.57</v>
      </c>
      <c r="AG168" s="235">
        <f t="shared" si="228"/>
        <v>11.95</v>
      </c>
      <c r="AH168" s="235">
        <f t="shared" si="229"/>
        <v>11.57</v>
      </c>
      <c r="AI168" s="235"/>
      <c r="AJ168" s="235"/>
      <c r="AK168" s="235">
        <v>703.8</v>
      </c>
      <c r="AL168" s="235">
        <v>703.8</v>
      </c>
      <c r="AM168" s="235">
        <v>703.8</v>
      </c>
      <c r="AN168" s="235">
        <v>703.8</v>
      </c>
      <c r="AO168" s="235">
        <v>703.8</v>
      </c>
    </row>
    <row r="169" spans="2:41" s="291" customFormat="1" ht="9.75" x14ac:dyDescent="0.25">
      <c r="B169" s="204" t="s">
        <v>512</v>
      </c>
      <c r="C169" s="190" t="s">
        <v>890</v>
      </c>
      <c r="D169" s="288" t="s">
        <v>893</v>
      </c>
      <c r="E169" s="192" t="s">
        <v>140</v>
      </c>
      <c r="F169" s="192" t="s">
        <v>894</v>
      </c>
      <c r="G169" s="193">
        <v>782</v>
      </c>
      <c r="H169" s="193">
        <f t="shared" si="217"/>
        <v>78.2</v>
      </c>
      <c r="I169" s="194">
        <f t="shared" si="215"/>
        <v>703.80000000000007</v>
      </c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  <c r="T169" s="193"/>
      <c r="U169" s="193">
        <v>139.19</v>
      </c>
      <c r="V169" s="193">
        <v>140.72999999999999</v>
      </c>
      <c r="W169" s="193">
        <f t="shared" si="218"/>
        <v>279.91999999999996</v>
      </c>
      <c r="X169" s="193">
        <f t="shared" si="219"/>
        <v>11.95</v>
      </c>
      <c r="Y169" s="193">
        <f t="shared" si="220"/>
        <v>11.18</v>
      </c>
      <c r="Z169" s="235">
        <f t="shared" si="221"/>
        <v>11.95</v>
      </c>
      <c r="AA169" s="235">
        <f t="shared" si="222"/>
        <v>11.57</v>
      </c>
      <c r="AB169" s="235">
        <f t="shared" si="223"/>
        <v>11.95</v>
      </c>
      <c r="AC169" s="235">
        <f t="shared" si="224"/>
        <v>11.57</v>
      </c>
      <c r="AD169" s="235">
        <f t="shared" si="225"/>
        <v>11.95</v>
      </c>
      <c r="AE169" s="235">
        <f t="shared" si="226"/>
        <v>11.95</v>
      </c>
      <c r="AF169" s="194">
        <f t="shared" si="227"/>
        <v>11.57</v>
      </c>
      <c r="AG169" s="235">
        <f t="shared" si="228"/>
        <v>11.95</v>
      </c>
      <c r="AH169" s="235">
        <f t="shared" si="229"/>
        <v>11.57</v>
      </c>
      <c r="AI169" s="235"/>
      <c r="AJ169" s="235"/>
      <c r="AK169" s="235">
        <v>703.8</v>
      </c>
      <c r="AL169" s="235">
        <v>703.8</v>
      </c>
      <c r="AM169" s="235">
        <v>703.8</v>
      </c>
      <c r="AN169" s="235">
        <v>703.8</v>
      </c>
      <c r="AO169" s="235">
        <v>703.8</v>
      </c>
    </row>
    <row r="170" spans="2:41" s="291" customFormat="1" ht="9.75" x14ac:dyDescent="0.25">
      <c r="B170" s="204" t="s">
        <v>512</v>
      </c>
      <c r="C170" s="190" t="s">
        <v>890</v>
      </c>
      <c r="D170" s="288" t="s">
        <v>895</v>
      </c>
      <c r="E170" s="192" t="s">
        <v>177</v>
      </c>
      <c r="F170" s="192" t="s">
        <v>896</v>
      </c>
      <c r="G170" s="193">
        <v>782</v>
      </c>
      <c r="H170" s="193">
        <f t="shared" si="217"/>
        <v>78.2</v>
      </c>
      <c r="I170" s="194">
        <f t="shared" si="215"/>
        <v>703.80000000000007</v>
      </c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  <c r="T170" s="193"/>
      <c r="U170" s="193">
        <v>139.19</v>
      </c>
      <c r="V170" s="193">
        <v>140.72999999999999</v>
      </c>
      <c r="W170" s="193">
        <f t="shared" si="218"/>
        <v>279.91999999999996</v>
      </c>
      <c r="X170" s="193">
        <f t="shared" si="219"/>
        <v>11.95</v>
      </c>
      <c r="Y170" s="193">
        <f t="shared" si="220"/>
        <v>11.18</v>
      </c>
      <c r="Z170" s="235">
        <f t="shared" si="221"/>
        <v>11.95</v>
      </c>
      <c r="AA170" s="235">
        <f t="shared" si="222"/>
        <v>11.57</v>
      </c>
      <c r="AB170" s="235">
        <f t="shared" si="223"/>
        <v>11.95</v>
      </c>
      <c r="AC170" s="235">
        <f t="shared" si="224"/>
        <v>11.57</v>
      </c>
      <c r="AD170" s="235">
        <f t="shared" si="225"/>
        <v>11.95</v>
      </c>
      <c r="AE170" s="235">
        <f t="shared" si="226"/>
        <v>11.95</v>
      </c>
      <c r="AF170" s="194">
        <f t="shared" si="227"/>
        <v>11.57</v>
      </c>
      <c r="AG170" s="235">
        <f t="shared" si="228"/>
        <v>11.95</v>
      </c>
      <c r="AH170" s="235">
        <f t="shared" si="229"/>
        <v>11.57</v>
      </c>
      <c r="AI170" s="235"/>
      <c r="AJ170" s="235"/>
      <c r="AK170" s="235">
        <v>703.8</v>
      </c>
      <c r="AL170" s="235">
        <v>703.8</v>
      </c>
      <c r="AM170" s="235">
        <v>703.8</v>
      </c>
      <c r="AN170" s="235">
        <v>703.8</v>
      </c>
      <c r="AO170" s="235">
        <v>703.8</v>
      </c>
    </row>
    <row r="171" spans="2:41" s="291" customFormat="1" ht="9.75" x14ac:dyDescent="0.25">
      <c r="B171" s="204" t="s">
        <v>512</v>
      </c>
      <c r="C171" s="190" t="s">
        <v>887</v>
      </c>
      <c r="D171" s="288" t="s">
        <v>897</v>
      </c>
      <c r="E171" s="192" t="s">
        <v>192</v>
      </c>
      <c r="F171" s="192" t="s">
        <v>898</v>
      </c>
      <c r="G171" s="193">
        <v>782</v>
      </c>
      <c r="H171" s="193">
        <f t="shared" si="217"/>
        <v>78.2</v>
      </c>
      <c r="I171" s="194">
        <f t="shared" si="215"/>
        <v>703.80000000000007</v>
      </c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  <c r="T171" s="193"/>
      <c r="U171" s="193">
        <v>139.19</v>
      </c>
      <c r="V171" s="193">
        <v>140.72999999999999</v>
      </c>
      <c r="W171" s="193">
        <f t="shared" si="218"/>
        <v>279.91999999999996</v>
      </c>
      <c r="X171" s="193">
        <f t="shared" si="219"/>
        <v>11.95</v>
      </c>
      <c r="Y171" s="193">
        <f t="shared" si="220"/>
        <v>11.18</v>
      </c>
      <c r="Z171" s="235">
        <f t="shared" si="221"/>
        <v>11.95</v>
      </c>
      <c r="AA171" s="235">
        <f t="shared" si="222"/>
        <v>11.57</v>
      </c>
      <c r="AB171" s="235">
        <f t="shared" si="223"/>
        <v>11.95</v>
      </c>
      <c r="AC171" s="235">
        <f t="shared" si="224"/>
        <v>11.57</v>
      </c>
      <c r="AD171" s="235">
        <f t="shared" si="225"/>
        <v>11.95</v>
      </c>
      <c r="AE171" s="235">
        <f t="shared" si="226"/>
        <v>11.95</v>
      </c>
      <c r="AF171" s="194">
        <f t="shared" si="227"/>
        <v>11.57</v>
      </c>
      <c r="AG171" s="235">
        <f t="shared" si="228"/>
        <v>11.95</v>
      </c>
      <c r="AH171" s="235">
        <f t="shared" si="229"/>
        <v>11.57</v>
      </c>
      <c r="AI171" s="235"/>
      <c r="AJ171" s="235"/>
      <c r="AK171" s="235">
        <v>703.8</v>
      </c>
      <c r="AL171" s="235">
        <v>703.8</v>
      </c>
      <c r="AM171" s="235">
        <v>703.8</v>
      </c>
      <c r="AN171" s="235">
        <v>703.8</v>
      </c>
      <c r="AO171" s="235">
        <v>703.8</v>
      </c>
    </row>
    <row r="172" spans="2:41" s="291" customFormat="1" ht="16.5" x14ac:dyDescent="0.25">
      <c r="B172" s="204" t="s">
        <v>899</v>
      </c>
      <c r="C172" s="190" t="s">
        <v>900</v>
      </c>
      <c r="D172" s="288" t="s">
        <v>901</v>
      </c>
      <c r="E172" s="192" t="s">
        <v>238</v>
      </c>
      <c r="F172" s="192" t="s">
        <v>902</v>
      </c>
      <c r="G172" s="193">
        <v>1033.95</v>
      </c>
      <c r="H172" s="193">
        <f t="shared" si="217"/>
        <v>103.39500000000001</v>
      </c>
      <c r="I172" s="194">
        <f t="shared" si="215"/>
        <v>930.55500000000006</v>
      </c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  <c r="T172" s="193"/>
      <c r="U172" s="193">
        <v>115.77</v>
      </c>
      <c r="V172" s="193">
        <v>186.15</v>
      </c>
      <c r="W172" s="193">
        <f t="shared" si="218"/>
        <v>301.92</v>
      </c>
      <c r="X172" s="193">
        <f t="shared" si="219"/>
        <v>15.81</v>
      </c>
      <c r="Y172" s="193">
        <f t="shared" si="220"/>
        <v>14.79</v>
      </c>
      <c r="Z172" s="235">
        <f t="shared" si="221"/>
        <v>15.81</v>
      </c>
      <c r="AA172" s="235">
        <f t="shared" si="222"/>
        <v>15.3</v>
      </c>
      <c r="AB172" s="235">
        <f t="shared" si="223"/>
        <v>15.81</v>
      </c>
      <c r="AC172" s="235">
        <f t="shared" si="224"/>
        <v>15.3</v>
      </c>
      <c r="AD172" s="235">
        <f t="shared" si="225"/>
        <v>15.81</v>
      </c>
      <c r="AE172" s="235">
        <f t="shared" si="226"/>
        <v>15.81</v>
      </c>
      <c r="AF172" s="194">
        <f t="shared" si="227"/>
        <v>15.3</v>
      </c>
      <c r="AG172" s="235">
        <f t="shared" si="228"/>
        <v>15.81</v>
      </c>
      <c r="AH172" s="235">
        <f t="shared" si="229"/>
        <v>15.3</v>
      </c>
      <c r="AI172" s="235"/>
      <c r="AJ172" s="235"/>
      <c r="AK172" s="235">
        <v>930.56</v>
      </c>
      <c r="AL172" s="235">
        <v>930.56</v>
      </c>
      <c r="AM172" s="235">
        <v>930.56</v>
      </c>
      <c r="AN172" s="235">
        <v>930.56</v>
      </c>
      <c r="AO172" s="193">
        <v>930.56</v>
      </c>
    </row>
    <row r="173" spans="2:41" s="291" customFormat="1" ht="49.5" x14ac:dyDescent="0.25">
      <c r="B173" s="204" t="s">
        <v>903</v>
      </c>
      <c r="C173" s="190" t="s">
        <v>904</v>
      </c>
      <c r="D173" s="288" t="s">
        <v>905</v>
      </c>
      <c r="E173" s="192" t="s">
        <v>238</v>
      </c>
      <c r="F173" s="192" t="s">
        <v>906</v>
      </c>
      <c r="G173" s="193">
        <v>2380.0700000000002</v>
      </c>
      <c r="H173" s="193">
        <f t="shared" si="217"/>
        <v>238.00700000000003</v>
      </c>
      <c r="I173" s="194">
        <f t="shared" si="215"/>
        <v>2142.0630000000001</v>
      </c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  <c r="T173" s="193"/>
      <c r="U173" s="193"/>
      <c r="V173" s="193"/>
      <c r="W173" s="193"/>
      <c r="X173" s="193"/>
      <c r="Y173" s="193"/>
      <c r="Z173" s="235"/>
      <c r="AA173" s="235"/>
      <c r="AB173" s="235"/>
      <c r="AC173" s="235"/>
      <c r="AD173" s="235"/>
      <c r="AE173" s="235"/>
      <c r="AF173" s="194"/>
      <c r="AG173" s="235"/>
      <c r="AH173" s="235"/>
      <c r="AI173" s="235"/>
      <c r="AJ173" s="235"/>
      <c r="AK173" s="235">
        <v>2142.06</v>
      </c>
      <c r="AL173" s="235">
        <v>2142.06</v>
      </c>
      <c r="AM173" s="235">
        <v>2142.06</v>
      </c>
      <c r="AN173" s="235">
        <v>2142.06</v>
      </c>
      <c r="AO173" s="194">
        <f>ROUND((I173+J173+K173+L173+M173+N173+O173+P173+Q173+R173+S173+T173+U173),2)</f>
        <v>2142.06</v>
      </c>
    </row>
    <row r="174" spans="2:41" s="291" customFormat="1" ht="57.75" x14ac:dyDescent="0.25">
      <c r="B174" s="204" t="s">
        <v>903</v>
      </c>
      <c r="C174" s="190" t="s">
        <v>904</v>
      </c>
      <c r="D174" s="288" t="s">
        <v>907</v>
      </c>
      <c r="E174" s="192" t="s">
        <v>238</v>
      </c>
      <c r="F174" s="192" t="s">
        <v>908</v>
      </c>
      <c r="G174" s="193">
        <v>2380.06</v>
      </c>
      <c r="H174" s="193">
        <f t="shared" si="217"/>
        <v>238.006</v>
      </c>
      <c r="I174" s="194">
        <f t="shared" si="215"/>
        <v>2142.0540000000001</v>
      </c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  <c r="T174" s="193"/>
      <c r="U174" s="193"/>
      <c r="V174" s="193"/>
      <c r="W174" s="193"/>
      <c r="X174" s="193"/>
      <c r="Y174" s="193"/>
      <c r="Z174" s="235"/>
      <c r="AA174" s="235"/>
      <c r="AB174" s="235"/>
      <c r="AC174" s="235"/>
      <c r="AD174" s="235"/>
      <c r="AE174" s="235"/>
      <c r="AF174" s="194"/>
      <c r="AG174" s="235"/>
      <c r="AH174" s="235"/>
      <c r="AI174" s="235"/>
      <c r="AJ174" s="235"/>
      <c r="AK174" s="235">
        <v>2142.0500000000002</v>
      </c>
      <c r="AL174" s="235">
        <v>2142.0500000000002</v>
      </c>
      <c r="AM174" s="235">
        <v>2142.0500000000002</v>
      </c>
      <c r="AN174" s="235">
        <v>2142.0500000000002</v>
      </c>
      <c r="AO174" s="194">
        <f>ROUND((I174+J174+K174+L174+M174+N174+O174+P174+Q174+R174+S174+T174+U174),2)</f>
        <v>2142.0500000000002</v>
      </c>
    </row>
    <row r="175" spans="2:41" s="291" customFormat="1" ht="16.5" x14ac:dyDescent="0.25">
      <c r="B175" s="204" t="s">
        <v>909</v>
      </c>
      <c r="C175" s="190" t="s">
        <v>721</v>
      </c>
      <c r="D175" s="288" t="s">
        <v>910</v>
      </c>
      <c r="E175" s="192" t="s">
        <v>199</v>
      </c>
      <c r="F175" s="192" t="s">
        <v>911</v>
      </c>
      <c r="G175" s="193">
        <v>1425</v>
      </c>
      <c r="H175" s="193">
        <f t="shared" si="217"/>
        <v>142.5</v>
      </c>
      <c r="I175" s="194">
        <f t="shared" si="215"/>
        <v>1282.5</v>
      </c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  <c r="T175" s="193"/>
      <c r="U175" s="193"/>
      <c r="V175" s="193"/>
      <c r="W175" s="193"/>
      <c r="X175" s="193"/>
      <c r="Y175" s="193"/>
      <c r="Z175" s="235"/>
      <c r="AA175" s="235"/>
      <c r="AB175" s="235"/>
      <c r="AC175" s="235"/>
      <c r="AD175" s="235"/>
      <c r="AE175" s="235"/>
      <c r="AF175" s="194"/>
      <c r="AG175" s="235"/>
      <c r="AH175" s="235"/>
      <c r="AI175" s="235"/>
      <c r="AJ175" s="235"/>
      <c r="AK175" s="235">
        <v>1282.5</v>
      </c>
      <c r="AL175" s="235">
        <v>1282.5</v>
      </c>
      <c r="AM175" s="235">
        <v>1282.5</v>
      </c>
      <c r="AN175" s="235">
        <v>1282.5</v>
      </c>
      <c r="AO175" s="193">
        <v>1282.5</v>
      </c>
    </row>
    <row r="176" spans="2:41" s="291" customFormat="1" ht="16.5" x14ac:dyDescent="0.25">
      <c r="B176" s="204" t="s">
        <v>909</v>
      </c>
      <c r="C176" s="190" t="s">
        <v>721</v>
      </c>
      <c r="D176" s="288" t="s">
        <v>912</v>
      </c>
      <c r="E176" s="192" t="s">
        <v>322</v>
      </c>
      <c r="F176" s="192" t="s">
        <v>913</v>
      </c>
      <c r="G176" s="193">
        <v>1425</v>
      </c>
      <c r="H176" s="193">
        <f t="shared" si="217"/>
        <v>142.5</v>
      </c>
      <c r="I176" s="194">
        <f t="shared" si="215"/>
        <v>1282.5</v>
      </c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  <c r="T176" s="193"/>
      <c r="U176" s="193"/>
      <c r="V176" s="193"/>
      <c r="W176" s="193"/>
      <c r="X176" s="193"/>
      <c r="Y176" s="193"/>
      <c r="Z176" s="235"/>
      <c r="AA176" s="235"/>
      <c r="AB176" s="235"/>
      <c r="AC176" s="235"/>
      <c r="AD176" s="235"/>
      <c r="AE176" s="235"/>
      <c r="AF176" s="194"/>
      <c r="AG176" s="235"/>
      <c r="AH176" s="235"/>
      <c r="AI176" s="235"/>
      <c r="AJ176" s="235"/>
      <c r="AK176" s="235">
        <v>1282.5</v>
      </c>
      <c r="AL176" s="235">
        <v>1282.5</v>
      </c>
      <c r="AM176" s="235">
        <v>1282.5</v>
      </c>
      <c r="AN176" s="235">
        <v>1282.5</v>
      </c>
      <c r="AO176" s="193">
        <v>1282.5</v>
      </c>
    </row>
    <row r="177" spans="2:112" s="291" customFormat="1" ht="16.5" x14ac:dyDescent="0.25">
      <c r="B177" s="204" t="s">
        <v>914</v>
      </c>
      <c r="C177" s="190" t="s">
        <v>242</v>
      </c>
      <c r="D177" s="288" t="s">
        <v>915</v>
      </c>
      <c r="E177" s="192" t="s">
        <v>96</v>
      </c>
      <c r="F177" s="192" t="s">
        <v>916</v>
      </c>
      <c r="G177" s="193">
        <v>2131.9699999999998</v>
      </c>
      <c r="H177" s="193">
        <f t="shared" si="217"/>
        <v>213.197</v>
      </c>
      <c r="I177" s="194">
        <f t="shared" si="215"/>
        <v>1918.7729999999999</v>
      </c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  <c r="V177" s="193"/>
      <c r="W177" s="193"/>
      <c r="X177" s="193"/>
      <c r="Y177" s="193"/>
      <c r="Z177" s="235"/>
      <c r="AA177" s="235"/>
      <c r="AB177" s="235"/>
      <c r="AC177" s="235"/>
      <c r="AD177" s="235"/>
      <c r="AE177" s="235"/>
      <c r="AF177" s="194"/>
      <c r="AG177" s="235"/>
      <c r="AH177" s="235"/>
      <c r="AI177" s="235"/>
      <c r="AJ177" s="235"/>
      <c r="AK177" s="235">
        <v>1918.77</v>
      </c>
      <c r="AL177" s="235">
        <v>1918.77</v>
      </c>
      <c r="AM177" s="235">
        <v>1918.77</v>
      </c>
      <c r="AN177" s="235">
        <v>1918.77</v>
      </c>
      <c r="AO177" s="193">
        <v>1918.77</v>
      </c>
    </row>
    <row r="178" spans="2:112" s="291" customFormat="1" ht="16.5" x14ac:dyDescent="0.25">
      <c r="B178" s="204" t="s">
        <v>914</v>
      </c>
      <c r="C178" s="190" t="s">
        <v>242</v>
      </c>
      <c r="D178" s="288" t="s">
        <v>917</v>
      </c>
      <c r="E178" s="192" t="s">
        <v>96</v>
      </c>
      <c r="F178" s="192" t="s">
        <v>918</v>
      </c>
      <c r="G178" s="193">
        <v>2131.9699999999998</v>
      </c>
      <c r="H178" s="193">
        <f t="shared" si="217"/>
        <v>213.197</v>
      </c>
      <c r="I178" s="194">
        <f t="shared" si="215"/>
        <v>1918.7729999999999</v>
      </c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3"/>
      <c r="V178" s="193"/>
      <c r="W178" s="193"/>
      <c r="X178" s="193"/>
      <c r="Y178" s="193"/>
      <c r="Z178" s="235"/>
      <c r="AA178" s="235"/>
      <c r="AB178" s="235"/>
      <c r="AC178" s="235"/>
      <c r="AD178" s="235"/>
      <c r="AE178" s="235"/>
      <c r="AF178" s="194"/>
      <c r="AG178" s="235"/>
      <c r="AH178" s="235"/>
      <c r="AI178" s="235"/>
      <c r="AJ178" s="235"/>
      <c r="AK178" s="235">
        <v>1918.77</v>
      </c>
      <c r="AL178" s="235">
        <v>1918.77</v>
      </c>
      <c r="AM178" s="235">
        <v>1918.77</v>
      </c>
      <c r="AN178" s="235">
        <v>1918.77</v>
      </c>
      <c r="AO178" s="193">
        <v>1918.77</v>
      </c>
    </row>
    <row r="179" spans="2:112" s="291" customFormat="1" ht="16.5" x14ac:dyDescent="0.25">
      <c r="B179" s="236">
        <v>40676</v>
      </c>
      <c r="C179" s="190" t="s">
        <v>919</v>
      </c>
      <c r="D179" s="233" t="s">
        <v>920</v>
      </c>
      <c r="E179" s="192" t="s">
        <v>96</v>
      </c>
      <c r="F179" s="192" t="s">
        <v>921</v>
      </c>
      <c r="G179" s="193">
        <v>2170</v>
      </c>
      <c r="H179" s="193">
        <f t="shared" si="217"/>
        <v>217</v>
      </c>
      <c r="I179" s="194">
        <f t="shared" si="215"/>
        <v>1953</v>
      </c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35">
        <v>1953</v>
      </c>
      <c r="AL179" s="235">
        <v>1953</v>
      </c>
      <c r="AM179" s="235">
        <v>1953</v>
      </c>
      <c r="AN179" s="235">
        <v>1953</v>
      </c>
      <c r="AO179" s="193">
        <v>1953</v>
      </c>
    </row>
    <row r="180" spans="2:112" s="291" customFormat="1" ht="49.5" x14ac:dyDescent="0.25">
      <c r="B180" s="237">
        <v>40905</v>
      </c>
      <c r="C180" s="238" t="s">
        <v>922</v>
      </c>
      <c r="D180" s="239" t="s">
        <v>923</v>
      </c>
      <c r="E180" s="240" t="s">
        <v>157</v>
      </c>
      <c r="F180" s="240" t="s">
        <v>924</v>
      </c>
      <c r="G180" s="194">
        <v>1921</v>
      </c>
      <c r="H180" s="194">
        <f t="shared" si="217"/>
        <v>192.10000000000002</v>
      </c>
      <c r="I180" s="194">
        <f t="shared" si="215"/>
        <v>1728.9</v>
      </c>
      <c r="J180" s="194"/>
      <c r="K180" s="194"/>
      <c r="L180" s="194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>
        <v>2.84</v>
      </c>
      <c r="W180" s="194">
        <f>O180+P180+Q180+R180+S180+T180+U180+V180</f>
        <v>2.84</v>
      </c>
      <c r="X180" s="194">
        <f>ROUND((I180/5/365*31),2)</f>
        <v>29.37</v>
      </c>
      <c r="Y180" s="194">
        <f>ROUND((I180/5/365*29),2)</f>
        <v>27.47</v>
      </c>
      <c r="Z180" s="194">
        <f>ROUND((I180/5/365*31),2)</f>
        <v>29.37</v>
      </c>
      <c r="AA180" s="194">
        <f>ROUND((I180/5/365*30),2)</f>
        <v>28.42</v>
      </c>
      <c r="AB180" s="194">
        <f>ROUND((I180/5/365*31),2)</f>
        <v>29.37</v>
      </c>
      <c r="AC180" s="194">
        <f>ROUND((I180/5/365*30),2)</f>
        <v>28.42</v>
      </c>
      <c r="AD180" s="194">
        <f>ROUND((I180/5/365*31),2)</f>
        <v>29.37</v>
      </c>
      <c r="AE180" s="194">
        <f>ROUND((I180/5/365*31),2)</f>
        <v>29.37</v>
      </c>
      <c r="AF180" s="194">
        <f>ROUND((I180/5/365*30),2)</f>
        <v>28.42</v>
      </c>
      <c r="AG180" s="194">
        <f>ROUND((I180/5/365*31),2)</f>
        <v>29.37</v>
      </c>
      <c r="AH180" s="194">
        <f>ROUND((I180/5/365*30),2)</f>
        <v>28.42</v>
      </c>
      <c r="AI180" s="194">
        <f>ROUND((I180/5/365*31),2)</f>
        <v>29.37</v>
      </c>
      <c r="AJ180" s="194"/>
      <c r="AK180" s="194">
        <v>1728.9</v>
      </c>
      <c r="AL180" s="194">
        <v>1728.9</v>
      </c>
      <c r="AM180" s="194">
        <v>1728.9</v>
      </c>
      <c r="AN180" s="194">
        <v>1728.9</v>
      </c>
      <c r="AO180" s="194">
        <v>1728.9</v>
      </c>
    </row>
    <row r="181" spans="2:112" s="291" customFormat="1" ht="49.5" x14ac:dyDescent="0.25">
      <c r="B181" s="237">
        <v>40905</v>
      </c>
      <c r="C181" s="238" t="s">
        <v>922</v>
      </c>
      <c r="D181" s="239" t="s">
        <v>923</v>
      </c>
      <c r="E181" s="240" t="s">
        <v>192</v>
      </c>
      <c r="F181" s="240" t="s">
        <v>925</v>
      </c>
      <c r="G181" s="194">
        <v>1921</v>
      </c>
      <c r="H181" s="194">
        <f t="shared" si="217"/>
        <v>192.10000000000002</v>
      </c>
      <c r="I181" s="194">
        <f>(G181*0.9)</f>
        <v>1728.9</v>
      </c>
      <c r="J181" s="194"/>
      <c r="K181" s="194"/>
      <c r="L181" s="194"/>
      <c r="M181" s="194"/>
      <c r="N181" s="194"/>
      <c r="O181" s="194"/>
      <c r="P181" s="194"/>
      <c r="Q181" s="194"/>
      <c r="R181" s="194"/>
      <c r="S181" s="194"/>
      <c r="T181" s="194"/>
      <c r="U181" s="194"/>
      <c r="V181" s="194">
        <v>2.84</v>
      </c>
      <c r="W181" s="194">
        <f>O181+P181+Q181+R181+S181+T181+U181+V181</f>
        <v>2.84</v>
      </c>
      <c r="X181" s="194">
        <f>ROUND((I181/5/365*31),2)</f>
        <v>29.37</v>
      </c>
      <c r="Y181" s="194">
        <f>ROUND((I181/5/365*29),2)</f>
        <v>27.47</v>
      </c>
      <c r="Z181" s="194">
        <f>ROUND((I181/5/365*31),2)</f>
        <v>29.37</v>
      </c>
      <c r="AA181" s="194">
        <f>ROUND((I181/5/365*30),2)</f>
        <v>28.42</v>
      </c>
      <c r="AB181" s="194">
        <f>ROUND((I181/5/365*31),2)</f>
        <v>29.37</v>
      </c>
      <c r="AC181" s="194">
        <f>ROUND((I181/5/365*30),2)</f>
        <v>28.42</v>
      </c>
      <c r="AD181" s="194">
        <f>ROUND((I181/5/365*31),2)</f>
        <v>29.37</v>
      </c>
      <c r="AE181" s="194">
        <f>ROUND((I181/5/365*31),2)</f>
        <v>29.37</v>
      </c>
      <c r="AF181" s="194">
        <f>ROUND((I181/5/365*30),2)</f>
        <v>28.42</v>
      </c>
      <c r="AG181" s="194">
        <f>ROUND((I181/5/365*31),2)</f>
        <v>29.37</v>
      </c>
      <c r="AH181" s="194">
        <f>ROUND((I181/5/365*30),2)</f>
        <v>28.42</v>
      </c>
      <c r="AI181" s="194">
        <f>ROUND((I181/5/365*31),2)</f>
        <v>29.37</v>
      </c>
      <c r="AJ181" s="194"/>
      <c r="AK181" s="194">
        <v>1728.9</v>
      </c>
      <c r="AL181" s="194">
        <v>1728.9</v>
      </c>
      <c r="AM181" s="194">
        <v>1728.9</v>
      </c>
      <c r="AN181" s="194">
        <v>1728.9</v>
      </c>
      <c r="AO181" s="194">
        <v>1728.9</v>
      </c>
    </row>
    <row r="182" spans="2:112" s="291" customFormat="1" ht="49.5" x14ac:dyDescent="0.25">
      <c r="B182" s="237">
        <v>40905</v>
      </c>
      <c r="C182" s="238" t="s">
        <v>922</v>
      </c>
      <c r="D182" s="239" t="s">
        <v>923</v>
      </c>
      <c r="E182" s="240" t="s">
        <v>192</v>
      </c>
      <c r="F182" s="240" t="s">
        <v>926</v>
      </c>
      <c r="G182" s="194">
        <v>1921</v>
      </c>
      <c r="H182" s="194">
        <f t="shared" si="217"/>
        <v>192.10000000000002</v>
      </c>
      <c r="I182" s="194">
        <f t="shared" si="215"/>
        <v>1728.9</v>
      </c>
      <c r="J182" s="194"/>
      <c r="K182" s="194"/>
      <c r="L182" s="194"/>
      <c r="M182" s="194"/>
      <c r="N182" s="194"/>
      <c r="O182" s="194"/>
      <c r="P182" s="194"/>
      <c r="Q182" s="194"/>
      <c r="R182" s="194"/>
      <c r="S182" s="194"/>
      <c r="T182" s="194"/>
      <c r="U182" s="194"/>
      <c r="V182" s="194">
        <v>2.84</v>
      </c>
      <c r="W182" s="194">
        <f>O182+P182+Q182+R182+S182+T182+U182+V182</f>
        <v>2.84</v>
      </c>
      <c r="X182" s="194">
        <f>ROUND((I182/5/365*31),2)</f>
        <v>29.37</v>
      </c>
      <c r="Y182" s="194">
        <f>ROUND((I182/5/365*29),2)</f>
        <v>27.47</v>
      </c>
      <c r="Z182" s="194">
        <f>ROUND((I182/5/365*31),2)</f>
        <v>29.37</v>
      </c>
      <c r="AA182" s="194">
        <f>ROUND((I182/5/365*30),2)</f>
        <v>28.42</v>
      </c>
      <c r="AB182" s="194">
        <f>ROUND((I182/5/365*31),2)</f>
        <v>29.37</v>
      </c>
      <c r="AC182" s="194">
        <f>ROUND((I182/5/365*30),2)</f>
        <v>28.42</v>
      </c>
      <c r="AD182" s="194">
        <f>ROUND((I182/5/365*31),2)</f>
        <v>29.37</v>
      </c>
      <c r="AE182" s="194">
        <f>ROUND((I182/5/365*31),2)</f>
        <v>29.37</v>
      </c>
      <c r="AF182" s="194">
        <f>ROUND((I182/5/365*30),2)</f>
        <v>28.42</v>
      </c>
      <c r="AG182" s="194">
        <f>ROUND((I182/5/365*31),2)</f>
        <v>29.37</v>
      </c>
      <c r="AH182" s="194">
        <f>ROUND((I182/5/365*30),2)</f>
        <v>28.42</v>
      </c>
      <c r="AI182" s="194">
        <f>ROUND((I182/5/365*31),2)</f>
        <v>29.37</v>
      </c>
      <c r="AJ182" s="194"/>
      <c r="AK182" s="194">
        <v>1728.9</v>
      </c>
      <c r="AL182" s="194">
        <v>1728.9</v>
      </c>
      <c r="AM182" s="194">
        <v>1728.9</v>
      </c>
      <c r="AN182" s="194">
        <v>1728.9</v>
      </c>
      <c r="AO182" s="194">
        <v>1728.9</v>
      </c>
    </row>
    <row r="183" spans="2:112" s="298" customFormat="1" ht="156.75" x14ac:dyDescent="0.2">
      <c r="B183" s="237">
        <v>41144</v>
      </c>
      <c r="C183" s="238" t="s">
        <v>245</v>
      </c>
      <c r="D183" s="58" t="s">
        <v>927</v>
      </c>
      <c r="E183" s="292" t="s">
        <v>627</v>
      </c>
      <c r="F183" s="293" t="s">
        <v>928</v>
      </c>
      <c r="G183" s="194">
        <v>1462.22</v>
      </c>
      <c r="H183" s="194">
        <f t="shared" si="217"/>
        <v>146.22200000000001</v>
      </c>
      <c r="I183" s="194">
        <f t="shared" si="215"/>
        <v>1315.998</v>
      </c>
      <c r="J183" s="194"/>
      <c r="K183" s="194"/>
      <c r="L183" s="194"/>
      <c r="M183" s="194"/>
      <c r="N183" s="194"/>
      <c r="O183" s="194"/>
      <c r="P183" s="194"/>
      <c r="Q183" s="194"/>
      <c r="R183" s="194"/>
      <c r="S183" s="194"/>
      <c r="T183" s="194"/>
      <c r="U183" s="194"/>
      <c r="V183" s="194"/>
      <c r="W183" s="194">
        <v>0</v>
      </c>
      <c r="X183" s="194">
        <v>0</v>
      </c>
      <c r="Y183" s="194">
        <v>0</v>
      </c>
      <c r="Z183" s="194">
        <v>0</v>
      </c>
      <c r="AA183" s="194">
        <v>0</v>
      </c>
      <c r="AB183" s="194">
        <v>0</v>
      </c>
      <c r="AC183" s="194">
        <v>0</v>
      </c>
      <c r="AD183" s="194">
        <v>0</v>
      </c>
      <c r="AE183" s="194">
        <f>ROUND((I183/5/365*8),2)</f>
        <v>5.77</v>
      </c>
      <c r="AF183" s="194">
        <f t="shared" ref="AF183:AF190" si="230">ROUND((I183/5/365*30),2)</f>
        <v>21.63</v>
      </c>
      <c r="AG183" s="194">
        <f t="shared" ref="AG183:AG190" si="231">ROUND((I183/5/365*31),2)</f>
        <v>22.35</v>
      </c>
      <c r="AH183" s="194">
        <f t="shared" ref="AH183:AH190" si="232">ROUND((I183/5/365*30),2)</f>
        <v>21.63</v>
      </c>
      <c r="AI183" s="194">
        <f t="shared" ref="AI183:AI190" si="233">ROUND((I183/5/365*31),2)</f>
        <v>22.35</v>
      </c>
      <c r="AJ183" s="194"/>
      <c r="AK183" s="194">
        <v>1316</v>
      </c>
      <c r="AL183" s="194">
        <v>1316</v>
      </c>
      <c r="AM183" s="194">
        <v>1316</v>
      </c>
      <c r="AN183" s="194">
        <v>1316</v>
      </c>
      <c r="AO183" s="194">
        <v>1316</v>
      </c>
      <c r="AP183" s="294">
        <f t="shared" ref="AP183:AP190" si="234">ROUND((I183/5/365*31),2)</f>
        <v>22.35</v>
      </c>
      <c r="AQ183" s="295">
        <f t="shared" ref="AQ183:AQ190" si="235">ROUND((I183/5/365*28),2)</f>
        <v>20.190000000000001</v>
      </c>
      <c r="AR183" s="295">
        <f t="shared" ref="AR183:AR190" si="236">ROUND((I183/5/365*31),2)</f>
        <v>22.35</v>
      </c>
      <c r="AS183" s="295">
        <f t="shared" ref="AS183:AS190" si="237">ROUND((I183/5/365*30),2)</f>
        <v>21.63</v>
      </c>
      <c r="AT183" s="295">
        <f t="shared" ref="AT183:AT190" si="238">ROUND((I183/5/365*31),2)</f>
        <v>22.35</v>
      </c>
      <c r="AU183" s="295">
        <f t="shared" ref="AU183:AU190" si="239">ROUND((I183/5/365*30),2)</f>
        <v>21.63</v>
      </c>
      <c r="AV183" s="295">
        <f t="shared" ref="AV183:AV190" si="240">ROUND((I183/5/365*31),2)</f>
        <v>22.35</v>
      </c>
      <c r="AW183" s="295">
        <f t="shared" ref="AW183:AW190" si="241">ROUND((I183/5/365*31),2)</f>
        <v>22.35</v>
      </c>
      <c r="AX183" s="295">
        <f t="shared" ref="AX183:AX190" si="242">ROUND((I183/5/365*30),2)</f>
        <v>21.63</v>
      </c>
      <c r="AY183" s="295">
        <f t="shared" ref="AY183:AY190" si="243">ROUND((I183/5/365*31),2)</f>
        <v>22.35</v>
      </c>
      <c r="AZ183" s="295">
        <f t="shared" ref="AZ183:AZ190" si="244">ROUND((I183/5/365*30),2)</f>
        <v>21.63</v>
      </c>
      <c r="BA183" s="295">
        <f t="shared" ref="BA183:BA190" si="245">ROUND((I183/5/365*31),2)</f>
        <v>22.35</v>
      </c>
      <c r="BB183" s="295">
        <f t="shared" ref="BB183:BB190" si="246">SUM(AP183:BA183)</f>
        <v>263.15999999999997</v>
      </c>
      <c r="BC183" s="295">
        <f t="shared" ref="BC183:BC190" si="247">ROUND((AO183+AP183+AQ183+AR183+AS183+AT183+AU183+AV183+AW183+AX183+AY183+AZ183+BA183),2)</f>
        <v>1579.16</v>
      </c>
      <c r="BD183" s="295">
        <f t="shared" ref="BD183:BD190" si="248">ROUND((I183/5/365*31),2)</f>
        <v>22.35</v>
      </c>
      <c r="BE183" s="295">
        <f t="shared" ref="BE183:BE190" si="249">ROUND((I183/5/365*28),2)</f>
        <v>20.190000000000001</v>
      </c>
      <c r="BF183" s="295">
        <f t="shared" ref="BF183:BF190" si="250">ROUND((I183/5/365*31),2)</f>
        <v>22.35</v>
      </c>
      <c r="BG183" s="295">
        <f t="shared" ref="BG183:BG190" si="251">ROUND((I183/5/365*30),2)</f>
        <v>21.63</v>
      </c>
      <c r="BH183" s="295">
        <f t="shared" ref="BH183:BH190" si="252">ROUND((I183/5/365*31),2)</f>
        <v>22.35</v>
      </c>
      <c r="BI183" s="295">
        <f t="shared" ref="BI183:BI190" si="253">ROUND((I183/5/365*30),2)</f>
        <v>21.63</v>
      </c>
      <c r="BJ183" s="295">
        <f t="shared" ref="BJ183:BJ190" si="254">ROUND((I183/5/365*31),2)</f>
        <v>22.35</v>
      </c>
      <c r="BK183" s="295">
        <f t="shared" ref="BK183:BK190" si="255">ROUND((I183/5/365*31),2)</f>
        <v>22.35</v>
      </c>
      <c r="BL183" s="295">
        <f t="shared" ref="BL183:BL190" si="256">ROUND((I183/5/365*30),2)</f>
        <v>21.63</v>
      </c>
      <c r="BM183" s="295">
        <f t="shared" ref="BM183:BM190" si="257">ROUND((I183/5/365*31),2)</f>
        <v>22.35</v>
      </c>
      <c r="BN183" s="295">
        <f t="shared" ref="BN183:BN190" si="258">ROUND((I183/5/365*30),2)</f>
        <v>21.63</v>
      </c>
      <c r="BO183" s="295">
        <f t="shared" ref="BO183:BO190" si="259">ROUND((I183/5/365*31),2)</f>
        <v>22.35</v>
      </c>
      <c r="BP183" s="295">
        <f t="shared" ref="BP183:BP190" si="260">SUM(BD183:BO183)</f>
        <v>263.15999999999997</v>
      </c>
      <c r="BQ183" s="295">
        <f t="shared" ref="BQ183:BQ190" si="261">ROUND((BC183+BP183),2)</f>
        <v>1842.32</v>
      </c>
      <c r="BR183" s="295">
        <f t="shared" ref="BR183:BR190" si="262">ROUND((I183/5/365*31),2)</f>
        <v>22.35</v>
      </c>
      <c r="BS183" s="295">
        <f t="shared" ref="BS183:BS190" si="263">ROUND((I183/5/365*28),2)</f>
        <v>20.190000000000001</v>
      </c>
      <c r="BT183" s="295">
        <f t="shared" ref="BT183:BT190" si="264">ROUND((I183/5/365*31),2)</f>
        <v>22.35</v>
      </c>
      <c r="BU183" s="295">
        <f t="shared" ref="BU183:BU190" si="265">ROUND((I183/5/365*30),2)</f>
        <v>21.63</v>
      </c>
      <c r="BV183" s="295">
        <f t="shared" ref="BV183:BV190" si="266">ROUND((I183/5/365*31),2)</f>
        <v>22.35</v>
      </c>
      <c r="BW183" s="295">
        <f t="shared" ref="BW183:BW190" si="267">ROUND((I183/5/365*30),2)</f>
        <v>21.63</v>
      </c>
      <c r="BX183" s="295">
        <f t="shared" ref="BX183:BX190" si="268">ROUND((I183/5/365*31),2)</f>
        <v>22.35</v>
      </c>
      <c r="BY183" s="295">
        <f t="shared" ref="BY183:BY190" si="269">ROUND((I183/5/365*31),2)</f>
        <v>22.35</v>
      </c>
      <c r="BZ183" s="295">
        <f t="shared" ref="BZ183:BZ190" si="270">ROUND((I183/5/365*30),2)</f>
        <v>21.63</v>
      </c>
      <c r="CA183" s="295">
        <f t="shared" ref="CA183:CA190" si="271">ROUND((I183/5/365*31),2)</f>
        <v>22.35</v>
      </c>
      <c r="CB183" s="295">
        <f t="shared" ref="CB183:CB190" si="272">ROUND((I183/5/365*30),2)</f>
        <v>21.63</v>
      </c>
      <c r="CC183" s="295">
        <f t="shared" ref="CC183:CC190" si="273">ROUND((I183/5/365*31),2)</f>
        <v>22.35</v>
      </c>
      <c r="CD183" s="295">
        <f t="shared" ref="CD183:CD190" si="274">SUM(BR183:CC183)</f>
        <v>263.15999999999997</v>
      </c>
      <c r="CE183" s="295">
        <f t="shared" ref="CE183:CE190" si="275">ROUND((BQ183+CD183),2)</f>
        <v>2105.48</v>
      </c>
      <c r="CF183" s="295">
        <f t="shared" ref="CF183:CF190" si="276">ROUND((I183/5/365*31),2)</f>
        <v>22.35</v>
      </c>
      <c r="CG183" s="295">
        <f t="shared" ref="CG183:CG190" si="277">ROUND((I183/5/365*29),2)</f>
        <v>20.91</v>
      </c>
      <c r="CH183" s="295">
        <f t="shared" ref="CH183:CH190" si="278">ROUND((I183/5/365*31),2)</f>
        <v>22.35</v>
      </c>
      <c r="CI183" s="295">
        <f t="shared" ref="CI183:CI190" si="279">ROUND((I183/5/365*30),2)</f>
        <v>21.63</v>
      </c>
      <c r="CJ183" s="295">
        <f t="shared" ref="CJ183:CJ190" si="280">ROUND((I183/5/365*31),2)</f>
        <v>22.35</v>
      </c>
      <c r="CK183" s="295">
        <f t="shared" ref="CK183:CK190" si="281">ROUND((I183/5/365*30),2)</f>
        <v>21.63</v>
      </c>
      <c r="CL183" s="295">
        <f t="shared" ref="CL183:CL190" si="282">ROUND((I183/5/365*31),2)</f>
        <v>22.35</v>
      </c>
      <c r="CM183" s="295">
        <f t="shared" ref="CM183:CM190" si="283">ROUND((I183/5/365*31),2)</f>
        <v>22.35</v>
      </c>
      <c r="CN183" s="295">
        <f t="shared" ref="CN183:CN190" si="284">ROUND((I183/5/365*30),2)</f>
        <v>21.63</v>
      </c>
      <c r="CO183" s="295">
        <f t="shared" ref="CO183:CO190" si="285">ROUND((I183/5/365*31),2)</f>
        <v>22.35</v>
      </c>
      <c r="CP183" s="295">
        <f t="shared" ref="CP183:CP190" si="286">ROUND((I183/5/365*30),2)</f>
        <v>21.63</v>
      </c>
      <c r="CQ183" s="295">
        <f t="shared" ref="CQ183:CQ190" si="287">ROUND((I183/5/365*31),2)</f>
        <v>22.35</v>
      </c>
      <c r="CR183" s="295">
        <f t="shared" ref="CR183:CR190" si="288">SUM(CF183:CQ183)</f>
        <v>263.88</v>
      </c>
      <c r="CS183" s="193">
        <f t="shared" ref="CS183:CS190" si="289">ROUND((CE183+CR183),2)</f>
        <v>2369.36</v>
      </c>
      <c r="CT183" s="295">
        <f t="shared" ref="CT183:CT190" si="290">ROUND((I183/5/365*31),2)</f>
        <v>22.35</v>
      </c>
      <c r="CU183" s="295">
        <f t="shared" ref="CU183:CU190" si="291">ROUND((I183/5/365*28),2)</f>
        <v>20.190000000000001</v>
      </c>
      <c r="CV183" s="295">
        <f t="shared" ref="CV183:CV190" si="292">ROUND((I183/5/365*31),2)</f>
        <v>22.35</v>
      </c>
      <c r="CW183" s="295">
        <f t="shared" ref="CW183:CW190" si="293">ROUND((I183/5/365*30),2)</f>
        <v>21.63</v>
      </c>
      <c r="CX183" s="296">
        <f t="shared" ref="CX183:CX190" si="294">ROUND((I183/5/365*31),2)</f>
        <v>22.35</v>
      </c>
      <c r="CY183" s="295">
        <f t="shared" ref="CY183:CY190" si="295">ROUND((I183/5/365*30),2)</f>
        <v>21.63</v>
      </c>
      <c r="CZ183" s="295">
        <f t="shared" ref="CZ183:CZ190" si="296">ROUND((I183/5/365*31),2)</f>
        <v>22.35</v>
      </c>
      <c r="DA183" s="295">
        <v>16.059999999999999</v>
      </c>
      <c r="DB183" s="295"/>
      <c r="DC183" s="295"/>
      <c r="DD183" s="295"/>
      <c r="DE183" s="295"/>
      <c r="DF183" s="297">
        <f t="shared" ref="DF183:DF190" si="297">SUM(CT183:DE183)</f>
        <v>168.91</v>
      </c>
      <c r="DG183" s="295">
        <f t="shared" ref="DG183:DG190" si="298">ROUND((CS183+CT183+CU183+CV183+CW183+CX183+CY183+CZ183+DA183+DC183+DD183+DC183+DE183),2)</f>
        <v>2538.27</v>
      </c>
      <c r="DH183" s="295">
        <f t="shared" ref="DH183:DH190" si="299">SUM(G183-DG183)</f>
        <v>-1076.05</v>
      </c>
    </row>
    <row r="184" spans="2:112" s="298" customFormat="1" ht="156.75" x14ac:dyDescent="0.2">
      <c r="B184" s="237">
        <v>41144</v>
      </c>
      <c r="C184" s="238" t="s">
        <v>245</v>
      </c>
      <c r="D184" s="58" t="s">
        <v>929</v>
      </c>
      <c r="E184" s="292" t="s">
        <v>199</v>
      </c>
      <c r="F184" s="293" t="s">
        <v>930</v>
      </c>
      <c r="G184" s="194">
        <v>1462.22</v>
      </c>
      <c r="H184" s="194">
        <f t="shared" si="217"/>
        <v>146.22200000000001</v>
      </c>
      <c r="I184" s="194">
        <f t="shared" si="215"/>
        <v>1315.998</v>
      </c>
      <c r="J184" s="194"/>
      <c r="K184" s="194"/>
      <c r="L184" s="194"/>
      <c r="M184" s="194"/>
      <c r="N184" s="194"/>
      <c r="O184" s="194"/>
      <c r="P184" s="194"/>
      <c r="Q184" s="194"/>
      <c r="R184" s="194"/>
      <c r="S184" s="194"/>
      <c r="T184" s="194"/>
      <c r="U184" s="194"/>
      <c r="V184" s="194"/>
      <c r="W184" s="194">
        <v>0</v>
      </c>
      <c r="X184" s="194">
        <v>0</v>
      </c>
      <c r="Y184" s="194">
        <v>0</v>
      </c>
      <c r="Z184" s="194">
        <v>0</v>
      </c>
      <c r="AA184" s="194">
        <v>0</v>
      </c>
      <c r="AB184" s="194">
        <v>0</v>
      </c>
      <c r="AC184" s="194">
        <v>0</v>
      </c>
      <c r="AD184" s="194">
        <v>0</v>
      </c>
      <c r="AE184" s="194">
        <f t="shared" ref="AE184:AE190" si="300">ROUND((I184/5/365*8),2)</f>
        <v>5.77</v>
      </c>
      <c r="AF184" s="194">
        <f t="shared" si="230"/>
        <v>21.63</v>
      </c>
      <c r="AG184" s="194">
        <f t="shared" si="231"/>
        <v>22.35</v>
      </c>
      <c r="AH184" s="194">
        <f t="shared" si="232"/>
        <v>21.63</v>
      </c>
      <c r="AI184" s="194">
        <f t="shared" si="233"/>
        <v>22.35</v>
      </c>
      <c r="AJ184" s="194"/>
      <c r="AK184" s="194">
        <v>1316</v>
      </c>
      <c r="AL184" s="194">
        <v>1316</v>
      </c>
      <c r="AM184" s="194">
        <v>1316</v>
      </c>
      <c r="AN184" s="194">
        <v>1316</v>
      </c>
      <c r="AO184" s="194">
        <v>1316</v>
      </c>
      <c r="AP184" s="294">
        <f t="shared" si="234"/>
        <v>22.35</v>
      </c>
      <c r="AQ184" s="295">
        <f t="shared" si="235"/>
        <v>20.190000000000001</v>
      </c>
      <c r="AR184" s="295">
        <f t="shared" si="236"/>
        <v>22.35</v>
      </c>
      <c r="AS184" s="295">
        <f t="shared" si="237"/>
        <v>21.63</v>
      </c>
      <c r="AT184" s="295">
        <f t="shared" si="238"/>
        <v>22.35</v>
      </c>
      <c r="AU184" s="295">
        <f t="shared" si="239"/>
        <v>21.63</v>
      </c>
      <c r="AV184" s="295">
        <f t="shared" si="240"/>
        <v>22.35</v>
      </c>
      <c r="AW184" s="295">
        <f t="shared" si="241"/>
        <v>22.35</v>
      </c>
      <c r="AX184" s="295">
        <f t="shared" si="242"/>
        <v>21.63</v>
      </c>
      <c r="AY184" s="295">
        <f t="shared" si="243"/>
        <v>22.35</v>
      </c>
      <c r="AZ184" s="295">
        <f t="shared" si="244"/>
        <v>21.63</v>
      </c>
      <c r="BA184" s="295">
        <f t="shared" si="245"/>
        <v>22.35</v>
      </c>
      <c r="BB184" s="295">
        <f t="shared" si="246"/>
        <v>263.15999999999997</v>
      </c>
      <c r="BC184" s="295">
        <f t="shared" si="247"/>
        <v>1579.16</v>
      </c>
      <c r="BD184" s="295">
        <f t="shared" si="248"/>
        <v>22.35</v>
      </c>
      <c r="BE184" s="295">
        <f t="shared" si="249"/>
        <v>20.190000000000001</v>
      </c>
      <c r="BF184" s="295">
        <f t="shared" si="250"/>
        <v>22.35</v>
      </c>
      <c r="BG184" s="295">
        <f t="shared" si="251"/>
        <v>21.63</v>
      </c>
      <c r="BH184" s="295">
        <f t="shared" si="252"/>
        <v>22.35</v>
      </c>
      <c r="BI184" s="295">
        <f t="shared" si="253"/>
        <v>21.63</v>
      </c>
      <c r="BJ184" s="295">
        <f t="shared" si="254"/>
        <v>22.35</v>
      </c>
      <c r="BK184" s="295">
        <f t="shared" si="255"/>
        <v>22.35</v>
      </c>
      <c r="BL184" s="295">
        <f t="shared" si="256"/>
        <v>21.63</v>
      </c>
      <c r="BM184" s="295">
        <f t="shared" si="257"/>
        <v>22.35</v>
      </c>
      <c r="BN184" s="295">
        <f t="shared" si="258"/>
        <v>21.63</v>
      </c>
      <c r="BO184" s="295">
        <f t="shared" si="259"/>
        <v>22.35</v>
      </c>
      <c r="BP184" s="295">
        <f t="shared" si="260"/>
        <v>263.15999999999997</v>
      </c>
      <c r="BQ184" s="295">
        <f t="shared" si="261"/>
        <v>1842.32</v>
      </c>
      <c r="BR184" s="295">
        <f t="shared" si="262"/>
        <v>22.35</v>
      </c>
      <c r="BS184" s="295">
        <f t="shared" si="263"/>
        <v>20.190000000000001</v>
      </c>
      <c r="BT184" s="295">
        <f t="shared" si="264"/>
        <v>22.35</v>
      </c>
      <c r="BU184" s="295">
        <f t="shared" si="265"/>
        <v>21.63</v>
      </c>
      <c r="BV184" s="295">
        <f t="shared" si="266"/>
        <v>22.35</v>
      </c>
      <c r="BW184" s="295">
        <f t="shared" si="267"/>
        <v>21.63</v>
      </c>
      <c r="BX184" s="295">
        <f t="shared" si="268"/>
        <v>22.35</v>
      </c>
      <c r="BY184" s="295">
        <f t="shared" si="269"/>
        <v>22.35</v>
      </c>
      <c r="BZ184" s="295">
        <f t="shared" si="270"/>
        <v>21.63</v>
      </c>
      <c r="CA184" s="295">
        <f t="shared" si="271"/>
        <v>22.35</v>
      </c>
      <c r="CB184" s="295">
        <f t="shared" si="272"/>
        <v>21.63</v>
      </c>
      <c r="CC184" s="295">
        <f t="shared" si="273"/>
        <v>22.35</v>
      </c>
      <c r="CD184" s="295">
        <f t="shared" si="274"/>
        <v>263.15999999999997</v>
      </c>
      <c r="CE184" s="295">
        <f t="shared" si="275"/>
        <v>2105.48</v>
      </c>
      <c r="CF184" s="295">
        <f t="shared" si="276"/>
        <v>22.35</v>
      </c>
      <c r="CG184" s="295">
        <f t="shared" si="277"/>
        <v>20.91</v>
      </c>
      <c r="CH184" s="295">
        <f t="shared" si="278"/>
        <v>22.35</v>
      </c>
      <c r="CI184" s="295">
        <f t="shared" si="279"/>
        <v>21.63</v>
      </c>
      <c r="CJ184" s="295">
        <f t="shared" si="280"/>
        <v>22.35</v>
      </c>
      <c r="CK184" s="295">
        <f t="shared" si="281"/>
        <v>21.63</v>
      </c>
      <c r="CL184" s="295">
        <f t="shared" si="282"/>
        <v>22.35</v>
      </c>
      <c r="CM184" s="295">
        <f t="shared" si="283"/>
        <v>22.35</v>
      </c>
      <c r="CN184" s="295">
        <f t="shared" si="284"/>
        <v>21.63</v>
      </c>
      <c r="CO184" s="295">
        <f t="shared" si="285"/>
        <v>22.35</v>
      </c>
      <c r="CP184" s="295">
        <f t="shared" si="286"/>
        <v>21.63</v>
      </c>
      <c r="CQ184" s="295">
        <f t="shared" si="287"/>
        <v>22.35</v>
      </c>
      <c r="CR184" s="295">
        <f t="shared" si="288"/>
        <v>263.88</v>
      </c>
      <c r="CS184" s="193">
        <f t="shared" si="289"/>
        <v>2369.36</v>
      </c>
      <c r="CT184" s="295">
        <f t="shared" si="290"/>
        <v>22.35</v>
      </c>
      <c r="CU184" s="295">
        <f t="shared" si="291"/>
        <v>20.190000000000001</v>
      </c>
      <c r="CV184" s="295">
        <f t="shared" si="292"/>
        <v>22.35</v>
      </c>
      <c r="CW184" s="295">
        <f t="shared" si="293"/>
        <v>21.63</v>
      </c>
      <c r="CX184" s="296">
        <f t="shared" si="294"/>
        <v>22.35</v>
      </c>
      <c r="CY184" s="295">
        <f t="shared" si="295"/>
        <v>21.63</v>
      </c>
      <c r="CZ184" s="295">
        <f t="shared" si="296"/>
        <v>22.35</v>
      </c>
      <c r="DA184" s="295">
        <v>16.059999999999999</v>
      </c>
      <c r="DB184" s="295"/>
      <c r="DC184" s="295"/>
      <c r="DD184" s="295"/>
      <c r="DE184" s="295"/>
      <c r="DF184" s="297">
        <f t="shared" si="297"/>
        <v>168.91</v>
      </c>
      <c r="DG184" s="295">
        <f t="shared" si="298"/>
        <v>2538.27</v>
      </c>
      <c r="DH184" s="295">
        <f t="shared" si="299"/>
        <v>-1076.05</v>
      </c>
    </row>
    <row r="185" spans="2:112" s="298" customFormat="1" ht="148.5" x14ac:dyDescent="0.2">
      <c r="B185" s="237">
        <v>41144</v>
      </c>
      <c r="C185" s="238" t="s">
        <v>245</v>
      </c>
      <c r="D185" s="58" t="s">
        <v>931</v>
      </c>
      <c r="E185" s="292" t="s">
        <v>185</v>
      </c>
      <c r="F185" s="293" t="s">
        <v>932</v>
      </c>
      <c r="G185" s="194">
        <v>1462.22</v>
      </c>
      <c r="H185" s="194">
        <f t="shared" si="217"/>
        <v>146.22200000000001</v>
      </c>
      <c r="I185" s="194">
        <f t="shared" si="215"/>
        <v>1315.998</v>
      </c>
      <c r="J185" s="194"/>
      <c r="K185" s="194"/>
      <c r="L185" s="194"/>
      <c r="M185" s="194"/>
      <c r="N185" s="194"/>
      <c r="O185" s="194"/>
      <c r="P185" s="194"/>
      <c r="Q185" s="194"/>
      <c r="R185" s="194"/>
      <c r="S185" s="194"/>
      <c r="T185" s="194"/>
      <c r="U185" s="194"/>
      <c r="V185" s="194"/>
      <c r="W185" s="194">
        <v>0</v>
      </c>
      <c r="X185" s="194">
        <v>0</v>
      </c>
      <c r="Y185" s="194">
        <v>0</v>
      </c>
      <c r="Z185" s="194">
        <v>0</v>
      </c>
      <c r="AA185" s="194">
        <v>0</v>
      </c>
      <c r="AB185" s="194">
        <v>0</v>
      </c>
      <c r="AC185" s="194">
        <v>0</v>
      </c>
      <c r="AD185" s="194">
        <v>0</v>
      </c>
      <c r="AE185" s="194">
        <f t="shared" si="300"/>
        <v>5.77</v>
      </c>
      <c r="AF185" s="194">
        <f t="shared" si="230"/>
        <v>21.63</v>
      </c>
      <c r="AG185" s="194">
        <f t="shared" si="231"/>
        <v>22.35</v>
      </c>
      <c r="AH185" s="194">
        <f t="shared" si="232"/>
        <v>21.63</v>
      </c>
      <c r="AI185" s="194">
        <f t="shared" si="233"/>
        <v>22.35</v>
      </c>
      <c r="AJ185" s="194"/>
      <c r="AK185" s="194">
        <v>1316</v>
      </c>
      <c r="AL185" s="194">
        <v>1316</v>
      </c>
      <c r="AM185" s="194">
        <v>1316</v>
      </c>
      <c r="AN185" s="194">
        <v>1316</v>
      </c>
      <c r="AO185" s="194">
        <v>1316</v>
      </c>
      <c r="AP185" s="294">
        <f t="shared" si="234"/>
        <v>22.35</v>
      </c>
      <c r="AQ185" s="295">
        <f t="shared" si="235"/>
        <v>20.190000000000001</v>
      </c>
      <c r="AR185" s="295">
        <f t="shared" si="236"/>
        <v>22.35</v>
      </c>
      <c r="AS185" s="295">
        <f t="shared" si="237"/>
        <v>21.63</v>
      </c>
      <c r="AT185" s="295">
        <f t="shared" si="238"/>
        <v>22.35</v>
      </c>
      <c r="AU185" s="295">
        <f t="shared" si="239"/>
        <v>21.63</v>
      </c>
      <c r="AV185" s="295">
        <f t="shared" si="240"/>
        <v>22.35</v>
      </c>
      <c r="AW185" s="295">
        <f t="shared" si="241"/>
        <v>22.35</v>
      </c>
      <c r="AX185" s="295">
        <f t="shared" si="242"/>
        <v>21.63</v>
      </c>
      <c r="AY185" s="295">
        <f t="shared" si="243"/>
        <v>22.35</v>
      </c>
      <c r="AZ185" s="295">
        <f t="shared" si="244"/>
        <v>21.63</v>
      </c>
      <c r="BA185" s="295">
        <f t="shared" si="245"/>
        <v>22.35</v>
      </c>
      <c r="BB185" s="295">
        <f t="shared" si="246"/>
        <v>263.15999999999997</v>
      </c>
      <c r="BC185" s="295">
        <f t="shared" si="247"/>
        <v>1579.16</v>
      </c>
      <c r="BD185" s="295">
        <f t="shared" si="248"/>
        <v>22.35</v>
      </c>
      <c r="BE185" s="295">
        <f t="shared" si="249"/>
        <v>20.190000000000001</v>
      </c>
      <c r="BF185" s="295">
        <f t="shared" si="250"/>
        <v>22.35</v>
      </c>
      <c r="BG185" s="295">
        <f t="shared" si="251"/>
        <v>21.63</v>
      </c>
      <c r="BH185" s="295">
        <f t="shared" si="252"/>
        <v>22.35</v>
      </c>
      <c r="BI185" s="295">
        <f t="shared" si="253"/>
        <v>21.63</v>
      </c>
      <c r="BJ185" s="295">
        <f t="shared" si="254"/>
        <v>22.35</v>
      </c>
      <c r="BK185" s="295">
        <f t="shared" si="255"/>
        <v>22.35</v>
      </c>
      <c r="BL185" s="295">
        <f t="shared" si="256"/>
        <v>21.63</v>
      </c>
      <c r="BM185" s="295">
        <f t="shared" si="257"/>
        <v>22.35</v>
      </c>
      <c r="BN185" s="295">
        <f t="shared" si="258"/>
        <v>21.63</v>
      </c>
      <c r="BO185" s="295">
        <f t="shared" si="259"/>
        <v>22.35</v>
      </c>
      <c r="BP185" s="295">
        <f t="shared" si="260"/>
        <v>263.15999999999997</v>
      </c>
      <c r="BQ185" s="295">
        <f t="shared" si="261"/>
        <v>1842.32</v>
      </c>
      <c r="BR185" s="295">
        <f t="shared" si="262"/>
        <v>22.35</v>
      </c>
      <c r="BS185" s="295">
        <f t="shared" si="263"/>
        <v>20.190000000000001</v>
      </c>
      <c r="BT185" s="295">
        <f t="shared" si="264"/>
        <v>22.35</v>
      </c>
      <c r="BU185" s="295">
        <f t="shared" si="265"/>
        <v>21.63</v>
      </c>
      <c r="BV185" s="295">
        <f t="shared" si="266"/>
        <v>22.35</v>
      </c>
      <c r="BW185" s="295">
        <f t="shared" si="267"/>
        <v>21.63</v>
      </c>
      <c r="BX185" s="295">
        <f t="shared" si="268"/>
        <v>22.35</v>
      </c>
      <c r="BY185" s="295">
        <f t="shared" si="269"/>
        <v>22.35</v>
      </c>
      <c r="BZ185" s="295">
        <f t="shared" si="270"/>
        <v>21.63</v>
      </c>
      <c r="CA185" s="295">
        <f t="shared" si="271"/>
        <v>22.35</v>
      </c>
      <c r="CB185" s="295">
        <f t="shared" si="272"/>
        <v>21.63</v>
      </c>
      <c r="CC185" s="295">
        <f t="shared" si="273"/>
        <v>22.35</v>
      </c>
      <c r="CD185" s="295">
        <f t="shared" si="274"/>
        <v>263.15999999999997</v>
      </c>
      <c r="CE185" s="295">
        <f t="shared" si="275"/>
        <v>2105.48</v>
      </c>
      <c r="CF185" s="295">
        <f t="shared" si="276"/>
        <v>22.35</v>
      </c>
      <c r="CG185" s="295">
        <f t="shared" si="277"/>
        <v>20.91</v>
      </c>
      <c r="CH185" s="295">
        <f t="shared" si="278"/>
        <v>22.35</v>
      </c>
      <c r="CI185" s="295">
        <f t="shared" si="279"/>
        <v>21.63</v>
      </c>
      <c r="CJ185" s="295">
        <f t="shared" si="280"/>
        <v>22.35</v>
      </c>
      <c r="CK185" s="295">
        <f t="shared" si="281"/>
        <v>21.63</v>
      </c>
      <c r="CL185" s="295">
        <f t="shared" si="282"/>
        <v>22.35</v>
      </c>
      <c r="CM185" s="295">
        <f t="shared" si="283"/>
        <v>22.35</v>
      </c>
      <c r="CN185" s="295">
        <f t="shared" si="284"/>
        <v>21.63</v>
      </c>
      <c r="CO185" s="295">
        <f t="shared" si="285"/>
        <v>22.35</v>
      </c>
      <c r="CP185" s="295">
        <f t="shared" si="286"/>
        <v>21.63</v>
      </c>
      <c r="CQ185" s="295">
        <f t="shared" si="287"/>
        <v>22.35</v>
      </c>
      <c r="CR185" s="295">
        <f t="shared" si="288"/>
        <v>263.88</v>
      </c>
      <c r="CS185" s="193">
        <f t="shared" si="289"/>
        <v>2369.36</v>
      </c>
      <c r="CT185" s="295">
        <f t="shared" si="290"/>
        <v>22.35</v>
      </c>
      <c r="CU185" s="295">
        <f t="shared" si="291"/>
        <v>20.190000000000001</v>
      </c>
      <c r="CV185" s="295">
        <f t="shared" si="292"/>
        <v>22.35</v>
      </c>
      <c r="CW185" s="295">
        <f t="shared" si="293"/>
        <v>21.63</v>
      </c>
      <c r="CX185" s="296">
        <f t="shared" si="294"/>
        <v>22.35</v>
      </c>
      <c r="CY185" s="295">
        <f t="shared" si="295"/>
        <v>21.63</v>
      </c>
      <c r="CZ185" s="295">
        <f t="shared" si="296"/>
        <v>22.35</v>
      </c>
      <c r="DA185" s="295">
        <v>16.059999999999999</v>
      </c>
      <c r="DB185" s="295"/>
      <c r="DC185" s="295"/>
      <c r="DD185" s="295"/>
      <c r="DE185" s="295"/>
      <c r="DF185" s="297">
        <f t="shared" si="297"/>
        <v>168.91</v>
      </c>
      <c r="DG185" s="295">
        <f t="shared" si="298"/>
        <v>2538.27</v>
      </c>
      <c r="DH185" s="295">
        <f t="shared" si="299"/>
        <v>-1076.05</v>
      </c>
    </row>
    <row r="186" spans="2:112" s="298" customFormat="1" ht="148.5" x14ac:dyDescent="0.2">
      <c r="B186" s="237">
        <v>41144</v>
      </c>
      <c r="C186" s="238" t="s">
        <v>245</v>
      </c>
      <c r="D186" s="58" t="s">
        <v>933</v>
      </c>
      <c r="E186" s="292" t="s">
        <v>182</v>
      </c>
      <c r="F186" s="293" t="s">
        <v>934</v>
      </c>
      <c r="G186" s="194">
        <v>1462.22</v>
      </c>
      <c r="H186" s="194">
        <f t="shared" si="217"/>
        <v>146.22200000000001</v>
      </c>
      <c r="I186" s="194">
        <f t="shared" si="215"/>
        <v>1315.998</v>
      </c>
      <c r="J186" s="194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>
        <v>0</v>
      </c>
      <c r="X186" s="194">
        <v>0</v>
      </c>
      <c r="Y186" s="194">
        <v>0</v>
      </c>
      <c r="Z186" s="194">
        <v>0</v>
      </c>
      <c r="AA186" s="194">
        <v>0</v>
      </c>
      <c r="AB186" s="194">
        <v>0</v>
      </c>
      <c r="AC186" s="194">
        <v>0</v>
      </c>
      <c r="AD186" s="194">
        <v>0</v>
      </c>
      <c r="AE186" s="194">
        <f t="shared" si="300"/>
        <v>5.77</v>
      </c>
      <c r="AF186" s="194">
        <f t="shared" si="230"/>
        <v>21.63</v>
      </c>
      <c r="AG186" s="194">
        <f t="shared" si="231"/>
        <v>22.35</v>
      </c>
      <c r="AH186" s="194">
        <f t="shared" si="232"/>
        <v>21.63</v>
      </c>
      <c r="AI186" s="194">
        <f t="shared" si="233"/>
        <v>22.35</v>
      </c>
      <c r="AJ186" s="194"/>
      <c r="AK186" s="194">
        <v>1316</v>
      </c>
      <c r="AL186" s="194">
        <v>1316</v>
      </c>
      <c r="AM186" s="194">
        <v>1316</v>
      </c>
      <c r="AN186" s="194">
        <v>1316</v>
      </c>
      <c r="AO186" s="194">
        <v>1316</v>
      </c>
      <c r="AP186" s="294">
        <f t="shared" si="234"/>
        <v>22.35</v>
      </c>
      <c r="AQ186" s="295">
        <f t="shared" si="235"/>
        <v>20.190000000000001</v>
      </c>
      <c r="AR186" s="295">
        <f t="shared" si="236"/>
        <v>22.35</v>
      </c>
      <c r="AS186" s="295">
        <f t="shared" si="237"/>
        <v>21.63</v>
      </c>
      <c r="AT186" s="295">
        <f t="shared" si="238"/>
        <v>22.35</v>
      </c>
      <c r="AU186" s="295">
        <f t="shared" si="239"/>
        <v>21.63</v>
      </c>
      <c r="AV186" s="295">
        <f t="shared" si="240"/>
        <v>22.35</v>
      </c>
      <c r="AW186" s="295">
        <f t="shared" si="241"/>
        <v>22.35</v>
      </c>
      <c r="AX186" s="295">
        <f t="shared" si="242"/>
        <v>21.63</v>
      </c>
      <c r="AY186" s="295">
        <f t="shared" si="243"/>
        <v>22.35</v>
      </c>
      <c r="AZ186" s="295">
        <f t="shared" si="244"/>
        <v>21.63</v>
      </c>
      <c r="BA186" s="295">
        <f t="shared" si="245"/>
        <v>22.35</v>
      </c>
      <c r="BB186" s="295">
        <f t="shared" si="246"/>
        <v>263.15999999999997</v>
      </c>
      <c r="BC186" s="295">
        <f t="shared" si="247"/>
        <v>1579.16</v>
      </c>
      <c r="BD186" s="295">
        <f t="shared" si="248"/>
        <v>22.35</v>
      </c>
      <c r="BE186" s="295">
        <f t="shared" si="249"/>
        <v>20.190000000000001</v>
      </c>
      <c r="BF186" s="295">
        <f t="shared" si="250"/>
        <v>22.35</v>
      </c>
      <c r="BG186" s="295">
        <f t="shared" si="251"/>
        <v>21.63</v>
      </c>
      <c r="BH186" s="295">
        <f t="shared" si="252"/>
        <v>22.35</v>
      </c>
      <c r="BI186" s="295">
        <f t="shared" si="253"/>
        <v>21.63</v>
      </c>
      <c r="BJ186" s="295">
        <f t="shared" si="254"/>
        <v>22.35</v>
      </c>
      <c r="BK186" s="295">
        <f t="shared" si="255"/>
        <v>22.35</v>
      </c>
      <c r="BL186" s="295">
        <f t="shared" si="256"/>
        <v>21.63</v>
      </c>
      <c r="BM186" s="295">
        <f t="shared" si="257"/>
        <v>22.35</v>
      </c>
      <c r="BN186" s="295">
        <f t="shared" si="258"/>
        <v>21.63</v>
      </c>
      <c r="BO186" s="295">
        <f t="shared" si="259"/>
        <v>22.35</v>
      </c>
      <c r="BP186" s="295">
        <f t="shared" si="260"/>
        <v>263.15999999999997</v>
      </c>
      <c r="BQ186" s="295">
        <f t="shared" si="261"/>
        <v>1842.32</v>
      </c>
      <c r="BR186" s="295">
        <f t="shared" si="262"/>
        <v>22.35</v>
      </c>
      <c r="BS186" s="295">
        <f t="shared" si="263"/>
        <v>20.190000000000001</v>
      </c>
      <c r="BT186" s="295">
        <f t="shared" si="264"/>
        <v>22.35</v>
      </c>
      <c r="BU186" s="295">
        <f t="shared" si="265"/>
        <v>21.63</v>
      </c>
      <c r="BV186" s="295">
        <f t="shared" si="266"/>
        <v>22.35</v>
      </c>
      <c r="BW186" s="295">
        <f t="shared" si="267"/>
        <v>21.63</v>
      </c>
      <c r="BX186" s="295">
        <f t="shared" si="268"/>
        <v>22.35</v>
      </c>
      <c r="BY186" s="295">
        <f t="shared" si="269"/>
        <v>22.35</v>
      </c>
      <c r="BZ186" s="295">
        <f t="shared" si="270"/>
        <v>21.63</v>
      </c>
      <c r="CA186" s="295">
        <f t="shared" si="271"/>
        <v>22.35</v>
      </c>
      <c r="CB186" s="295">
        <f t="shared" si="272"/>
        <v>21.63</v>
      </c>
      <c r="CC186" s="295">
        <f t="shared" si="273"/>
        <v>22.35</v>
      </c>
      <c r="CD186" s="295">
        <f t="shared" si="274"/>
        <v>263.15999999999997</v>
      </c>
      <c r="CE186" s="295">
        <f t="shared" si="275"/>
        <v>2105.48</v>
      </c>
      <c r="CF186" s="295">
        <f t="shared" si="276"/>
        <v>22.35</v>
      </c>
      <c r="CG186" s="295">
        <f t="shared" si="277"/>
        <v>20.91</v>
      </c>
      <c r="CH186" s="295">
        <f t="shared" si="278"/>
        <v>22.35</v>
      </c>
      <c r="CI186" s="295">
        <f t="shared" si="279"/>
        <v>21.63</v>
      </c>
      <c r="CJ186" s="295">
        <f t="shared" si="280"/>
        <v>22.35</v>
      </c>
      <c r="CK186" s="295">
        <f t="shared" si="281"/>
        <v>21.63</v>
      </c>
      <c r="CL186" s="295">
        <f t="shared" si="282"/>
        <v>22.35</v>
      </c>
      <c r="CM186" s="295">
        <f t="shared" si="283"/>
        <v>22.35</v>
      </c>
      <c r="CN186" s="295">
        <f t="shared" si="284"/>
        <v>21.63</v>
      </c>
      <c r="CO186" s="295">
        <f t="shared" si="285"/>
        <v>22.35</v>
      </c>
      <c r="CP186" s="295">
        <f t="shared" si="286"/>
        <v>21.63</v>
      </c>
      <c r="CQ186" s="295">
        <f t="shared" si="287"/>
        <v>22.35</v>
      </c>
      <c r="CR186" s="295">
        <f t="shared" si="288"/>
        <v>263.88</v>
      </c>
      <c r="CS186" s="193">
        <f t="shared" si="289"/>
        <v>2369.36</v>
      </c>
      <c r="CT186" s="295">
        <f t="shared" si="290"/>
        <v>22.35</v>
      </c>
      <c r="CU186" s="295">
        <f t="shared" si="291"/>
        <v>20.190000000000001</v>
      </c>
      <c r="CV186" s="295">
        <f t="shared" si="292"/>
        <v>22.35</v>
      </c>
      <c r="CW186" s="295">
        <f t="shared" si="293"/>
        <v>21.63</v>
      </c>
      <c r="CX186" s="296">
        <f t="shared" si="294"/>
        <v>22.35</v>
      </c>
      <c r="CY186" s="295">
        <f t="shared" si="295"/>
        <v>21.63</v>
      </c>
      <c r="CZ186" s="295">
        <f t="shared" si="296"/>
        <v>22.35</v>
      </c>
      <c r="DA186" s="295">
        <v>16.059999999999999</v>
      </c>
      <c r="DB186" s="295"/>
      <c r="DC186" s="295"/>
      <c r="DD186" s="295"/>
      <c r="DE186" s="295"/>
      <c r="DF186" s="297">
        <f t="shared" si="297"/>
        <v>168.91</v>
      </c>
      <c r="DG186" s="295">
        <f t="shared" si="298"/>
        <v>2538.27</v>
      </c>
      <c r="DH186" s="295">
        <f t="shared" si="299"/>
        <v>-1076.05</v>
      </c>
    </row>
    <row r="187" spans="2:112" s="298" customFormat="1" ht="156.75" x14ac:dyDescent="0.2">
      <c r="B187" s="237">
        <v>41144</v>
      </c>
      <c r="C187" s="238" t="s">
        <v>245</v>
      </c>
      <c r="D187" s="58" t="s">
        <v>935</v>
      </c>
      <c r="E187" s="292" t="s">
        <v>100</v>
      </c>
      <c r="F187" s="293" t="s">
        <v>936</v>
      </c>
      <c r="G187" s="194">
        <v>1462.22</v>
      </c>
      <c r="H187" s="194">
        <f t="shared" si="217"/>
        <v>146.22200000000001</v>
      </c>
      <c r="I187" s="194">
        <f t="shared" si="215"/>
        <v>1315.998</v>
      </c>
      <c r="J187" s="194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>
        <v>0</v>
      </c>
      <c r="X187" s="194">
        <v>0</v>
      </c>
      <c r="Y187" s="194">
        <v>0</v>
      </c>
      <c r="Z187" s="194">
        <v>0</v>
      </c>
      <c r="AA187" s="194">
        <v>0</v>
      </c>
      <c r="AB187" s="194">
        <v>0</v>
      </c>
      <c r="AC187" s="194">
        <v>0</v>
      </c>
      <c r="AD187" s="194">
        <v>0</v>
      </c>
      <c r="AE187" s="194">
        <f t="shared" si="300"/>
        <v>5.77</v>
      </c>
      <c r="AF187" s="194">
        <f t="shared" si="230"/>
        <v>21.63</v>
      </c>
      <c r="AG187" s="194">
        <f t="shared" si="231"/>
        <v>22.35</v>
      </c>
      <c r="AH187" s="194">
        <f t="shared" si="232"/>
        <v>21.63</v>
      </c>
      <c r="AI187" s="194">
        <f t="shared" si="233"/>
        <v>22.35</v>
      </c>
      <c r="AJ187" s="194"/>
      <c r="AK187" s="194">
        <v>1316</v>
      </c>
      <c r="AL187" s="194">
        <v>1316</v>
      </c>
      <c r="AM187" s="194">
        <v>1316</v>
      </c>
      <c r="AN187" s="194">
        <v>1316</v>
      </c>
      <c r="AO187" s="194">
        <v>1316</v>
      </c>
      <c r="AP187" s="294">
        <f t="shared" si="234"/>
        <v>22.35</v>
      </c>
      <c r="AQ187" s="295">
        <f t="shared" si="235"/>
        <v>20.190000000000001</v>
      </c>
      <c r="AR187" s="295">
        <f t="shared" si="236"/>
        <v>22.35</v>
      </c>
      <c r="AS187" s="295">
        <f t="shared" si="237"/>
        <v>21.63</v>
      </c>
      <c r="AT187" s="295">
        <f t="shared" si="238"/>
        <v>22.35</v>
      </c>
      <c r="AU187" s="295">
        <f t="shared" si="239"/>
        <v>21.63</v>
      </c>
      <c r="AV187" s="295">
        <f t="shared" si="240"/>
        <v>22.35</v>
      </c>
      <c r="AW187" s="295">
        <f t="shared" si="241"/>
        <v>22.35</v>
      </c>
      <c r="AX187" s="295">
        <f t="shared" si="242"/>
        <v>21.63</v>
      </c>
      <c r="AY187" s="295">
        <f t="shared" si="243"/>
        <v>22.35</v>
      </c>
      <c r="AZ187" s="295">
        <f t="shared" si="244"/>
        <v>21.63</v>
      </c>
      <c r="BA187" s="295">
        <f t="shared" si="245"/>
        <v>22.35</v>
      </c>
      <c r="BB187" s="295">
        <f t="shared" si="246"/>
        <v>263.15999999999997</v>
      </c>
      <c r="BC187" s="295">
        <f t="shared" si="247"/>
        <v>1579.16</v>
      </c>
      <c r="BD187" s="295">
        <f t="shared" si="248"/>
        <v>22.35</v>
      </c>
      <c r="BE187" s="295">
        <f t="shared" si="249"/>
        <v>20.190000000000001</v>
      </c>
      <c r="BF187" s="295">
        <f t="shared" si="250"/>
        <v>22.35</v>
      </c>
      <c r="BG187" s="295">
        <f t="shared" si="251"/>
        <v>21.63</v>
      </c>
      <c r="BH187" s="295">
        <f t="shared" si="252"/>
        <v>22.35</v>
      </c>
      <c r="BI187" s="295">
        <f t="shared" si="253"/>
        <v>21.63</v>
      </c>
      <c r="BJ187" s="295">
        <f t="shared" si="254"/>
        <v>22.35</v>
      </c>
      <c r="BK187" s="295">
        <f t="shared" si="255"/>
        <v>22.35</v>
      </c>
      <c r="BL187" s="295">
        <f t="shared" si="256"/>
        <v>21.63</v>
      </c>
      <c r="BM187" s="295">
        <f t="shared" si="257"/>
        <v>22.35</v>
      </c>
      <c r="BN187" s="295">
        <f t="shared" si="258"/>
        <v>21.63</v>
      </c>
      <c r="BO187" s="295">
        <f t="shared" si="259"/>
        <v>22.35</v>
      </c>
      <c r="BP187" s="295">
        <f t="shared" si="260"/>
        <v>263.15999999999997</v>
      </c>
      <c r="BQ187" s="295">
        <f t="shared" si="261"/>
        <v>1842.32</v>
      </c>
      <c r="BR187" s="295">
        <f t="shared" si="262"/>
        <v>22.35</v>
      </c>
      <c r="BS187" s="295">
        <f t="shared" si="263"/>
        <v>20.190000000000001</v>
      </c>
      <c r="BT187" s="295">
        <f t="shared" si="264"/>
        <v>22.35</v>
      </c>
      <c r="BU187" s="295">
        <f t="shared" si="265"/>
        <v>21.63</v>
      </c>
      <c r="BV187" s="295">
        <f t="shared" si="266"/>
        <v>22.35</v>
      </c>
      <c r="BW187" s="295">
        <f t="shared" si="267"/>
        <v>21.63</v>
      </c>
      <c r="BX187" s="295">
        <f t="shared" si="268"/>
        <v>22.35</v>
      </c>
      <c r="BY187" s="295">
        <f t="shared" si="269"/>
        <v>22.35</v>
      </c>
      <c r="BZ187" s="295">
        <f t="shared" si="270"/>
        <v>21.63</v>
      </c>
      <c r="CA187" s="295">
        <f t="shared" si="271"/>
        <v>22.35</v>
      </c>
      <c r="CB187" s="295">
        <f t="shared" si="272"/>
        <v>21.63</v>
      </c>
      <c r="CC187" s="295">
        <f t="shared" si="273"/>
        <v>22.35</v>
      </c>
      <c r="CD187" s="295">
        <f t="shared" si="274"/>
        <v>263.15999999999997</v>
      </c>
      <c r="CE187" s="295">
        <f t="shared" si="275"/>
        <v>2105.48</v>
      </c>
      <c r="CF187" s="295">
        <f t="shared" si="276"/>
        <v>22.35</v>
      </c>
      <c r="CG187" s="295">
        <f t="shared" si="277"/>
        <v>20.91</v>
      </c>
      <c r="CH187" s="295">
        <f t="shared" si="278"/>
        <v>22.35</v>
      </c>
      <c r="CI187" s="295">
        <f t="shared" si="279"/>
        <v>21.63</v>
      </c>
      <c r="CJ187" s="295">
        <f t="shared" si="280"/>
        <v>22.35</v>
      </c>
      <c r="CK187" s="295">
        <f t="shared" si="281"/>
        <v>21.63</v>
      </c>
      <c r="CL187" s="295">
        <f t="shared" si="282"/>
        <v>22.35</v>
      </c>
      <c r="CM187" s="295">
        <f t="shared" si="283"/>
        <v>22.35</v>
      </c>
      <c r="CN187" s="295">
        <f t="shared" si="284"/>
        <v>21.63</v>
      </c>
      <c r="CO187" s="295">
        <f t="shared" si="285"/>
        <v>22.35</v>
      </c>
      <c r="CP187" s="295">
        <f t="shared" si="286"/>
        <v>21.63</v>
      </c>
      <c r="CQ187" s="295">
        <f t="shared" si="287"/>
        <v>22.35</v>
      </c>
      <c r="CR187" s="295">
        <f t="shared" si="288"/>
        <v>263.88</v>
      </c>
      <c r="CS187" s="193">
        <f t="shared" si="289"/>
        <v>2369.36</v>
      </c>
      <c r="CT187" s="295">
        <f t="shared" si="290"/>
        <v>22.35</v>
      </c>
      <c r="CU187" s="295">
        <f t="shared" si="291"/>
        <v>20.190000000000001</v>
      </c>
      <c r="CV187" s="295">
        <f t="shared" si="292"/>
        <v>22.35</v>
      </c>
      <c r="CW187" s="295">
        <f t="shared" si="293"/>
        <v>21.63</v>
      </c>
      <c r="CX187" s="296">
        <f t="shared" si="294"/>
        <v>22.35</v>
      </c>
      <c r="CY187" s="295">
        <f t="shared" si="295"/>
        <v>21.63</v>
      </c>
      <c r="CZ187" s="295">
        <f t="shared" si="296"/>
        <v>22.35</v>
      </c>
      <c r="DA187" s="295">
        <v>16.059999999999999</v>
      </c>
      <c r="DB187" s="295"/>
      <c r="DC187" s="295"/>
      <c r="DD187" s="295"/>
      <c r="DE187" s="295"/>
      <c r="DF187" s="297">
        <f t="shared" si="297"/>
        <v>168.91</v>
      </c>
      <c r="DG187" s="295">
        <f t="shared" si="298"/>
        <v>2538.27</v>
      </c>
      <c r="DH187" s="295">
        <f t="shared" si="299"/>
        <v>-1076.05</v>
      </c>
    </row>
    <row r="188" spans="2:112" s="298" customFormat="1" ht="156.75" x14ac:dyDescent="0.2">
      <c r="B188" s="237">
        <v>41144</v>
      </c>
      <c r="C188" s="238" t="s">
        <v>245</v>
      </c>
      <c r="D188" s="58" t="s">
        <v>937</v>
      </c>
      <c r="E188" s="292" t="s">
        <v>140</v>
      </c>
      <c r="F188" s="293" t="s">
        <v>938</v>
      </c>
      <c r="G188" s="194">
        <v>1462.22</v>
      </c>
      <c r="H188" s="194">
        <f t="shared" si="217"/>
        <v>146.22200000000001</v>
      </c>
      <c r="I188" s="194">
        <f t="shared" si="215"/>
        <v>1315.998</v>
      </c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>
        <v>0</v>
      </c>
      <c r="X188" s="194">
        <v>0</v>
      </c>
      <c r="Y188" s="194">
        <v>0</v>
      </c>
      <c r="Z188" s="194">
        <v>0</v>
      </c>
      <c r="AA188" s="194">
        <v>0</v>
      </c>
      <c r="AB188" s="194">
        <v>0</v>
      </c>
      <c r="AC188" s="194">
        <v>0</v>
      </c>
      <c r="AD188" s="194">
        <v>0</v>
      </c>
      <c r="AE188" s="194">
        <f t="shared" si="300"/>
        <v>5.77</v>
      </c>
      <c r="AF188" s="194">
        <f t="shared" si="230"/>
        <v>21.63</v>
      </c>
      <c r="AG188" s="194">
        <f t="shared" si="231"/>
        <v>22.35</v>
      </c>
      <c r="AH188" s="194">
        <f t="shared" si="232"/>
        <v>21.63</v>
      </c>
      <c r="AI188" s="194">
        <f t="shared" si="233"/>
        <v>22.35</v>
      </c>
      <c r="AJ188" s="194"/>
      <c r="AK188" s="194">
        <v>1316</v>
      </c>
      <c r="AL188" s="194">
        <v>1316</v>
      </c>
      <c r="AM188" s="194">
        <v>1316</v>
      </c>
      <c r="AN188" s="194">
        <v>1316</v>
      </c>
      <c r="AO188" s="194">
        <v>1316</v>
      </c>
      <c r="AP188" s="294">
        <f t="shared" si="234"/>
        <v>22.35</v>
      </c>
      <c r="AQ188" s="295">
        <f t="shared" si="235"/>
        <v>20.190000000000001</v>
      </c>
      <c r="AR188" s="295">
        <f t="shared" si="236"/>
        <v>22.35</v>
      </c>
      <c r="AS188" s="295">
        <f t="shared" si="237"/>
        <v>21.63</v>
      </c>
      <c r="AT188" s="295">
        <f t="shared" si="238"/>
        <v>22.35</v>
      </c>
      <c r="AU188" s="295">
        <f t="shared" si="239"/>
        <v>21.63</v>
      </c>
      <c r="AV188" s="295">
        <f t="shared" si="240"/>
        <v>22.35</v>
      </c>
      <c r="AW188" s="295">
        <f t="shared" si="241"/>
        <v>22.35</v>
      </c>
      <c r="AX188" s="295">
        <f t="shared" si="242"/>
        <v>21.63</v>
      </c>
      <c r="AY188" s="295">
        <f t="shared" si="243"/>
        <v>22.35</v>
      </c>
      <c r="AZ188" s="295">
        <f t="shared" si="244"/>
        <v>21.63</v>
      </c>
      <c r="BA188" s="295">
        <f t="shared" si="245"/>
        <v>22.35</v>
      </c>
      <c r="BB188" s="295">
        <f t="shared" si="246"/>
        <v>263.15999999999997</v>
      </c>
      <c r="BC188" s="295">
        <f t="shared" si="247"/>
        <v>1579.16</v>
      </c>
      <c r="BD188" s="295">
        <f t="shared" si="248"/>
        <v>22.35</v>
      </c>
      <c r="BE188" s="295">
        <f t="shared" si="249"/>
        <v>20.190000000000001</v>
      </c>
      <c r="BF188" s="295">
        <f t="shared" si="250"/>
        <v>22.35</v>
      </c>
      <c r="BG188" s="295">
        <f t="shared" si="251"/>
        <v>21.63</v>
      </c>
      <c r="BH188" s="295">
        <f t="shared" si="252"/>
        <v>22.35</v>
      </c>
      <c r="BI188" s="295">
        <f t="shared" si="253"/>
        <v>21.63</v>
      </c>
      <c r="BJ188" s="295">
        <f t="shared" si="254"/>
        <v>22.35</v>
      </c>
      <c r="BK188" s="295">
        <f t="shared" si="255"/>
        <v>22.35</v>
      </c>
      <c r="BL188" s="295">
        <f t="shared" si="256"/>
        <v>21.63</v>
      </c>
      <c r="BM188" s="295">
        <f t="shared" si="257"/>
        <v>22.35</v>
      </c>
      <c r="BN188" s="295">
        <f t="shared" si="258"/>
        <v>21.63</v>
      </c>
      <c r="BO188" s="295">
        <f t="shared" si="259"/>
        <v>22.35</v>
      </c>
      <c r="BP188" s="295">
        <f t="shared" si="260"/>
        <v>263.15999999999997</v>
      </c>
      <c r="BQ188" s="295">
        <f t="shared" si="261"/>
        <v>1842.32</v>
      </c>
      <c r="BR188" s="295">
        <f t="shared" si="262"/>
        <v>22.35</v>
      </c>
      <c r="BS188" s="295">
        <f t="shared" si="263"/>
        <v>20.190000000000001</v>
      </c>
      <c r="BT188" s="295">
        <f t="shared" si="264"/>
        <v>22.35</v>
      </c>
      <c r="BU188" s="295">
        <f t="shared" si="265"/>
        <v>21.63</v>
      </c>
      <c r="BV188" s="295">
        <f t="shared" si="266"/>
        <v>22.35</v>
      </c>
      <c r="BW188" s="295">
        <f t="shared" si="267"/>
        <v>21.63</v>
      </c>
      <c r="BX188" s="295">
        <f t="shared" si="268"/>
        <v>22.35</v>
      </c>
      <c r="BY188" s="295">
        <f t="shared" si="269"/>
        <v>22.35</v>
      </c>
      <c r="BZ188" s="295">
        <f t="shared" si="270"/>
        <v>21.63</v>
      </c>
      <c r="CA188" s="295">
        <f t="shared" si="271"/>
        <v>22.35</v>
      </c>
      <c r="CB188" s="295">
        <f t="shared" si="272"/>
        <v>21.63</v>
      </c>
      <c r="CC188" s="295">
        <f t="shared" si="273"/>
        <v>22.35</v>
      </c>
      <c r="CD188" s="295">
        <f t="shared" si="274"/>
        <v>263.15999999999997</v>
      </c>
      <c r="CE188" s="295">
        <f t="shared" si="275"/>
        <v>2105.48</v>
      </c>
      <c r="CF188" s="295">
        <f t="shared" si="276"/>
        <v>22.35</v>
      </c>
      <c r="CG188" s="295">
        <f t="shared" si="277"/>
        <v>20.91</v>
      </c>
      <c r="CH188" s="295">
        <f t="shared" si="278"/>
        <v>22.35</v>
      </c>
      <c r="CI188" s="295">
        <f t="shared" si="279"/>
        <v>21.63</v>
      </c>
      <c r="CJ188" s="295">
        <f t="shared" si="280"/>
        <v>22.35</v>
      </c>
      <c r="CK188" s="295">
        <f t="shared" si="281"/>
        <v>21.63</v>
      </c>
      <c r="CL188" s="295">
        <f t="shared" si="282"/>
        <v>22.35</v>
      </c>
      <c r="CM188" s="295">
        <f t="shared" si="283"/>
        <v>22.35</v>
      </c>
      <c r="CN188" s="295">
        <f t="shared" si="284"/>
        <v>21.63</v>
      </c>
      <c r="CO188" s="295">
        <f t="shared" si="285"/>
        <v>22.35</v>
      </c>
      <c r="CP188" s="295">
        <f t="shared" si="286"/>
        <v>21.63</v>
      </c>
      <c r="CQ188" s="295">
        <f t="shared" si="287"/>
        <v>22.35</v>
      </c>
      <c r="CR188" s="295">
        <f t="shared" si="288"/>
        <v>263.88</v>
      </c>
      <c r="CS188" s="193">
        <f t="shared" si="289"/>
        <v>2369.36</v>
      </c>
      <c r="CT188" s="295">
        <f t="shared" si="290"/>
        <v>22.35</v>
      </c>
      <c r="CU188" s="295">
        <f t="shared" si="291"/>
        <v>20.190000000000001</v>
      </c>
      <c r="CV188" s="295">
        <f t="shared" si="292"/>
        <v>22.35</v>
      </c>
      <c r="CW188" s="295">
        <f t="shared" si="293"/>
        <v>21.63</v>
      </c>
      <c r="CX188" s="296">
        <f t="shared" si="294"/>
        <v>22.35</v>
      </c>
      <c r="CY188" s="295">
        <f t="shared" si="295"/>
        <v>21.63</v>
      </c>
      <c r="CZ188" s="295">
        <f t="shared" si="296"/>
        <v>22.35</v>
      </c>
      <c r="DA188" s="295">
        <v>16.059999999999999</v>
      </c>
      <c r="DB188" s="295"/>
      <c r="DC188" s="295"/>
      <c r="DD188" s="295"/>
      <c r="DE188" s="295"/>
      <c r="DF188" s="297">
        <f t="shared" si="297"/>
        <v>168.91</v>
      </c>
      <c r="DG188" s="295">
        <f t="shared" si="298"/>
        <v>2538.27</v>
      </c>
      <c r="DH188" s="295">
        <f t="shared" si="299"/>
        <v>-1076.05</v>
      </c>
    </row>
    <row r="189" spans="2:112" s="298" customFormat="1" ht="156.75" x14ac:dyDescent="0.2">
      <c r="B189" s="237">
        <v>41144</v>
      </c>
      <c r="C189" s="238" t="s">
        <v>245</v>
      </c>
      <c r="D189" s="58" t="s">
        <v>939</v>
      </c>
      <c r="E189" s="292" t="s">
        <v>140</v>
      </c>
      <c r="F189" s="293" t="s">
        <v>940</v>
      </c>
      <c r="G189" s="194">
        <v>1462.22</v>
      </c>
      <c r="H189" s="194">
        <f t="shared" si="217"/>
        <v>146.22200000000001</v>
      </c>
      <c r="I189" s="194">
        <f t="shared" si="215"/>
        <v>1315.998</v>
      </c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>
        <v>0</v>
      </c>
      <c r="X189" s="194">
        <v>0</v>
      </c>
      <c r="Y189" s="194">
        <v>0</v>
      </c>
      <c r="Z189" s="194">
        <v>0</v>
      </c>
      <c r="AA189" s="194">
        <v>0</v>
      </c>
      <c r="AB189" s="194">
        <v>0</v>
      </c>
      <c r="AC189" s="194">
        <v>0</v>
      </c>
      <c r="AD189" s="194">
        <v>0</v>
      </c>
      <c r="AE189" s="194">
        <f t="shared" si="300"/>
        <v>5.77</v>
      </c>
      <c r="AF189" s="194">
        <f t="shared" si="230"/>
        <v>21.63</v>
      </c>
      <c r="AG189" s="194">
        <f t="shared" si="231"/>
        <v>22.35</v>
      </c>
      <c r="AH189" s="194">
        <f t="shared" si="232"/>
        <v>21.63</v>
      </c>
      <c r="AI189" s="194">
        <f t="shared" si="233"/>
        <v>22.35</v>
      </c>
      <c r="AJ189" s="194"/>
      <c r="AK189" s="194">
        <v>1316</v>
      </c>
      <c r="AL189" s="194">
        <v>1316</v>
      </c>
      <c r="AM189" s="194">
        <v>1316</v>
      </c>
      <c r="AN189" s="194">
        <v>1316</v>
      </c>
      <c r="AO189" s="194">
        <v>1316</v>
      </c>
      <c r="AP189" s="294">
        <f t="shared" si="234"/>
        <v>22.35</v>
      </c>
      <c r="AQ189" s="295">
        <f t="shared" si="235"/>
        <v>20.190000000000001</v>
      </c>
      <c r="AR189" s="295">
        <f t="shared" si="236"/>
        <v>22.35</v>
      </c>
      <c r="AS189" s="295">
        <f t="shared" si="237"/>
        <v>21.63</v>
      </c>
      <c r="AT189" s="295">
        <f t="shared" si="238"/>
        <v>22.35</v>
      </c>
      <c r="AU189" s="295">
        <f t="shared" si="239"/>
        <v>21.63</v>
      </c>
      <c r="AV189" s="295">
        <f t="shared" si="240"/>
        <v>22.35</v>
      </c>
      <c r="AW189" s="295">
        <f t="shared" si="241"/>
        <v>22.35</v>
      </c>
      <c r="AX189" s="295">
        <f t="shared" si="242"/>
        <v>21.63</v>
      </c>
      <c r="AY189" s="295">
        <f t="shared" si="243"/>
        <v>22.35</v>
      </c>
      <c r="AZ189" s="295">
        <f t="shared" si="244"/>
        <v>21.63</v>
      </c>
      <c r="BA189" s="295">
        <f t="shared" si="245"/>
        <v>22.35</v>
      </c>
      <c r="BB189" s="295">
        <f t="shared" si="246"/>
        <v>263.15999999999997</v>
      </c>
      <c r="BC189" s="295">
        <f t="shared" si="247"/>
        <v>1579.16</v>
      </c>
      <c r="BD189" s="295">
        <f t="shared" si="248"/>
        <v>22.35</v>
      </c>
      <c r="BE189" s="295">
        <f t="shared" si="249"/>
        <v>20.190000000000001</v>
      </c>
      <c r="BF189" s="295">
        <f t="shared" si="250"/>
        <v>22.35</v>
      </c>
      <c r="BG189" s="295">
        <f t="shared" si="251"/>
        <v>21.63</v>
      </c>
      <c r="BH189" s="295">
        <f t="shared" si="252"/>
        <v>22.35</v>
      </c>
      <c r="BI189" s="295">
        <f t="shared" si="253"/>
        <v>21.63</v>
      </c>
      <c r="BJ189" s="295">
        <f t="shared" si="254"/>
        <v>22.35</v>
      </c>
      <c r="BK189" s="295">
        <f t="shared" si="255"/>
        <v>22.35</v>
      </c>
      <c r="BL189" s="295">
        <f t="shared" si="256"/>
        <v>21.63</v>
      </c>
      <c r="BM189" s="295">
        <f t="shared" si="257"/>
        <v>22.35</v>
      </c>
      <c r="BN189" s="295">
        <f t="shared" si="258"/>
        <v>21.63</v>
      </c>
      <c r="BO189" s="295">
        <f t="shared" si="259"/>
        <v>22.35</v>
      </c>
      <c r="BP189" s="295">
        <f t="shared" si="260"/>
        <v>263.15999999999997</v>
      </c>
      <c r="BQ189" s="295">
        <f t="shared" si="261"/>
        <v>1842.32</v>
      </c>
      <c r="BR189" s="295">
        <f t="shared" si="262"/>
        <v>22.35</v>
      </c>
      <c r="BS189" s="295">
        <f t="shared" si="263"/>
        <v>20.190000000000001</v>
      </c>
      <c r="BT189" s="295">
        <f t="shared" si="264"/>
        <v>22.35</v>
      </c>
      <c r="BU189" s="295">
        <f t="shared" si="265"/>
        <v>21.63</v>
      </c>
      <c r="BV189" s="295">
        <f t="shared" si="266"/>
        <v>22.35</v>
      </c>
      <c r="BW189" s="295">
        <f t="shared" si="267"/>
        <v>21.63</v>
      </c>
      <c r="BX189" s="295">
        <f t="shared" si="268"/>
        <v>22.35</v>
      </c>
      <c r="BY189" s="295">
        <f t="shared" si="269"/>
        <v>22.35</v>
      </c>
      <c r="BZ189" s="295">
        <f t="shared" si="270"/>
        <v>21.63</v>
      </c>
      <c r="CA189" s="295">
        <f t="shared" si="271"/>
        <v>22.35</v>
      </c>
      <c r="CB189" s="295">
        <f t="shared" si="272"/>
        <v>21.63</v>
      </c>
      <c r="CC189" s="295">
        <f t="shared" si="273"/>
        <v>22.35</v>
      </c>
      <c r="CD189" s="295">
        <f t="shared" si="274"/>
        <v>263.15999999999997</v>
      </c>
      <c r="CE189" s="295">
        <f t="shared" si="275"/>
        <v>2105.48</v>
      </c>
      <c r="CF189" s="295">
        <f t="shared" si="276"/>
        <v>22.35</v>
      </c>
      <c r="CG189" s="295">
        <f t="shared" si="277"/>
        <v>20.91</v>
      </c>
      <c r="CH189" s="295">
        <f t="shared" si="278"/>
        <v>22.35</v>
      </c>
      <c r="CI189" s="295">
        <f t="shared" si="279"/>
        <v>21.63</v>
      </c>
      <c r="CJ189" s="295">
        <f t="shared" si="280"/>
        <v>22.35</v>
      </c>
      <c r="CK189" s="295">
        <f t="shared" si="281"/>
        <v>21.63</v>
      </c>
      <c r="CL189" s="295">
        <f t="shared" si="282"/>
        <v>22.35</v>
      </c>
      <c r="CM189" s="295">
        <f t="shared" si="283"/>
        <v>22.35</v>
      </c>
      <c r="CN189" s="295">
        <f t="shared" si="284"/>
        <v>21.63</v>
      </c>
      <c r="CO189" s="295">
        <f t="shared" si="285"/>
        <v>22.35</v>
      </c>
      <c r="CP189" s="295">
        <f t="shared" si="286"/>
        <v>21.63</v>
      </c>
      <c r="CQ189" s="295">
        <f t="shared" si="287"/>
        <v>22.35</v>
      </c>
      <c r="CR189" s="295">
        <f t="shared" si="288"/>
        <v>263.88</v>
      </c>
      <c r="CS189" s="193">
        <f t="shared" si="289"/>
        <v>2369.36</v>
      </c>
      <c r="CT189" s="295">
        <f t="shared" si="290"/>
        <v>22.35</v>
      </c>
      <c r="CU189" s="295">
        <f t="shared" si="291"/>
        <v>20.190000000000001</v>
      </c>
      <c r="CV189" s="295">
        <f t="shared" si="292"/>
        <v>22.35</v>
      </c>
      <c r="CW189" s="295">
        <f t="shared" si="293"/>
        <v>21.63</v>
      </c>
      <c r="CX189" s="296">
        <f t="shared" si="294"/>
        <v>22.35</v>
      </c>
      <c r="CY189" s="295">
        <f t="shared" si="295"/>
        <v>21.63</v>
      </c>
      <c r="CZ189" s="295">
        <f t="shared" si="296"/>
        <v>22.35</v>
      </c>
      <c r="DA189" s="295">
        <v>16.059999999999999</v>
      </c>
      <c r="DB189" s="295"/>
      <c r="DC189" s="295"/>
      <c r="DD189" s="295"/>
      <c r="DE189" s="295"/>
      <c r="DF189" s="297">
        <f t="shared" si="297"/>
        <v>168.91</v>
      </c>
      <c r="DG189" s="295">
        <f t="shared" si="298"/>
        <v>2538.27</v>
      </c>
      <c r="DH189" s="295">
        <f t="shared" si="299"/>
        <v>-1076.05</v>
      </c>
    </row>
    <row r="190" spans="2:112" s="298" customFormat="1" ht="156.75" x14ac:dyDescent="0.2">
      <c r="B190" s="237">
        <v>41144</v>
      </c>
      <c r="C190" s="238" t="s">
        <v>245</v>
      </c>
      <c r="D190" s="58" t="s">
        <v>941</v>
      </c>
      <c r="E190" s="292" t="s">
        <v>942</v>
      </c>
      <c r="F190" s="293" t="s">
        <v>943</v>
      </c>
      <c r="G190" s="194">
        <v>1462.22</v>
      </c>
      <c r="H190" s="194">
        <f t="shared" si="217"/>
        <v>146.22200000000001</v>
      </c>
      <c r="I190" s="194">
        <f t="shared" si="215"/>
        <v>1315.998</v>
      </c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>
        <v>0</v>
      </c>
      <c r="X190" s="194">
        <v>0</v>
      </c>
      <c r="Y190" s="194">
        <v>0</v>
      </c>
      <c r="Z190" s="194">
        <v>0</v>
      </c>
      <c r="AA190" s="194">
        <v>0</v>
      </c>
      <c r="AB190" s="194">
        <v>0</v>
      </c>
      <c r="AC190" s="194">
        <v>0</v>
      </c>
      <c r="AD190" s="194">
        <v>0</v>
      </c>
      <c r="AE190" s="194">
        <f t="shared" si="300"/>
        <v>5.77</v>
      </c>
      <c r="AF190" s="194">
        <f t="shared" si="230"/>
        <v>21.63</v>
      </c>
      <c r="AG190" s="194">
        <f t="shared" si="231"/>
        <v>22.35</v>
      </c>
      <c r="AH190" s="194">
        <f t="shared" si="232"/>
        <v>21.63</v>
      </c>
      <c r="AI190" s="194">
        <f t="shared" si="233"/>
        <v>22.35</v>
      </c>
      <c r="AJ190" s="194"/>
      <c r="AK190" s="194">
        <v>1316</v>
      </c>
      <c r="AL190" s="194">
        <v>1316</v>
      </c>
      <c r="AM190" s="194">
        <v>1316</v>
      </c>
      <c r="AN190" s="194">
        <v>1316</v>
      </c>
      <c r="AO190" s="194">
        <v>1316</v>
      </c>
      <c r="AP190" s="294">
        <f t="shared" si="234"/>
        <v>22.35</v>
      </c>
      <c r="AQ190" s="295">
        <f t="shared" si="235"/>
        <v>20.190000000000001</v>
      </c>
      <c r="AR190" s="295">
        <f t="shared" si="236"/>
        <v>22.35</v>
      </c>
      <c r="AS190" s="295">
        <f t="shared" si="237"/>
        <v>21.63</v>
      </c>
      <c r="AT190" s="295">
        <f t="shared" si="238"/>
        <v>22.35</v>
      </c>
      <c r="AU190" s="295">
        <f t="shared" si="239"/>
        <v>21.63</v>
      </c>
      <c r="AV190" s="295">
        <f t="shared" si="240"/>
        <v>22.35</v>
      </c>
      <c r="AW190" s="295">
        <f t="shared" si="241"/>
        <v>22.35</v>
      </c>
      <c r="AX190" s="295">
        <f t="shared" si="242"/>
        <v>21.63</v>
      </c>
      <c r="AY190" s="295">
        <f t="shared" si="243"/>
        <v>22.35</v>
      </c>
      <c r="AZ190" s="295">
        <f t="shared" si="244"/>
        <v>21.63</v>
      </c>
      <c r="BA190" s="295">
        <f t="shared" si="245"/>
        <v>22.35</v>
      </c>
      <c r="BB190" s="295">
        <f t="shared" si="246"/>
        <v>263.15999999999997</v>
      </c>
      <c r="BC190" s="295">
        <f t="shared" si="247"/>
        <v>1579.16</v>
      </c>
      <c r="BD190" s="295">
        <f t="shared" si="248"/>
        <v>22.35</v>
      </c>
      <c r="BE190" s="295">
        <f t="shared" si="249"/>
        <v>20.190000000000001</v>
      </c>
      <c r="BF190" s="295">
        <f t="shared" si="250"/>
        <v>22.35</v>
      </c>
      <c r="BG190" s="295">
        <f t="shared" si="251"/>
        <v>21.63</v>
      </c>
      <c r="BH190" s="295">
        <f t="shared" si="252"/>
        <v>22.35</v>
      </c>
      <c r="BI190" s="295">
        <f t="shared" si="253"/>
        <v>21.63</v>
      </c>
      <c r="BJ190" s="295">
        <f t="shared" si="254"/>
        <v>22.35</v>
      </c>
      <c r="BK190" s="295">
        <f t="shared" si="255"/>
        <v>22.35</v>
      </c>
      <c r="BL190" s="295">
        <f t="shared" si="256"/>
        <v>21.63</v>
      </c>
      <c r="BM190" s="295">
        <f t="shared" si="257"/>
        <v>22.35</v>
      </c>
      <c r="BN190" s="295">
        <f t="shared" si="258"/>
        <v>21.63</v>
      </c>
      <c r="BO190" s="295">
        <f t="shared" si="259"/>
        <v>22.35</v>
      </c>
      <c r="BP190" s="295">
        <f t="shared" si="260"/>
        <v>263.15999999999997</v>
      </c>
      <c r="BQ190" s="295">
        <f t="shared" si="261"/>
        <v>1842.32</v>
      </c>
      <c r="BR190" s="295">
        <f t="shared" si="262"/>
        <v>22.35</v>
      </c>
      <c r="BS190" s="295">
        <f t="shared" si="263"/>
        <v>20.190000000000001</v>
      </c>
      <c r="BT190" s="295">
        <f t="shared" si="264"/>
        <v>22.35</v>
      </c>
      <c r="BU190" s="295">
        <f t="shared" si="265"/>
        <v>21.63</v>
      </c>
      <c r="BV190" s="295">
        <f t="shared" si="266"/>
        <v>22.35</v>
      </c>
      <c r="BW190" s="295">
        <f t="shared" si="267"/>
        <v>21.63</v>
      </c>
      <c r="BX190" s="295">
        <f t="shared" si="268"/>
        <v>22.35</v>
      </c>
      <c r="BY190" s="295">
        <f t="shared" si="269"/>
        <v>22.35</v>
      </c>
      <c r="BZ190" s="295">
        <f t="shared" si="270"/>
        <v>21.63</v>
      </c>
      <c r="CA190" s="295">
        <f t="shared" si="271"/>
        <v>22.35</v>
      </c>
      <c r="CB190" s="295">
        <f t="shared" si="272"/>
        <v>21.63</v>
      </c>
      <c r="CC190" s="295">
        <f t="shared" si="273"/>
        <v>22.35</v>
      </c>
      <c r="CD190" s="295">
        <f t="shared" si="274"/>
        <v>263.15999999999997</v>
      </c>
      <c r="CE190" s="295">
        <f t="shared" si="275"/>
        <v>2105.48</v>
      </c>
      <c r="CF190" s="295">
        <f t="shared" si="276"/>
        <v>22.35</v>
      </c>
      <c r="CG190" s="295">
        <f t="shared" si="277"/>
        <v>20.91</v>
      </c>
      <c r="CH190" s="295">
        <f t="shared" si="278"/>
        <v>22.35</v>
      </c>
      <c r="CI190" s="295">
        <f t="shared" si="279"/>
        <v>21.63</v>
      </c>
      <c r="CJ190" s="295">
        <f t="shared" si="280"/>
        <v>22.35</v>
      </c>
      <c r="CK190" s="295">
        <f t="shared" si="281"/>
        <v>21.63</v>
      </c>
      <c r="CL190" s="295">
        <f t="shared" si="282"/>
        <v>22.35</v>
      </c>
      <c r="CM190" s="295">
        <f t="shared" si="283"/>
        <v>22.35</v>
      </c>
      <c r="CN190" s="295">
        <f t="shared" si="284"/>
        <v>21.63</v>
      </c>
      <c r="CO190" s="295">
        <f t="shared" si="285"/>
        <v>22.35</v>
      </c>
      <c r="CP190" s="295">
        <f t="shared" si="286"/>
        <v>21.63</v>
      </c>
      <c r="CQ190" s="295">
        <f t="shared" si="287"/>
        <v>22.35</v>
      </c>
      <c r="CR190" s="295">
        <f t="shared" si="288"/>
        <v>263.88</v>
      </c>
      <c r="CS190" s="193">
        <f t="shared" si="289"/>
        <v>2369.36</v>
      </c>
      <c r="CT190" s="295">
        <f t="shared" si="290"/>
        <v>22.35</v>
      </c>
      <c r="CU190" s="295">
        <f t="shared" si="291"/>
        <v>20.190000000000001</v>
      </c>
      <c r="CV190" s="295">
        <f t="shared" si="292"/>
        <v>22.35</v>
      </c>
      <c r="CW190" s="295">
        <f t="shared" si="293"/>
        <v>21.63</v>
      </c>
      <c r="CX190" s="296">
        <f t="shared" si="294"/>
        <v>22.35</v>
      </c>
      <c r="CY190" s="295">
        <f t="shared" si="295"/>
        <v>21.63</v>
      </c>
      <c r="CZ190" s="295">
        <f t="shared" si="296"/>
        <v>22.35</v>
      </c>
      <c r="DA190" s="295">
        <v>16.059999999999999</v>
      </c>
      <c r="DB190" s="295"/>
      <c r="DC190" s="295"/>
      <c r="DD190" s="295"/>
      <c r="DE190" s="295"/>
      <c r="DF190" s="297">
        <f t="shared" si="297"/>
        <v>168.91</v>
      </c>
      <c r="DG190" s="295">
        <f t="shared" si="298"/>
        <v>2538.27</v>
      </c>
      <c r="DH190" s="295">
        <f t="shared" si="299"/>
        <v>-1076.05</v>
      </c>
    </row>
    <row r="191" spans="2:112" s="298" customFormat="1" ht="165" x14ac:dyDescent="0.2">
      <c r="B191" s="237">
        <v>41173</v>
      </c>
      <c r="C191" s="238" t="s">
        <v>334</v>
      </c>
      <c r="D191" s="299" t="s">
        <v>944</v>
      </c>
      <c r="E191" s="293" t="s">
        <v>148</v>
      </c>
      <c r="F191" s="293" t="s">
        <v>945</v>
      </c>
      <c r="G191" s="194">
        <v>2370</v>
      </c>
      <c r="H191" s="194">
        <f t="shared" si="217"/>
        <v>237</v>
      </c>
      <c r="I191" s="194">
        <f t="shared" si="215"/>
        <v>2133</v>
      </c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>
        <v>0</v>
      </c>
      <c r="W191" s="194"/>
      <c r="X191" s="194"/>
      <c r="Y191" s="194"/>
      <c r="Z191" s="194"/>
      <c r="AA191" s="194"/>
      <c r="AB191" s="194"/>
      <c r="AC191" s="194"/>
      <c r="AD191" s="194"/>
      <c r="AE191" s="194">
        <f>ROUND((H191/5/365*9),2)</f>
        <v>1.17</v>
      </c>
      <c r="AF191" s="194">
        <v>118.04</v>
      </c>
      <c r="AG191" s="194">
        <v>426.58</v>
      </c>
      <c r="AH191" s="194">
        <v>426.58</v>
      </c>
      <c r="AI191" s="194">
        <v>426.58</v>
      </c>
      <c r="AJ191" s="194">
        <v>427.74</v>
      </c>
      <c r="AK191" s="194">
        <v>2133</v>
      </c>
      <c r="AL191" s="194">
        <v>2133</v>
      </c>
      <c r="AM191" s="194">
        <v>2133</v>
      </c>
      <c r="AN191" s="194">
        <v>2133</v>
      </c>
      <c r="AO191" s="194">
        <v>2133</v>
      </c>
      <c r="AP191" s="294">
        <f>ROUND((H191/5/365*31),2)</f>
        <v>4.03</v>
      </c>
      <c r="AQ191" s="295">
        <f>ROUND((H191/5/365*30),2)</f>
        <v>3.9</v>
      </c>
      <c r="AR191" s="295">
        <f>ROUND((H191/5/365*31),2)</f>
        <v>4.03</v>
      </c>
      <c r="AS191" s="295">
        <f>ROUND((H191/5/365*30),2)</f>
        <v>3.9</v>
      </c>
      <c r="AT191" s="295">
        <f>ROUND((H191/5/365*31),2)</f>
        <v>4.03</v>
      </c>
      <c r="AU191" s="295">
        <f>ROUND((H191/5/365*31),2)</f>
        <v>4.03</v>
      </c>
      <c r="AV191" s="295">
        <f>ROUND((H191/5/365*30),2)</f>
        <v>3.9</v>
      </c>
      <c r="AW191" s="295">
        <f>ROUND((H191/5/365*31),2)</f>
        <v>4.03</v>
      </c>
      <c r="AX191" s="295">
        <f>ROUND((H191/5/365*30),2)</f>
        <v>3.9</v>
      </c>
      <c r="AY191" s="295">
        <f>ROUND((H191/5/365*31),2)</f>
        <v>4.03</v>
      </c>
      <c r="AZ191" s="295">
        <f t="shared" ref="AZ191:AZ194" si="301">SUM(AK191:AY191)</f>
        <v>10704.780000000002</v>
      </c>
      <c r="BA191" s="295">
        <f>ROUND((AJ191+AK191+AO191+AP191+AQ191+AR191+AS191+AT191+AU191+AV191+AW191+AX191+AY191),2)</f>
        <v>4733.5200000000004</v>
      </c>
      <c r="BB191" s="295">
        <f>ROUND((H191/5/365*31),2)</f>
        <v>4.03</v>
      </c>
      <c r="BC191" s="295">
        <f>ROUND((H191/5/365*28),2)</f>
        <v>3.64</v>
      </c>
      <c r="BD191" s="295">
        <f>ROUND((H191/5/365*31),2)</f>
        <v>4.03</v>
      </c>
      <c r="BE191" s="295">
        <f>ROUND((H191/5/365*30),2)</f>
        <v>3.9</v>
      </c>
      <c r="BF191" s="295">
        <f>ROUND((H191/5/365*31),2)</f>
        <v>4.03</v>
      </c>
      <c r="BG191" s="295">
        <f>ROUND((H191/5/365*30),2)</f>
        <v>3.9</v>
      </c>
      <c r="BH191" s="295">
        <f>ROUND((H191/5/365*31),2)</f>
        <v>4.03</v>
      </c>
      <c r="BI191" s="295">
        <f>ROUND((H191/5/365*31),2)</f>
        <v>4.03</v>
      </c>
      <c r="BJ191" s="295">
        <f>ROUND((H191/5/365*30),2)</f>
        <v>3.9</v>
      </c>
      <c r="BK191" s="295">
        <f>ROUND((H191/5/365*31),2)</f>
        <v>4.03</v>
      </c>
      <c r="BL191" s="295">
        <f>ROUND((H191/5/365*30),2)</f>
        <v>3.9</v>
      </c>
      <c r="BM191" s="295">
        <f>ROUND((H191/5/365*31),2)</f>
        <v>4.03</v>
      </c>
      <c r="BN191" s="295">
        <f t="shared" ref="BN191:BN194" si="302">SUM(BB191:BM191)</f>
        <v>47.45</v>
      </c>
      <c r="BO191" s="295">
        <f t="shared" ref="BO191:BO194" si="303">ROUND((BA191+BN191),2)</f>
        <v>4780.97</v>
      </c>
      <c r="BP191" s="295">
        <f>ROUND((H191/5/365*31),2)</f>
        <v>4.03</v>
      </c>
      <c r="BQ191" s="295">
        <f>ROUND((H191/5/365*28),2)</f>
        <v>3.64</v>
      </c>
      <c r="BR191" s="295">
        <f>ROUND((H191/5/365*31),2)</f>
        <v>4.03</v>
      </c>
      <c r="BS191" s="295">
        <f>ROUND((H191/5/365*30),2)</f>
        <v>3.9</v>
      </c>
      <c r="BT191" s="295">
        <f>ROUND((H191/5/365*31),2)</f>
        <v>4.03</v>
      </c>
      <c r="BU191" s="295">
        <f>ROUND((H191/5/365*30),2)</f>
        <v>3.9</v>
      </c>
      <c r="BV191" s="295">
        <f>ROUND((H191/5/365*31),2)</f>
        <v>4.03</v>
      </c>
      <c r="BW191" s="295">
        <f>ROUND((H191/5/365*31),2)</f>
        <v>4.03</v>
      </c>
      <c r="BX191" s="295">
        <f>ROUND((H191/5/365*30),2)</f>
        <v>3.9</v>
      </c>
      <c r="BY191" s="295">
        <f>ROUND((H191/5/365*31),2)</f>
        <v>4.03</v>
      </c>
      <c r="BZ191" s="295">
        <f>ROUND((H191/5/365*30),2)</f>
        <v>3.9</v>
      </c>
      <c r="CA191" s="295">
        <f>ROUND((H191/5/365*31),2)</f>
        <v>4.03</v>
      </c>
      <c r="CB191" s="295">
        <f t="shared" ref="CB191:CB194" si="304">SUM(BP191:CA191)</f>
        <v>47.45</v>
      </c>
      <c r="CC191" s="295">
        <f t="shared" ref="CC191:CC194" si="305">ROUND((BO191+CB191),2)</f>
        <v>4828.42</v>
      </c>
      <c r="CD191" s="295">
        <f>ROUND((H191/5/365*31),2)</f>
        <v>4.03</v>
      </c>
      <c r="CE191" s="295">
        <f>ROUND((H191/5/365*29),2)</f>
        <v>3.77</v>
      </c>
      <c r="CF191" s="295">
        <f>ROUND((H191/5/365*31),2)</f>
        <v>4.03</v>
      </c>
      <c r="CG191" s="295">
        <f>ROUND((H191/5/365*30),2)</f>
        <v>3.9</v>
      </c>
      <c r="CH191" s="295">
        <f>ROUND((H191/5/365*31),2)</f>
        <v>4.03</v>
      </c>
      <c r="CI191" s="295">
        <f>ROUND((H191/5/365*30),2)</f>
        <v>3.9</v>
      </c>
      <c r="CJ191" s="295">
        <f>ROUND((H191/5/365*31),2)</f>
        <v>4.03</v>
      </c>
      <c r="CK191" s="295">
        <f>ROUND((H191/5/365*31),2)</f>
        <v>4.03</v>
      </c>
      <c r="CL191" s="295">
        <f>ROUND((H191/5/365*30),2)</f>
        <v>3.9</v>
      </c>
      <c r="CM191" s="295">
        <f>ROUND((H191/5/365*31),2)</f>
        <v>4.03</v>
      </c>
      <c r="CN191" s="295">
        <f>ROUND((H191/5/365*30),2)</f>
        <v>3.9</v>
      </c>
      <c r="CO191" s="295">
        <f>ROUND((H191/5/365*31),2)</f>
        <v>4.03</v>
      </c>
      <c r="CP191" s="295">
        <f t="shared" ref="CP191:CP194" si="306">SUM(CD191:CO191)</f>
        <v>47.580000000000005</v>
      </c>
      <c r="CQ191" s="193">
        <f t="shared" ref="CQ191:CQ194" si="307">ROUND((CC191+CP191),2)</f>
        <v>4876</v>
      </c>
      <c r="CR191" s="295">
        <f>ROUND((H191/5/365*31),2)</f>
        <v>4.03</v>
      </c>
      <c r="CS191" s="295">
        <f>ROUND((H191/5/365*28),2)</f>
        <v>3.64</v>
      </c>
      <c r="CT191" s="295">
        <f>ROUND((H191/5/365*31),2)</f>
        <v>4.03</v>
      </c>
      <c r="CU191" s="295">
        <f>ROUND((H191/5/365*30),2)</f>
        <v>3.9</v>
      </c>
      <c r="CV191" s="296">
        <f>ROUND((H191/5/365*31),2)</f>
        <v>4.03</v>
      </c>
      <c r="CW191" s="295">
        <f>ROUND((H191/5/365*30),2)</f>
        <v>3.9</v>
      </c>
      <c r="CX191" s="295">
        <f>ROUND((H191/5/365*31),2)</f>
        <v>4.03</v>
      </c>
      <c r="CY191" s="295">
        <f>ROUND((H191/5/365*31),2)</f>
        <v>4.03</v>
      </c>
      <c r="CZ191" s="295">
        <v>23.48</v>
      </c>
      <c r="DA191" s="295"/>
      <c r="DB191" s="295"/>
      <c r="DC191" s="295"/>
      <c r="DD191" s="297">
        <f t="shared" ref="DD191:DD194" si="308">SUM(CR191:DC191)</f>
        <v>55.07</v>
      </c>
      <c r="DE191" s="295">
        <f>ROUND((CQ191+CR191+CS191+CT191+CU191+CV191+CW191+CX191+CY191+CZ191+DA191+DB191+DC191),2)</f>
        <v>4931.07</v>
      </c>
      <c r="DF191" s="295" t="e">
        <f>SUM(#REF!-DE191)</f>
        <v>#REF!</v>
      </c>
    </row>
    <row r="192" spans="2:112" s="298" customFormat="1" ht="165" x14ac:dyDescent="0.2">
      <c r="B192" s="300">
        <v>41173</v>
      </c>
      <c r="C192" s="238" t="s">
        <v>334</v>
      </c>
      <c r="D192" s="299" t="s">
        <v>946</v>
      </c>
      <c r="E192" s="293" t="s">
        <v>322</v>
      </c>
      <c r="F192" s="301" t="s">
        <v>947</v>
      </c>
      <c r="G192" s="194">
        <v>2370</v>
      </c>
      <c r="H192" s="194">
        <f t="shared" si="217"/>
        <v>237</v>
      </c>
      <c r="I192" s="194">
        <f t="shared" si="215"/>
        <v>2133</v>
      </c>
      <c r="J192" s="231"/>
      <c r="K192" s="231"/>
      <c r="L192" s="231"/>
      <c r="M192" s="231"/>
      <c r="N192" s="231"/>
      <c r="O192" s="231"/>
      <c r="P192" s="231"/>
      <c r="Q192" s="231"/>
      <c r="R192" s="231"/>
      <c r="S192" s="231"/>
      <c r="T192" s="231"/>
      <c r="U192" s="231"/>
      <c r="V192" s="231">
        <v>0</v>
      </c>
      <c r="W192" s="231"/>
      <c r="X192" s="231"/>
      <c r="Y192" s="231"/>
      <c r="Z192" s="231"/>
      <c r="AA192" s="231"/>
      <c r="AB192" s="231"/>
      <c r="AC192" s="231"/>
      <c r="AD192" s="231"/>
      <c r="AE192" s="231">
        <f>ROUND((H192/5/365*9),2)</f>
        <v>1.17</v>
      </c>
      <c r="AF192" s="231">
        <f>ROUND((H192/5/365*31),2)</f>
        <v>4.03</v>
      </c>
      <c r="AG192" s="231">
        <f>ROUND((H192/5/365*30),2)</f>
        <v>3.9</v>
      </c>
      <c r="AH192" s="231">
        <f>ROUND((H192/5/365*31),2)</f>
        <v>4.03</v>
      </c>
      <c r="AI192" s="231"/>
      <c r="AJ192" s="231">
        <f t="shared" ref="AJ192:AJ194" si="309">ROUND((V192+W192+X192+Y192+Z192+AA192+AB192+AC192+AD192+AE192+AF192+AG192+AH192),2)</f>
        <v>13.13</v>
      </c>
      <c r="AK192" s="194">
        <v>2133</v>
      </c>
      <c r="AL192" s="194">
        <v>2133</v>
      </c>
      <c r="AM192" s="194">
        <v>2133</v>
      </c>
      <c r="AN192" s="194">
        <v>2133</v>
      </c>
      <c r="AO192" s="194">
        <v>2133</v>
      </c>
      <c r="AP192" s="294">
        <f>ROUND((H192/5/365*31),2)</f>
        <v>4.03</v>
      </c>
      <c r="AQ192" s="295">
        <f>ROUND((H192/5/365*30),2)</f>
        <v>3.9</v>
      </c>
      <c r="AR192" s="295">
        <f>ROUND((H192/5/365*31),2)</f>
        <v>4.03</v>
      </c>
      <c r="AS192" s="295">
        <f>ROUND((H192/5/365*30),2)</f>
        <v>3.9</v>
      </c>
      <c r="AT192" s="295">
        <f>ROUND((H192/5/365*31),2)</f>
        <v>4.03</v>
      </c>
      <c r="AU192" s="295">
        <f>ROUND((H192/5/365*31),2)</f>
        <v>4.03</v>
      </c>
      <c r="AV192" s="295">
        <f>ROUND((H192/5/365*30),2)</f>
        <v>3.9</v>
      </c>
      <c r="AW192" s="295">
        <f>ROUND((H192/5/365*31),2)</f>
        <v>4.03</v>
      </c>
      <c r="AX192" s="295">
        <f>ROUND((H192/5/365*30),2)</f>
        <v>3.9</v>
      </c>
      <c r="AY192" s="295">
        <f>ROUND((H192/5/365*31),2)</f>
        <v>4.03</v>
      </c>
      <c r="AZ192" s="295">
        <f t="shared" si="301"/>
        <v>10704.780000000002</v>
      </c>
      <c r="BA192" s="295">
        <f>ROUND((AJ192+AK192+AO192+AP192+AQ192+AR192+AS192+AT192+AU192+AV192+AW192+AX192+AY192),2)</f>
        <v>4318.91</v>
      </c>
      <c r="BB192" s="295">
        <f>ROUND((H192/5/365*31),2)</f>
        <v>4.03</v>
      </c>
      <c r="BC192" s="295">
        <f>ROUND((H192/5/365*28),2)</f>
        <v>3.64</v>
      </c>
      <c r="BD192" s="295">
        <f>ROUND((H192/5/365*31),2)</f>
        <v>4.03</v>
      </c>
      <c r="BE192" s="295">
        <f>ROUND((H192/5/365*30),2)</f>
        <v>3.9</v>
      </c>
      <c r="BF192" s="295">
        <f>ROUND((H192/5/365*31),2)</f>
        <v>4.03</v>
      </c>
      <c r="BG192" s="295">
        <f>ROUND((H192/5/365*30),2)</f>
        <v>3.9</v>
      </c>
      <c r="BH192" s="295">
        <f>ROUND((H192/5/365*31),2)</f>
        <v>4.03</v>
      </c>
      <c r="BI192" s="295">
        <f>ROUND((H192/5/365*31),2)</f>
        <v>4.03</v>
      </c>
      <c r="BJ192" s="295">
        <f>ROUND((H192/5/365*30),2)</f>
        <v>3.9</v>
      </c>
      <c r="BK192" s="295">
        <f>ROUND((H192/5/365*31),2)</f>
        <v>4.03</v>
      </c>
      <c r="BL192" s="295">
        <f>ROUND((H192/5/365*30),2)</f>
        <v>3.9</v>
      </c>
      <c r="BM192" s="295">
        <f>ROUND((H192/5/365*31),2)</f>
        <v>4.03</v>
      </c>
      <c r="BN192" s="295">
        <f t="shared" si="302"/>
        <v>47.45</v>
      </c>
      <c r="BO192" s="295">
        <f t="shared" si="303"/>
        <v>4366.3599999999997</v>
      </c>
      <c r="BP192" s="295">
        <f>ROUND((H192/5/365*31),2)</f>
        <v>4.03</v>
      </c>
      <c r="BQ192" s="295">
        <f>ROUND((H192/5/365*28),2)</f>
        <v>3.64</v>
      </c>
      <c r="BR192" s="295">
        <f>ROUND((H192/5/365*31),2)</f>
        <v>4.03</v>
      </c>
      <c r="BS192" s="295">
        <f>ROUND((H192/5/365*30),2)</f>
        <v>3.9</v>
      </c>
      <c r="BT192" s="295">
        <f>ROUND((H192/5/365*31),2)</f>
        <v>4.03</v>
      </c>
      <c r="BU192" s="295">
        <f>ROUND((H192/5/365*30),2)</f>
        <v>3.9</v>
      </c>
      <c r="BV192" s="295">
        <f>ROUND((H192/5/365*31),2)</f>
        <v>4.03</v>
      </c>
      <c r="BW192" s="295">
        <f>ROUND((H192/5/365*31),2)</f>
        <v>4.03</v>
      </c>
      <c r="BX192" s="295">
        <f>ROUND((H192/5/365*30),2)</f>
        <v>3.9</v>
      </c>
      <c r="BY192" s="295">
        <f>ROUND((H192/5/365*31),2)</f>
        <v>4.03</v>
      </c>
      <c r="BZ192" s="295">
        <f>ROUND((H192/5/365*30),2)</f>
        <v>3.9</v>
      </c>
      <c r="CA192" s="295">
        <f>ROUND((H192/5/365*31),2)</f>
        <v>4.03</v>
      </c>
      <c r="CB192" s="295">
        <f t="shared" si="304"/>
        <v>47.45</v>
      </c>
      <c r="CC192" s="295">
        <f t="shared" si="305"/>
        <v>4413.8100000000004</v>
      </c>
      <c r="CD192" s="295">
        <f>ROUND((H192/5/365*31),2)</f>
        <v>4.03</v>
      </c>
      <c r="CE192" s="295">
        <f>ROUND((H192/5/365*29),2)</f>
        <v>3.77</v>
      </c>
      <c r="CF192" s="295">
        <f>ROUND((H192/5/365*31),2)</f>
        <v>4.03</v>
      </c>
      <c r="CG192" s="295">
        <f>ROUND((H192/5/365*30),2)</f>
        <v>3.9</v>
      </c>
      <c r="CH192" s="295">
        <f>ROUND((H192/5/365*31),2)</f>
        <v>4.03</v>
      </c>
      <c r="CI192" s="295">
        <f>ROUND((H192/5/365*30),2)</f>
        <v>3.9</v>
      </c>
      <c r="CJ192" s="295">
        <f>ROUND((H192/5/365*31),2)</f>
        <v>4.03</v>
      </c>
      <c r="CK192" s="295">
        <f>ROUND((H192/5/365*31),2)</f>
        <v>4.03</v>
      </c>
      <c r="CL192" s="295">
        <f>ROUND((H192/5/365*30),2)</f>
        <v>3.9</v>
      </c>
      <c r="CM192" s="295">
        <f>ROUND((H192/5/365*31),2)</f>
        <v>4.03</v>
      </c>
      <c r="CN192" s="295">
        <f>ROUND((H192/5/365*30),2)</f>
        <v>3.9</v>
      </c>
      <c r="CO192" s="295">
        <f>ROUND((H192/5/365*31),2)</f>
        <v>4.03</v>
      </c>
      <c r="CP192" s="295">
        <f t="shared" si="306"/>
        <v>47.580000000000005</v>
      </c>
      <c r="CQ192" s="193">
        <f t="shared" si="307"/>
        <v>4461.3900000000003</v>
      </c>
      <c r="CR192" s="295">
        <f>ROUND((H192/5/365*31),2)</f>
        <v>4.03</v>
      </c>
      <c r="CS192" s="295">
        <f>ROUND((H192/5/365*28),2)</f>
        <v>3.64</v>
      </c>
      <c r="CT192" s="295">
        <f>ROUND((H192/5/365*31),2)</f>
        <v>4.03</v>
      </c>
      <c r="CU192" s="295">
        <f>ROUND((H192/5/365*30),2)</f>
        <v>3.9</v>
      </c>
      <c r="CV192" s="296">
        <f>ROUND((H192/5/365*31),2)</f>
        <v>4.03</v>
      </c>
      <c r="CW192" s="295">
        <f>ROUND((H192/5/365*30),2)</f>
        <v>3.9</v>
      </c>
      <c r="CX192" s="295">
        <f>ROUND((H192/5/365*31),2)</f>
        <v>4.03</v>
      </c>
      <c r="CY192" s="295">
        <f>ROUND((H192/5/365*31),2)</f>
        <v>4.03</v>
      </c>
      <c r="CZ192" s="295">
        <v>23.48</v>
      </c>
      <c r="DA192" s="295"/>
      <c r="DB192" s="295"/>
      <c r="DC192" s="295"/>
      <c r="DD192" s="297">
        <f t="shared" si="308"/>
        <v>55.07</v>
      </c>
      <c r="DE192" s="295">
        <f t="shared" ref="DE192:DE194" si="310">ROUND((CQ192+CR192+CS192+CT192+CU192+CV192+CW192+CX192+CY192+CZ192+DA192+DB192+DC192),2)</f>
        <v>4516.46</v>
      </c>
      <c r="DF192" s="295" t="e">
        <f>SUM(F192-DE192)</f>
        <v>#VALUE!</v>
      </c>
    </row>
    <row r="193" spans="2:125" s="298" customFormat="1" ht="165" x14ac:dyDescent="0.2">
      <c r="B193" s="237">
        <v>41173</v>
      </c>
      <c r="C193" s="238" t="s">
        <v>334</v>
      </c>
      <c r="D193" s="299" t="s">
        <v>948</v>
      </c>
      <c r="E193" s="293" t="s">
        <v>424</v>
      </c>
      <c r="F193" s="295" t="s">
        <v>949</v>
      </c>
      <c r="G193" s="194">
        <v>2370</v>
      </c>
      <c r="H193" s="194">
        <f t="shared" si="217"/>
        <v>237</v>
      </c>
      <c r="I193" s="194">
        <f t="shared" si="215"/>
        <v>2133</v>
      </c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>
        <v>0</v>
      </c>
      <c r="W193" s="194"/>
      <c r="X193" s="194"/>
      <c r="Y193" s="194"/>
      <c r="Z193" s="194"/>
      <c r="AA193" s="194"/>
      <c r="AB193" s="194"/>
      <c r="AC193" s="194"/>
      <c r="AD193" s="194"/>
      <c r="AE193" s="194">
        <f>ROUND((H193/5/365*9),2)</f>
        <v>1.17</v>
      </c>
      <c r="AF193" s="194">
        <f>ROUND((H193/5/365*31),2)</f>
        <v>4.03</v>
      </c>
      <c r="AG193" s="194">
        <f>ROUND((H193/5/365*30),2)</f>
        <v>3.9</v>
      </c>
      <c r="AH193" s="194">
        <f>ROUND((H193/5/365*31),2)</f>
        <v>4.03</v>
      </c>
      <c r="AI193" s="194">
        <f t="shared" ref="AI193:AI194" si="311">SUM(W193:AH193)</f>
        <v>13.129999999999999</v>
      </c>
      <c r="AJ193" s="194">
        <f t="shared" si="309"/>
        <v>13.13</v>
      </c>
      <c r="AK193" s="194">
        <v>2133</v>
      </c>
      <c r="AL193" s="194">
        <v>2133</v>
      </c>
      <c r="AM193" s="194">
        <v>2133</v>
      </c>
      <c r="AN193" s="194">
        <v>2133</v>
      </c>
      <c r="AO193" s="194">
        <v>2133</v>
      </c>
      <c r="AP193" s="294">
        <f>ROUND((H193/5/365*31),2)</f>
        <v>4.03</v>
      </c>
      <c r="AQ193" s="295">
        <f>ROUND((H193/5/365*30),2)</f>
        <v>3.9</v>
      </c>
      <c r="AR193" s="295">
        <f>ROUND((H193/5/365*31),2)</f>
        <v>4.03</v>
      </c>
      <c r="AS193" s="295">
        <f>ROUND((H193/5/365*30),2)</f>
        <v>3.9</v>
      </c>
      <c r="AT193" s="295">
        <f>ROUND((H193/5/365*31),2)</f>
        <v>4.03</v>
      </c>
      <c r="AU193" s="295">
        <f>ROUND((H193/5/365*31),2)</f>
        <v>4.03</v>
      </c>
      <c r="AV193" s="295">
        <f>ROUND((H193/5/365*30),2)</f>
        <v>3.9</v>
      </c>
      <c r="AW193" s="295">
        <f>ROUND((H193/5/365*31),2)</f>
        <v>4.03</v>
      </c>
      <c r="AX193" s="295">
        <f>ROUND((H193/5/365*30),2)</f>
        <v>3.9</v>
      </c>
      <c r="AY193" s="295">
        <f>ROUND((H193/5/365*31),2)</f>
        <v>4.03</v>
      </c>
      <c r="AZ193" s="295">
        <f t="shared" si="301"/>
        <v>10704.780000000002</v>
      </c>
      <c r="BA193" s="295">
        <f>ROUND((AJ193+AK193+AO193+AP193+AQ193+AR193+AS193+AT193+AU193+AV193+AW193+AX193+AY193),2)</f>
        <v>4318.91</v>
      </c>
      <c r="BB193" s="295">
        <f>ROUND((H193/5/365*31),2)</f>
        <v>4.03</v>
      </c>
      <c r="BC193" s="295">
        <f>ROUND((H193/5/365*28),2)</f>
        <v>3.64</v>
      </c>
      <c r="BD193" s="295">
        <f>ROUND((H193/5/365*31),2)</f>
        <v>4.03</v>
      </c>
      <c r="BE193" s="295">
        <f>ROUND((H193/5/365*30),2)</f>
        <v>3.9</v>
      </c>
      <c r="BF193" s="295">
        <f>ROUND((H193/5/365*31),2)</f>
        <v>4.03</v>
      </c>
      <c r="BG193" s="295">
        <f>ROUND((H193/5/365*30),2)</f>
        <v>3.9</v>
      </c>
      <c r="BH193" s="295">
        <f>ROUND((H193/5/365*31),2)</f>
        <v>4.03</v>
      </c>
      <c r="BI193" s="295">
        <f>ROUND((H193/5/365*31),2)</f>
        <v>4.03</v>
      </c>
      <c r="BJ193" s="295">
        <f>ROUND((H193/5/365*30),2)</f>
        <v>3.9</v>
      </c>
      <c r="BK193" s="295">
        <f>ROUND((H193/5/365*31),2)</f>
        <v>4.03</v>
      </c>
      <c r="BL193" s="295">
        <f>ROUND((H193/5/365*30),2)</f>
        <v>3.9</v>
      </c>
      <c r="BM193" s="295">
        <f>ROUND((H193/5/365*31),2)</f>
        <v>4.03</v>
      </c>
      <c r="BN193" s="295">
        <f t="shared" si="302"/>
        <v>47.45</v>
      </c>
      <c r="BO193" s="295">
        <f t="shared" si="303"/>
        <v>4366.3599999999997</v>
      </c>
      <c r="BP193" s="295">
        <f>ROUND((H193/5/365*31),2)</f>
        <v>4.03</v>
      </c>
      <c r="BQ193" s="295">
        <f>ROUND((H193/5/365*28),2)</f>
        <v>3.64</v>
      </c>
      <c r="BR193" s="295">
        <f>ROUND((H193/5/365*31),2)</f>
        <v>4.03</v>
      </c>
      <c r="BS193" s="295">
        <f>ROUND((H193/5/365*30),2)</f>
        <v>3.9</v>
      </c>
      <c r="BT193" s="295">
        <f>ROUND((H193/5/365*31),2)</f>
        <v>4.03</v>
      </c>
      <c r="BU193" s="295">
        <f>ROUND((H193/5/365*30),2)</f>
        <v>3.9</v>
      </c>
      <c r="BV193" s="295">
        <f>ROUND((H193/5/365*31),2)</f>
        <v>4.03</v>
      </c>
      <c r="BW193" s="295">
        <f>ROUND((H193/5/365*31),2)</f>
        <v>4.03</v>
      </c>
      <c r="BX193" s="295">
        <f>ROUND((H193/5/365*30),2)</f>
        <v>3.9</v>
      </c>
      <c r="BY193" s="295">
        <f>ROUND((H193/5/365*31),2)</f>
        <v>4.03</v>
      </c>
      <c r="BZ193" s="295">
        <f>ROUND((H193/5/365*30),2)</f>
        <v>3.9</v>
      </c>
      <c r="CA193" s="295">
        <f>ROUND((H193/5/365*31),2)</f>
        <v>4.03</v>
      </c>
      <c r="CB193" s="295">
        <f t="shared" si="304"/>
        <v>47.45</v>
      </c>
      <c r="CC193" s="295">
        <f t="shared" si="305"/>
        <v>4413.8100000000004</v>
      </c>
      <c r="CD193" s="295">
        <f>ROUND((H193/5/365*31),2)</f>
        <v>4.03</v>
      </c>
      <c r="CE193" s="295">
        <f>ROUND((H193/5/365*29),2)</f>
        <v>3.77</v>
      </c>
      <c r="CF193" s="295">
        <f>ROUND((H193/5/365*31),2)</f>
        <v>4.03</v>
      </c>
      <c r="CG193" s="295">
        <f>ROUND((H193/5/365*30),2)</f>
        <v>3.9</v>
      </c>
      <c r="CH193" s="295">
        <f>ROUND((H193/5/365*31),2)</f>
        <v>4.03</v>
      </c>
      <c r="CI193" s="295">
        <f>ROUND((H193/5/365*30),2)</f>
        <v>3.9</v>
      </c>
      <c r="CJ193" s="295">
        <f>ROUND((H193/5/365*31),2)</f>
        <v>4.03</v>
      </c>
      <c r="CK193" s="295">
        <f>ROUND((H193/5/365*31),2)</f>
        <v>4.03</v>
      </c>
      <c r="CL193" s="295">
        <f>ROUND((H193/5/365*30),2)</f>
        <v>3.9</v>
      </c>
      <c r="CM193" s="295">
        <f>ROUND((H193/5/365*31),2)</f>
        <v>4.03</v>
      </c>
      <c r="CN193" s="295">
        <f>ROUND((H193/5/365*30),2)</f>
        <v>3.9</v>
      </c>
      <c r="CO193" s="295">
        <f>ROUND((H193/5/365*31),2)</f>
        <v>4.03</v>
      </c>
      <c r="CP193" s="295">
        <f t="shared" si="306"/>
        <v>47.580000000000005</v>
      </c>
      <c r="CQ193" s="193">
        <f t="shared" si="307"/>
        <v>4461.3900000000003</v>
      </c>
      <c r="CR193" s="295">
        <f>ROUND((H193/5/365*31),2)</f>
        <v>4.03</v>
      </c>
      <c r="CS193" s="295">
        <f>ROUND((H193/5/365*28),2)</f>
        <v>3.64</v>
      </c>
      <c r="CT193" s="295">
        <f>ROUND((H193/5/365*31),2)</f>
        <v>4.03</v>
      </c>
      <c r="CU193" s="295">
        <f>ROUND((H193/5/365*30),2)</f>
        <v>3.9</v>
      </c>
      <c r="CV193" s="296">
        <f>ROUND((H193/5/365*31),2)</f>
        <v>4.03</v>
      </c>
      <c r="CW193" s="295">
        <f>ROUND((H193/5/365*30),2)</f>
        <v>3.9</v>
      </c>
      <c r="CX193" s="295">
        <f>ROUND((H193/5/365*31),2)</f>
        <v>4.03</v>
      </c>
      <c r="CY193" s="295">
        <f>ROUND((H193/5/365*31),2)</f>
        <v>4.03</v>
      </c>
      <c r="CZ193" s="295">
        <v>23.48</v>
      </c>
      <c r="DA193" s="295"/>
      <c r="DB193" s="295"/>
      <c r="DC193" s="295"/>
      <c r="DD193" s="297">
        <f t="shared" si="308"/>
        <v>55.07</v>
      </c>
      <c r="DE193" s="295">
        <f t="shared" si="310"/>
        <v>4516.46</v>
      </c>
      <c r="DF193" s="295" t="e">
        <f>SUM(F193-DE193)</f>
        <v>#VALUE!</v>
      </c>
    </row>
    <row r="194" spans="2:125" s="298" customFormat="1" ht="159" customHeight="1" x14ac:dyDescent="0.2">
      <c r="B194" s="237">
        <v>41173</v>
      </c>
      <c r="C194" s="238" t="s">
        <v>334</v>
      </c>
      <c r="D194" s="299" t="s">
        <v>950</v>
      </c>
      <c r="E194" s="293" t="s">
        <v>107</v>
      </c>
      <c r="F194" s="295" t="s">
        <v>951</v>
      </c>
      <c r="G194" s="194">
        <v>2370</v>
      </c>
      <c r="H194" s="194">
        <f t="shared" si="217"/>
        <v>237</v>
      </c>
      <c r="I194" s="194">
        <f t="shared" si="215"/>
        <v>2133</v>
      </c>
      <c r="J194" s="194"/>
      <c r="K194" s="194"/>
      <c r="L194" s="194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>
        <v>0</v>
      </c>
      <c r="W194" s="194"/>
      <c r="X194" s="194"/>
      <c r="Y194" s="194"/>
      <c r="Z194" s="194"/>
      <c r="AA194" s="194"/>
      <c r="AB194" s="194"/>
      <c r="AC194" s="194"/>
      <c r="AD194" s="194"/>
      <c r="AE194" s="194">
        <f>ROUND((H194/5/365*9),2)</f>
        <v>1.17</v>
      </c>
      <c r="AF194" s="194">
        <f>ROUND((H194/5/365*31),2)</f>
        <v>4.03</v>
      </c>
      <c r="AG194" s="194">
        <f>ROUND((H194/5/365*30),2)</f>
        <v>3.9</v>
      </c>
      <c r="AH194" s="194">
        <f>ROUND((H194/5/365*31),2)</f>
        <v>4.03</v>
      </c>
      <c r="AI194" s="194">
        <f t="shared" si="311"/>
        <v>13.129999999999999</v>
      </c>
      <c r="AJ194" s="194">
        <f t="shared" si="309"/>
        <v>13.13</v>
      </c>
      <c r="AK194" s="194">
        <v>2133</v>
      </c>
      <c r="AL194" s="194">
        <v>2133</v>
      </c>
      <c r="AM194" s="194">
        <v>2133</v>
      </c>
      <c r="AN194" s="194">
        <v>2133</v>
      </c>
      <c r="AO194" s="194">
        <v>2133</v>
      </c>
      <c r="AP194" s="294">
        <f>ROUND((H194/5/365*31),2)</f>
        <v>4.03</v>
      </c>
      <c r="AQ194" s="295">
        <f>ROUND((H194/5/365*30),2)</f>
        <v>3.9</v>
      </c>
      <c r="AR194" s="295">
        <f>ROUND((H194/5/365*31),2)</f>
        <v>4.03</v>
      </c>
      <c r="AS194" s="295">
        <f>ROUND((H194/5/365*30),2)</f>
        <v>3.9</v>
      </c>
      <c r="AT194" s="295">
        <f>ROUND((H194/5/365*31),2)</f>
        <v>4.03</v>
      </c>
      <c r="AU194" s="295">
        <f>ROUND((H194/5/365*31),2)</f>
        <v>4.03</v>
      </c>
      <c r="AV194" s="295">
        <f>ROUND((H194/5/365*30),2)</f>
        <v>3.9</v>
      </c>
      <c r="AW194" s="295">
        <f>ROUND((H194/5/365*31),2)</f>
        <v>4.03</v>
      </c>
      <c r="AX194" s="295">
        <f>ROUND((H194/5/365*30),2)</f>
        <v>3.9</v>
      </c>
      <c r="AY194" s="295">
        <f>ROUND((H194/5/365*31),2)</f>
        <v>4.03</v>
      </c>
      <c r="AZ194" s="295">
        <f t="shared" si="301"/>
        <v>10704.780000000002</v>
      </c>
      <c r="BA194" s="295">
        <f>ROUND((AJ194+AK194+AO194+AP194+AQ194+AR194+AS194+AT194+AU194+AV194+AW194+AX194+AY194),2)</f>
        <v>4318.91</v>
      </c>
      <c r="BB194" s="295">
        <f>ROUND((H194/5/365*31),2)</f>
        <v>4.03</v>
      </c>
      <c r="BC194" s="295">
        <f>ROUND((H194/5/365*28),2)</f>
        <v>3.64</v>
      </c>
      <c r="BD194" s="295">
        <f>ROUND((H194/5/365*31),2)</f>
        <v>4.03</v>
      </c>
      <c r="BE194" s="295">
        <f>ROUND((H194/5/365*30),2)</f>
        <v>3.9</v>
      </c>
      <c r="BF194" s="295">
        <f>ROUND((H194/5/365*31),2)</f>
        <v>4.03</v>
      </c>
      <c r="BG194" s="295">
        <f>ROUND((H194/5/365*30),2)</f>
        <v>3.9</v>
      </c>
      <c r="BH194" s="295">
        <f>ROUND((H194/5/365*31),2)</f>
        <v>4.03</v>
      </c>
      <c r="BI194" s="295">
        <f>ROUND((H194/5/365*31),2)</f>
        <v>4.03</v>
      </c>
      <c r="BJ194" s="295">
        <f>ROUND((H194/5/365*30),2)</f>
        <v>3.9</v>
      </c>
      <c r="BK194" s="295">
        <f>ROUND((H194/5/365*31),2)</f>
        <v>4.03</v>
      </c>
      <c r="BL194" s="295">
        <f>ROUND((H194/5/365*30),2)</f>
        <v>3.9</v>
      </c>
      <c r="BM194" s="295">
        <f>ROUND((H194/5/365*31),2)</f>
        <v>4.03</v>
      </c>
      <c r="BN194" s="295">
        <f t="shared" si="302"/>
        <v>47.45</v>
      </c>
      <c r="BO194" s="295">
        <f t="shared" si="303"/>
        <v>4366.3599999999997</v>
      </c>
      <c r="BP194" s="295">
        <f>ROUND((H194/5/365*31),2)</f>
        <v>4.03</v>
      </c>
      <c r="BQ194" s="295">
        <f>ROUND((H194/5/365*28),2)</f>
        <v>3.64</v>
      </c>
      <c r="BR194" s="295">
        <f>ROUND((H194/5/365*31),2)</f>
        <v>4.03</v>
      </c>
      <c r="BS194" s="295">
        <f>ROUND((H194/5/365*30),2)</f>
        <v>3.9</v>
      </c>
      <c r="BT194" s="295">
        <f>ROUND((H194/5/365*31),2)</f>
        <v>4.03</v>
      </c>
      <c r="BU194" s="295">
        <f>ROUND((H194/5/365*30),2)</f>
        <v>3.9</v>
      </c>
      <c r="BV194" s="295">
        <f>ROUND((H194/5/365*31),2)</f>
        <v>4.03</v>
      </c>
      <c r="BW194" s="295">
        <f>ROUND((H194/5/365*31),2)</f>
        <v>4.03</v>
      </c>
      <c r="BX194" s="295">
        <f>ROUND((H194/5/365*30),2)</f>
        <v>3.9</v>
      </c>
      <c r="BY194" s="295">
        <f>ROUND((H194/5/365*31),2)</f>
        <v>4.03</v>
      </c>
      <c r="BZ194" s="295">
        <f>ROUND((H194/5/365*30),2)</f>
        <v>3.9</v>
      </c>
      <c r="CA194" s="295">
        <f>ROUND((H194/5/365*31),2)</f>
        <v>4.03</v>
      </c>
      <c r="CB194" s="295">
        <f t="shared" si="304"/>
        <v>47.45</v>
      </c>
      <c r="CC194" s="295">
        <f t="shared" si="305"/>
        <v>4413.8100000000004</v>
      </c>
      <c r="CD194" s="295">
        <f>ROUND((H194/5/365*31),2)</f>
        <v>4.03</v>
      </c>
      <c r="CE194" s="295">
        <f>ROUND((H194/5/365*29),2)</f>
        <v>3.77</v>
      </c>
      <c r="CF194" s="295">
        <f>ROUND((H194/5/365*31),2)</f>
        <v>4.03</v>
      </c>
      <c r="CG194" s="295">
        <f>ROUND((H194/5/365*30),2)</f>
        <v>3.9</v>
      </c>
      <c r="CH194" s="295">
        <f>ROUND((H194/5/365*31),2)</f>
        <v>4.03</v>
      </c>
      <c r="CI194" s="295">
        <f>ROUND((H194/5/365*30),2)</f>
        <v>3.9</v>
      </c>
      <c r="CJ194" s="295">
        <f>ROUND((H194/5/365*31),2)</f>
        <v>4.03</v>
      </c>
      <c r="CK194" s="295">
        <f>ROUND((H194/5/365*31),2)</f>
        <v>4.03</v>
      </c>
      <c r="CL194" s="295">
        <f>ROUND((H194/5/365*30),2)</f>
        <v>3.9</v>
      </c>
      <c r="CM194" s="295">
        <f>ROUND((H194/5/365*31),2)</f>
        <v>4.03</v>
      </c>
      <c r="CN194" s="295">
        <f>ROUND((H194/5/365*30),2)</f>
        <v>3.9</v>
      </c>
      <c r="CO194" s="295">
        <f>ROUND((H194/5/365*31),2)</f>
        <v>4.03</v>
      </c>
      <c r="CP194" s="295">
        <f t="shared" si="306"/>
        <v>47.580000000000005</v>
      </c>
      <c r="CQ194" s="193">
        <f t="shared" si="307"/>
        <v>4461.3900000000003</v>
      </c>
      <c r="CR194" s="295">
        <f>ROUND((H194/5/365*31),2)</f>
        <v>4.03</v>
      </c>
      <c r="CS194" s="295">
        <f>ROUND((H194/5/365*28),2)</f>
        <v>3.64</v>
      </c>
      <c r="CT194" s="295">
        <f>ROUND((H194/5/365*31),2)</f>
        <v>4.03</v>
      </c>
      <c r="CU194" s="295">
        <f>ROUND((H194/5/365*30),2)</f>
        <v>3.9</v>
      </c>
      <c r="CV194" s="296">
        <f>ROUND((H194/5/365*31),2)</f>
        <v>4.03</v>
      </c>
      <c r="CW194" s="295">
        <f>ROUND((H194/5/365*30),2)</f>
        <v>3.9</v>
      </c>
      <c r="CX194" s="295">
        <f>ROUND((H194/5/365*31),2)</f>
        <v>4.03</v>
      </c>
      <c r="CY194" s="295">
        <f>ROUND((H194/5/365*31),2)</f>
        <v>4.03</v>
      </c>
      <c r="CZ194" s="295">
        <v>23.48</v>
      </c>
      <c r="DA194" s="295"/>
      <c r="DB194" s="295"/>
      <c r="DC194" s="295"/>
      <c r="DD194" s="297">
        <f t="shared" si="308"/>
        <v>55.07</v>
      </c>
      <c r="DE194" s="295">
        <f t="shared" si="310"/>
        <v>4516.46</v>
      </c>
      <c r="DF194" s="295" t="e">
        <f>SUM(F194-DE194)</f>
        <v>#VALUE!</v>
      </c>
    </row>
    <row r="195" spans="2:125" s="298" customFormat="1" ht="35.1" customHeight="1" x14ac:dyDescent="0.2">
      <c r="B195" s="48">
        <v>41261</v>
      </c>
      <c r="C195" s="58" t="s">
        <v>245</v>
      </c>
      <c r="D195" s="58" t="s">
        <v>952</v>
      </c>
      <c r="E195" s="85" t="s">
        <v>182</v>
      </c>
      <c r="F195" s="58" t="s">
        <v>953</v>
      </c>
      <c r="G195" s="28">
        <v>1155</v>
      </c>
      <c r="H195" s="28">
        <f t="shared" si="217"/>
        <v>115.5</v>
      </c>
      <c r="I195" s="28">
        <f t="shared" si="215"/>
        <v>1039.5</v>
      </c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>
        <f t="shared" ref="W195:W201" si="312">O195+P195+Q195+R195+S195+T195+U195+V195</f>
        <v>0</v>
      </c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>
        <f t="shared" ref="AI195:AI200" si="313">ROUND((I195/5/365*13),2)</f>
        <v>7.4</v>
      </c>
      <c r="AJ195" s="28">
        <f t="shared" ref="AJ195:AJ201" si="314">SUM(X195:AI195)</f>
        <v>7.4</v>
      </c>
      <c r="AK195" s="28">
        <v>1039.5</v>
      </c>
      <c r="AL195" s="28">
        <v>1039.5</v>
      </c>
      <c r="AM195" s="28">
        <v>1039.5</v>
      </c>
      <c r="AN195" s="28">
        <v>1039.5</v>
      </c>
      <c r="AO195" s="28">
        <v>1039.5</v>
      </c>
      <c r="AP195" s="273">
        <f t="shared" ref="AP195:AP201" si="315">ROUND((I195/5/365*28),2)</f>
        <v>15.95</v>
      </c>
      <c r="AQ195" s="274">
        <f t="shared" ref="AQ195:AQ201" si="316">ROUND((I195/5/365*31),2)</f>
        <v>17.66</v>
      </c>
      <c r="AR195" s="274">
        <f t="shared" ref="AR195:AR201" si="317">ROUND((I195/5/365*30),2)</f>
        <v>17.09</v>
      </c>
      <c r="AS195" s="274">
        <f t="shared" ref="AS195:AS201" si="318">ROUND((I195/5/365*31),2)</f>
        <v>17.66</v>
      </c>
      <c r="AT195" s="274">
        <f t="shared" ref="AT195:AT201" si="319">ROUND((I195/5/365*30),2)</f>
        <v>17.09</v>
      </c>
      <c r="AU195" s="274">
        <f t="shared" ref="AU195:AU201" si="320">ROUND((I195/5/365*31),2)</f>
        <v>17.66</v>
      </c>
      <c r="AV195" s="274">
        <f t="shared" ref="AV195:AV207" si="321">ROUND((I195/5/365*31),2)</f>
        <v>17.66</v>
      </c>
      <c r="AW195" s="274">
        <f t="shared" ref="AW195:AW207" si="322">ROUND((I195/5/365*30),2)</f>
        <v>17.09</v>
      </c>
      <c r="AX195" s="274">
        <f t="shared" ref="AX195:AX207" si="323">ROUND((I195/5/365*31),2)</f>
        <v>17.66</v>
      </c>
      <c r="AY195" s="274">
        <f t="shared" ref="AY195:AY201" si="324">ROUND((I195/5/365*30),2)</f>
        <v>17.09</v>
      </c>
      <c r="AZ195" s="274">
        <f t="shared" ref="AZ195:AZ201" si="325">ROUND((I195/5/365*31),2)</f>
        <v>17.66</v>
      </c>
      <c r="BA195" s="274">
        <f t="shared" ref="BA195:BA201" si="326">SUM(AO195:AZ195)</f>
        <v>1229.7700000000002</v>
      </c>
      <c r="BB195" s="274">
        <f t="shared" ref="BB195:BB201" si="327">ROUND((AK195+AO195+AP195+AQ195+AR195+AS195+AT195+AU195+AV195+AW195+AX195+AY195+AZ195),2)</f>
        <v>2269.27</v>
      </c>
      <c r="BC195" s="274">
        <f t="shared" ref="BC195:BC207" si="328">ROUND((I195/5/365*31),2)</f>
        <v>17.66</v>
      </c>
      <c r="BD195" s="274">
        <f t="shared" ref="BD195:BD201" si="329">ROUND((I195/5/365*28),2)</f>
        <v>15.95</v>
      </c>
      <c r="BE195" s="274">
        <f t="shared" ref="BE195:BE207" si="330">ROUND((I195/5/365*31),2)</f>
        <v>17.66</v>
      </c>
      <c r="BF195" s="274">
        <f t="shared" ref="BF195:BF207" si="331">ROUND((I195/5/365*30),2)</f>
        <v>17.09</v>
      </c>
      <c r="BG195" s="274">
        <f t="shared" ref="BG195:BG214" si="332">ROUND((I195/5/365*31),2)</f>
        <v>17.66</v>
      </c>
      <c r="BH195" s="274">
        <f t="shared" ref="BH195:BH201" si="333">ROUND((I195/5/365*30),2)</f>
        <v>17.09</v>
      </c>
      <c r="BI195" s="274">
        <f t="shared" ref="BI195:BI201" si="334">ROUND((I195/5/365*31),2)</f>
        <v>17.66</v>
      </c>
      <c r="BJ195" s="274">
        <f t="shared" ref="BJ195:BJ207" si="335">ROUND((I195/5/365*31),2)</f>
        <v>17.66</v>
      </c>
      <c r="BK195" s="274">
        <f t="shared" ref="BK195:BK207" si="336">ROUND((I195/5/365*30),2)</f>
        <v>17.09</v>
      </c>
      <c r="BL195" s="274">
        <f t="shared" ref="BL195:BL207" si="337">ROUND((I195/5/365*31),2)</f>
        <v>17.66</v>
      </c>
      <c r="BM195" s="274">
        <f t="shared" ref="BM195:BM201" si="338">ROUND((I195/5/365*30),2)</f>
        <v>17.09</v>
      </c>
      <c r="BN195" s="274">
        <f t="shared" ref="BN195:BN201" si="339">ROUND((I195/5/365*31),2)</f>
        <v>17.66</v>
      </c>
      <c r="BO195" s="274">
        <f t="shared" ref="BO195:BO201" si="340">SUM(BC195:BN195)</f>
        <v>207.93</v>
      </c>
      <c r="BP195" s="274">
        <f t="shared" ref="BP195:BP201" si="341">ROUND((BB195+BO195),2)</f>
        <v>2477.1999999999998</v>
      </c>
      <c r="BQ195" s="274">
        <f t="shared" ref="BQ195:BQ207" si="342">ROUND((I195/5/365*31),2)</f>
        <v>17.66</v>
      </c>
      <c r="BR195" s="274">
        <f t="shared" ref="BR195:BR201" si="343">ROUND((I195/5/365*28),2)</f>
        <v>15.95</v>
      </c>
      <c r="BS195" s="274">
        <f t="shared" ref="BS195:BS207" si="344">ROUND((I195/5/365*31),2)</f>
        <v>17.66</v>
      </c>
      <c r="BT195" s="274">
        <f t="shared" ref="BT195:BT207" si="345">ROUND((I195/5/365*30),2)</f>
        <v>17.09</v>
      </c>
      <c r="BU195" s="274">
        <f t="shared" ref="BU195:BU214" si="346">ROUND((I195/5/365*31),2)</f>
        <v>17.66</v>
      </c>
      <c r="BV195" s="274">
        <f t="shared" ref="BV195:BV201" si="347">ROUND((I195/5/365*30),2)</f>
        <v>17.09</v>
      </c>
      <c r="BW195" s="274">
        <f t="shared" ref="BW195:BW201" si="348">ROUND((I195/5/365*31),2)</f>
        <v>17.66</v>
      </c>
      <c r="BX195" s="274">
        <f t="shared" ref="BX195:BX207" si="349">ROUND((I195/5/365*31),2)</f>
        <v>17.66</v>
      </c>
      <c r="BY195" s="274">
        <f t="shared" ref="BY195:BY207" si="350">ROUND((I195/5/365*30),2)</f>
        <v>17.09</v>
      </c>
      <c r="BZ195" s="274">
        <f t="shared" ref="BZ195:BZ207" si="351">ROUND((I195/5/365*31),2)</f>
        <v>17.66</v>
      </c>
      <c r="CA195" s="274">
        <f t="shared" ref="CA195:CA201" si="352">ROUND((I195/5/365*30),2)</f>
        <v>17.09</v>
      </c>
      <c r="CB195" s="274">
        <f t="shared" ref="CB195:CB201" si="353">ROUND((I195/5/365*31),2)</f>
        <v>17.66</v>
      </c>
      <c r="CC195" s="274">
        <f t="shared" ref="CC195:CC201" si="354">SUM(BQ195:CB195)</f>
        <v>207.93</v>
      </c>
      <c r="CD195" s="274">
        <f t="shared" ref="CD195:CD201" si="355">ROUND((BP195+CC195),2)</f>
        <v>2685.13</v>
      </c>
      <c r="CE195" s="274">
        <f t="shared" ref="CE195:CE207" si="356">ROUND((I195/5/365*31),2)</f>
        <v>17.66</v>
      </c>
      <c r="CF195" s="274">
        <f t="shared" ref="CF195:CF201" si="357">ROUND((I195/5/365*29),2)</f>
        <v>16.52</v>
      </c>
      <c r="CG195" s="274">
        <f t="shared" ref="CG195:CG207" si="358">ROUND((I195/5/365*31),2)</f>
        <v>17.66</v>
      </c>
      <c r="CH195" s="274">
        <f t="shared" ref="CH195:CH207" si="359">ROUND((I195/5/365*30),2)</f>
        <v>17.09</v>
      </c>
      <c r="CI195" s="274">
        <f t="shared" ref="CI195:CI214" si="360">ROUND((I195/5/365*31),2)</f>
        <v>17.66</v>
      </c>
      <c r="CJ195" s="274">
        <f t="shared" ref="CJ195:CJ201" si="361">ROUND((I195/5/365*30),2)</f>
        <v>17.09</v>
      </c>
      <c r="CK195" s="274">
        <f t="shared" ref="CK195:CK201" si="362">ROUND((I195/5/365*31),2)</f>
        <v>17.66</v>
      </c>
      <c r="CL195" s="274">
        <f t="shared" ref="CL195:CL207" si="363">ROUND((I195/5/365*31),2)</f>
        <v>17.66</v>
      </c>
      <c r="CM195" s="274">
        <f t="shared" ref="CM195:CM207" si="364">ROUND((I195/5/365*30),2)</f>
        <v>17.09</v>
      </c>
      <c r="CN195" s="274">
        <f t="shared" ref="CN195:CN207" si="365">ROUND((I195/5/365*31),2)</f>
        <v>17.66</v>
      </c>
      <c r="CO195" s="274">
        <f t="shared" ref="CO195:CO201" si="366">ROUND((I195/5/365*30),2)</f>
        <v>17.09</v>
      </c>
      <c r="CP195" s="274">
        <f t="shared" ref="CP195:CP201" si="367">ROUND((I195/5/365*31),2)</f>
        <v>17.66</v>
      </c>
      <c r="CQ195" s="274">
        <f t="shared" ref="CQ195:CQ201" si="368">SUM(CE195:CP195)</f>
        <v>208.5</v>
      </c>
      <c r="CR195" s="275">
        <f t="shared" ref="CR195:CR201" si="369">ROUND((CD195+CQ195),2)</f>
        <v>2893.63</v>
      </c>
      <c r="CS195" s="274">
        <f t="shared" ref="CS195:CS207" si="370">ROUND((I195/5/365*31),2)</f>
        <v>17.66</v>
      </c>
      <c r="CT195" s="274">
        <f t="shared" ref="CT195:CT201" si="371">ROUND((I195/5/365*28),2)</f>
        <v>15.95</v>
      </c>
      <c r="CU195" s="274">
        <f t="shared" ref="CU195:CU207" si="372">ROUND((I195/5/365*31),2)</f>
        <v>17.66</v>
      </c>
      <c r="CV195" s="274">
        <f t="shared" ref="CV195:CV207" si="373">ROUND((I195/5/365*30),2)</f>
        <v>17.09</v>
      </c>
      <c r="CW195" s="276">
        <f t="shared" ref="CW195:CW214" si="374">ROUND((I195/5/365*31),2)</f>
        <v>17.66</v>
      </c>
      <c r="CX195" s="274">
        <f t="shared" ref="CX195:CX201" si="375">ROUND((I195/5/365*30),2)</f>
        <v>17.09</v>
      </c>
      <c r="CY195" s="274">
        <f t="shared" ref="CY195:CY201" si="376">ROUND((I195/5/365*31),2)</f>
        <v>17.66</v>
      </c>
      <c r="CZ195" s="274">
        <f t="shared" ref="CZ195:CZ207" si="377">ROUND((I195/5/365*31),2)</f>
        <v>17.66</v>
      </c>
      <c r="DA195" s="274">
        <f t="shared" ref="DA195:DA207" si="378">ROUND((I195/5/365*30),2)</f>
        <v>17.09</v>
      </c>
      <c r="DB195" s="274">
        <f t="shared" ref="DB195:DB207" si="379">ROUND((I195/5/365*31),2)</f>
        <v>17.66</v>
      </c>
      <c r="DC195" s="274">
        <f t="shared" ref="DC195:DC201" si="380">ROUND((I195/5/365*30),2)</f>
        <v>17.09</v>
      </c>
      <c r="DD195" s="274">
        <v>9.5399999999999991</v>
      </c>
      <c r="DE195" s="275">
        <f t="shared" ref="DE195:DE201" si="381">SUM(CS195:DD195)</f>
        <v>199.81</v>
      </c>
      <c r="DF195" s="275">
        <f t="shared" ref="DF195:DF201" si="382">ROUND((CR195+DE195),2)</f>
        <v>3093.44</v>
      </c>
      <c r="DG195" s="274"/>
      <c r="DH195" s="275"/>
      <c r="DI195" s="275"/>
      <c r="DJ195" s="275"/>
      <c r="DK195" s="275"/>
      <c r="DL195" s="275"/>
      <c r="DM195" s="275"/>
      <c r="DN195" s="275"/>
      <c r="DO195" s="275"/>
      <c r="DP195" s="275"/>
      <c r="DQ195" s="275"/>
      <c r="DR195" s="275"/>
      <c r="DS195" s="275">
        <f t="shared" ref="DS195:DS201" si="383">SUM(DG195:DR195)</f>
        <v>0</v>
      </c>
      <c r="DT195" s="274">
        <f t="shared" ref="DT195:DT201" si="384">ROUND((CR195+CS195+CT195+CU195+CV195+CW195+CX195+CY195+CZ195+DA195+DB195+DC195+DD195),2)</f>
        <v>3093.44</v>
      </c>
      <c r="DU195" s="274">
        <f t="shared" ref="DU195:DU201" si="385">SUM(G195-DT195)</f>
        <v>-1938.44</v>
      </c>
    </row>
    <row r="196" spans="2:125" s="298" customFormat="1" ht="35.1" customHeight="1" x14ac:dyDescent="0.2">
      <c r="B196" s="48">
        <v>41261</v>
      </c>
      <c r="C196" s="58" t="s">
        <v>245</v>
      </c>
      <c r="D196" s="58" t="s">
        <v>954</v>
      </c>
      <c r="E196" s="85" t="s">
        <v>157</v>
      </c>
      <c r="F196" s="58" t="s">
        <v>955</v>
      </c>
      <c r="G196" s="28">
        <v>1155</v>
      </c>
      <c r="H196" s="28">
        <f t="shared" si="217"/>
        <v>115.5</v>
      </c>
      <c r="I196" s="28">
        <f t="shared" si="215"/>
        <v>1039.5</v>
      </c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>
        <f t="shared" si="312"/>
        <v>0</v>
      </c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>
        <f t="shared" si="313"/>
        <v>7.4</v>
      </c>
      <c r="AJ196" s="28">
        <f t="shared" si="314"/>
        <v>7.4</v>
      </c>
      <c r="AK196" s="28">
        <v>1039.5</v>
      </c>
      <c r="AL196" s="28">
        <v>1039.5</v>
      </c>
      <c r="AM196" s="28">
        <v>1039.5</v>
      </c>
      <c r="AN196" s="28">
        <v>1039.5</v>
      </c>
      <c r="AO196" s="28">
        <v>1039.5</v>
      </c>
      <c r="AP196" s="273">
        <f t="shared" si="315"/>
        <v>15.95</v>
      </c>
      <c r="AQ196" s="274">
        <f t="shared" si="316"/>
        <v>17.66</v>
      </c>
      <c r="AR196" s="274">
        <f t="shared" si="317"/>
        <v>17.09</v>
      </c>
      <c r="AS196" s="274">
        <f t="shared" si="318"/>
        <v>17.66</v>
      </c>
      <c r="AT196" s="274">
        <f t="shared" si="319"/>
        <v>17.09</v>
      </c>
      <c r="AU196" s="274">
        <f t="shared" si="320"/>
        <v>17.66</v>
      </c>
      <c r="AV196" s="274">
        <f t="shared" si="321"/>
        <v>17.66</v>
      </c>
      <c r="AW196" s="274">
        <f t="shared" si="322"/>
        <v>17.09</v>
      </c>
      <c r="AX196" s="274">
        <f t="shared" si="323"/>
        <v>17.66</v>
      </c>
      <c r="AY196" s="274">
        <f t="shared" si="324"/>
        <v>17.09</v>
      </c>
      <c r="AZ196" s="274">
        <f t="shared" si="325"/>
        <v>17.66</v>
      </c>
      <c r="BA196" s="274">
        <f t="shared" si="326"/>
        <v>1229.7700000000002</v>
      </c>
      <c r="BB196" s="274">
        <f t="shared" si="327"/>
        <v>2269.27</v>
      </c>
      <c r="BC196" s="274">
        <f t="shared" si="328"/>
        <v>17.66</v>
      </c>
      <c r="BD196" s="274">
        <f t="shared" si="329"/>
        <v>15.95</v>
      </c>
      <c r="BE196" s="274">
        <f t="shared" si="330"/>
        <v>17.66</v>
      </c>
      <c r="BF196" s="274">
        <f t="shared" si="331"/>
        <v>17.09</v>
      </c>
      <c r="BG196" s="274">
        <f t="shared" si="332"/>
        <v>17.66</v>
      </c>
      <c r="BH196" s="274">
        <f t="shared" si="333"/>
        <v>17.09</v>
      </c>
      <c r="BI196" s="274">
        <f t="shared" si="334"/>
        <v>17.66</v>
      </c>
      <c r="BJ196" s="274">
        <f t="shared" si="335"/>
        <v>17.66</v>
      </c>
      <c r="BK196" s="274">
        <f t="shared" si="336"/>
        <v>17.09</v>
      </c>
      <c r="BL196" s="274">
        <f t="shared" si="337"/>
        <v>17.66</v>
      </c>
      <c r="BM196" s="274">
        <f t="shared" si="338"/>
        <v>17.09</v>
      </c>
      <c r="BN196" s="274">
        <f t="shared" si="339"/>
        <v>17.66</v>
      </c>
      <c r="BO196" s="274">
        <f t="shared" si="340"/>
        <v>207.93</v>
      </c>
      <c r="BP196" s="274">
        <f t="shared" si="341"/>
        <v>2477.1999999999998</v>
      </c>
      <c r="BQ196" s="274">
        <f t="shared" si="342"/>
        <v>17.66</v>
      </c>
      <c r="BR196" s="274">
        <f t="shared" si="343"/>
        <v>15.95</v>
      </c>
      <c r="BS196" s="274">
        <f t="shared" si="344"/>
        <v>17.66</v>
      </c>
      <c r="BT196" s="274">
        <f t="shared" si="345"/>
        <v>17.09</v>
      </c>
      <c r="BU196" s="274">
        <f t="shared" si="346"/>
        <v>17.66</v>
      </c>
      <c r="BV196" s="274">
        <f t="shared" si="347"/>
        <v>17.09</v>
      </c>
      <c r="BW196" s="274">
        <f t="shared" si="348"/>
        <v>17.66</v>
      </c>
      <c r="BX196" s="274">
        <f t="shared" si="349"/>
        <v>17.66</v>
      </c>
      <c r="BY196" s="274">
        <f t="shared" si="350"/>
        <v>17.09</v>
      </c>
      <c r="BZ196" s="274">
        <f t="shared" si="351"/>
        <v>17.66</v>
      </c>
      <c r="CA196" s="274">
        <f t="shared" si="352"/>
        <v>17.09</v>
      </c>
      <c r="CB196" s="274">
        <f t="shared" si="353"/>
        <v>17.66</v>
      </c>
      <c r="CC196" s="274">
        <f t="shared" si="354"/>
        <v>207.93</v>
      </c>
      <c r="CD196" s="274">
        <f t="shared" si="355"/>
        <v>2685.13</v>
      </c>
      <c r="CE196" s="274">
        <f t="shared" si="356"/>
        <v>17.66</v>
      </c>
      <c r="CF196" s="274">
        <f t="shared" si="357"/>
        <v>16.52</v>
      </c>
      <c r="CG196" s="274">
        <f t="shared" si="358"/>
        <v>17.66</v>
      </c>
      <c r="CH196" s="274">
        <f t="shared" si="359"/>
        <v>17.09</v>
      </c>
      <c r="CI196" s="274">
        <f t="shared" si="360"/>
        <v>17.66</v>
      </c>
      <c r="CJ196" s="274">
        <f t="shared" si="361"/>
        <v>17.09</v>
      </c>
      <c r="CK196" s="274">
        <f t="shared" si="362"/>
        <v>17.66</v>
      </c>
      <c r="CL196" s="274">
        <f t="shared" si="363"/>
        <v>17.66</v>
      </c>
      <c r="CM196" s="274">
        <f t="shared" si="364"/>
        <v>17.09</v>
      </c>
      <c r="CN196" s="274">
        <f t="shared" si="365"/>
        <v>17.66</v>
      </c>
      <c r="CO196" s="274">
        <f t="shared" si="366"/>
        <v>17.09</v>
      </c>
      <c r="CP196" s="274">
        <f t="shared" si="367"/>
        <v>17.66</v>
      </c>
      <c r="CQ196" s="274">
        <f t="shared" si="368"/>
        <v>208.5</v>
      </c>
      <c r="CR196" s="275">
        <f t="shared" si="369"/>
        <v>2893.63</v>
      </c>
      <c r="CS196" s="274">
        <f t="shared" si="370"/>
        <v>17.66</v>
      </c>
      <c r="CT196" s="274">
        <f t="shared" si="371"/>
        <v>15.95</v>
      </c>
      <c r="CU196" s="274">
        <f t="shared" si="372"/>
        <v>17.66</v>
      </c>
      <c r="CV196" s="274">
        <f t="shared" si="373"/>
        <v>17.09</v>
      </c>
      <c r="CW196" s="276">
        <f t="shared" si="374"/>
        <v>17.66</v>
      </c>
      <c r="CX196" s="274">
        <f t="shared" si="375"/>
        <v>17.09</v>
      </c>
      <c r="CY196" s="274">
        <f t="shared" si="376"/>
        <v>17.66</v>
      </c>
      <c r="CZ196" s="274">
        <f t="shared" si="377"/>
        <v>17.66</v>
      </c>
      <c r="DA196" s="274">
        <f t="shared" si="378"/>
        <v>17.09</v>
      </c>
      <c r="DB196" s="274">
        <f t="shared" si="379"/>
        <v>17.66</v>
      </c>
      <c r="DC196" s="274">
        <f t="shared" si="380"/>
        <v>17.09</v>
      </c>
      <c r="DD196" s="274">
        <v>9.5399999999999991</v>
      </c>
      <c r="DE196" s="275">
        <f t="shared" si="381"/>
        <v>199.81</v>
      </c>
      <c r="DF196" s="275">
        <f t="shared" si="382"/>
        <v>3093.44</v>
      </c>
      <c r="DG196" s="274"/>
      <c r="DH196" s="275"/>
      <c r="DI196" s="275"/>
      <c r="DJ196" s="275"/>
      <c r="DK196" s="275"/>
      <c r="DL196" s="275"/>
      <c r="DM196" s="275"/>
      <c r="DN196" s="275"/>
      <c r="DO196" s="275"/>
      <c r="DP196" s="275"/>
      <c r="DQ196" s="275"/>
      <c r="DR196" s="275"/>
      <c r="DS196" s="275">
        <f t="shared" si="383"/>
        <v>0</v>
      </c>
      <c r="DT196" s="274">
        <f t="shared" si="384"/>
        <v>3093.44</v>
      </c>
      <c r="DU196" s="274">
        <f t="shared" si="385"/>
        <v>-1938.44</v>
      </c>
    </row>
    <row r="197" spans="2:125" s="298" customFormat="1" ht="35.1" customHeight="1" x14ac:dyDescent="0.2">
      <c r="B197" s="48">
        <v>41261</v>
      </c>
      <c r="C197" s="58" t="s">
        <v>245</v>
      </c>
      <c r="D197" s="58" t="s">
        <v>956</v>
      </c>
      <c r="E197" s="85" t="s">
        <v>627</v>
      </c>
      <c r="F197" s="58" t="s">
        <v>957</v>
      </c>
      <c r="G197" s="28">
        <v>1155</v>
      </c>
      <c r="H197" s="28">
        <f t="shared" si="217"/>
        <v>115.5</v>
      </c>
      <c r="I197" s="28">
        <f t="shared" si="215"/>
        <v>1039.5</v>
      </c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>
        <f t="shared" si="312"/>
        <v>0</v>
      </c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>
        <f t="shared" si="313"/>
        <v>7.4</v>
      </c>
      <c r="AJ197" s="28">
        <f t="shared" si="314"/>
        <v>7.4</v>
      </c>
      <c r="AK197" s="28">
        <v>1039.5</v>
      </c>
      <c r="AL197" s="28">
        <v>1039.5</v>
      </c>
      <c r="AM197" s="28">
        <v>1039.5</v>
      </c>
      <c r="AN197" s="28">
        <v>1039.5</v>
      </c>
      <c r="AO197" s="28">
        <v>1039.5</v>
      </c>
      <c r="AP197" s="273">
        <f t="shared" si="315"/>
        <v>15.95</v>
      </c>
      <c r="AQ197" s="274">
        <f t="shared" si="316"/>
        <v>17.66</v>
      </c>
      <c r="AR197" s="274">
        <f t="shared" si="317"/>
        <v>17.09</v>
      </c>
      <c r="AS197" s="274">
        <f t="shared" si="318"/>
        <v>17.66</v>
      </c>
      <c r="AT197" s="274">
        <f t="shared" si="319"/>
        <v>17.09</v>
      </c>
      <c r="AU197" s="274">
        <f t="shared" si="320"/>
        <v>17.66</v>
      </c>
      <c r="AV197" s="274">
        <f t="shared" si="321"/>
        <v>17.66</v>
      </c>
      <c r="AW197" s="274">
        <f t="shared" si="322"/>
        <v>17.09</v>
      </c>
      <c r="AX197" s="274">
        <f t="shared" si="323"/>
        <v>17.66</v>
      </c>
      <c r="AY197" s="274">
        <f t="shared" si="324"/>
        <v>17.09</v>
      </c>
      <c r="AZ197" s="274">
        <f t="shared" si="325"/>
        <v>17.66</v>
      </c>
      <c r="BA197" s="274">
        <f t="shared" si="326"/>
        <v>1229.7700000000002</v>
      </c>
      <c r="BB197" s="274">
        <f t="shared" si="327"/>
        <v>2269.27</v>
      </c>
      <c r="BC197" s="274">
        <f t="shared" si="328"/>
        <v>17.66</v>
      </c>
      <c r="BD197" s="274">
        <f t="shared" si="329"/>
        <v>15.95</v>
      </c>
      <c r="BE197" s="274">
        <f t="shared" si="330"/>
        <v>17.66</v>
      </c>
      <c r="BF197" s="274">
        <f t="shared" si="331"/>
        <v>17.09</v>
      </c>
      <c r="BG197" s="274">
        <f t="shared" si="332"/>
        <v>17.66</v>
      </c>
      <c r="BH197" s="274">
        <f t="shared" si="333"/>
        <v>17.09</v>
      </c>
      <c r="BI197" s="274">
        <f t="shared" si="334"/>
        <v>17.66</v>
      </c>
      <c r="BJ197" s="274">
        <f t="shared" si="335"/>
        <v>17.66</v>
      </c>
      <c r="BK197" s="274">
        <f t="shared" si="336"/>
        <v>17.09</v>
      </c>
      <c r="BL197" s="274">
        <f t="shared" si="337"/>
        <v>17.66</v>
      </c>
      <c r="BM197" s="274">
        <f t="shared" si="338"/>
        <v>17.09</v>
      </c>
      <c r="BN197" s="274">
        <f t="shared" si="339"/>
        <v>17.66</v>
      </c>
      <c r="BO197" s="274">
        <f t="shared" si="340"/>
        <v>207.93</v>
      </c>
      <c r="BP197" s="274">
        <f t="shared" si="341"/>
        <v>2477.1999999999998</v>
      </c>
      <c r="BQ197" s="274">
        <f t="shared" si="342"/>
        <v>17.66</v>
      </c>
      <c r="BR197" s="274">
        <f t="shared" si="343"/>
        <v>15.95</v>
      </c>
      <c r="BS197" s="274">
        <f t="shared" si="344"/>
        <v>17.66</v>
      </c>
      <c r="BT197" s="274">
        <f t="shared" si="345"/>
        <v>17.09</v>
      </c>
      <c r="BU197" s="274">
        <f t="shared" si="346"/>
        <v>17.66</v>
      </c>
      <c r="BV197" s="274">
        <f t="shared" si="347"/>
        <v>17.09</v>
      </c>
      <c r="BW197" s="274">
        <f t="shared" si="348"/>
        <v>17.66</v>
      </c>
      <c r="BX197" s="274">
        <f t="shared" si="349"/>
        <v>17.66</v>
      </c>
      <c r="BY197" s="274">
        <f t="shared" si="350"/>
        <v>17.09</v>
      </c>
      <c r="BZ197" s="274">
        <f t="shared" si="351"/>
        <v>17.66</v>
      </c>
      <c r="CA197" s="274">
        <f t="shared" si="352"/>
        <v>17.09</v>
      </c>
      <c r="CB197" s="274">
        <f t="shared" si="353"/>
        <v>17.66</v>
      </c>
      <c r="CC197" s="274">
        <f t="shared" si="354"/>
        <v>207.93</v>
      </c>
      <c r="CD197" s="274">
        <f t="shared" si="355"/>
        <v>2685.13</v>
      </c>
      <c r="CE197" s="274">
        <f t="shared" si="356"/>
        <v>17.66</v>
      </c>
      <c r="CF197" s="274">
        <f t="shared" si="357"/>
        <v>16.52</v>
      </c>
      <c r="CG197" s="274">
        <f t="shared" si="358"/>
        <v>17.66</v>
      </c>
      <c r="CH197" s="274">
        <f t="shared" si="359"/>
        <v>17.09</v>
      </c>
      <c r="CI197" s="274">
        <f t="shared" si="360"/>
        <v>17.66</v>
      </c>
      <c r="CJ197" s="274">
        <f t="shared" si="361"/>
        <v>17.09</v>
      </c>
      <c r="CK197" s="274">
        <f t="shared" si="362"/>
        <v>17.66</v>
      </c>
      <c r="CL197" s="274">
        <f t="shared" si="363"/>
        <v>17.66</v>
      </c>
      <c r="CM197" s="274">
        <f t="shared" si="364"/>
        <v>17.09</v>
      </c>
      <c r="CN197" s="274">
        <f t="shared" si="365"/>
        <v>17.66</v>
      </c>
      <c r="CO197" s="274">
        <f t="shared" si="366"/>
        <v>17.09</v>
      </c>
      <c r="CP197" s="274">
        <f t="shared" si="367"/>
        <v>17.66</v>
      </c>
      <c r="CQ197" s="274">
        <f t="shared" si="368"/>
        <v>208.5</v>
      </c>
      <c r="CR197" s="275">
        <f t="shared" si="369"/>
        <v>2893.63</v>
      </c>
      <c r="CS197" s="274">
        <f t="shared" si="370"/>
        <v>17.66</v>
      </c>
      <c r="CT197" s="274">
        <f t="shared" si="371"/>
        <v>15.95</v>
      </c>
      <c r="CU197" s="274">
        <f t="shared" si="372"/>
        <v>17.66</v>
      </c>
      <c r="CV197" s="274">
        <f t="shared" si="373"/>
        <v>17.09</v>
      </c>
      <c r="CW197" s="276">
        <f t="shared" si="374"/>
        <v>17.66</v>
      </c>
      <c r="CX197" s="274">
        <f t="shared" si="375"/>
        <v>17.09</v>
      </c>
      <c r="CY197" s="274">
        <f t="shared" si="376"/>
        <v>17.66</v>
      </c>
      <c r="CZ197" s="274">
        <f t="shared" si="377"/>
        <v>17.66</v>
      </c>
      <c r="DA197" s="274">
        <f t="shared" si="378"/>
        <v>17.09</v>
      </c>
      <c r="DB197" s="274">
        <f t="shared" si="379"/>
        <v>17.66</v>
      </c>
      <c r="DC197" s="274">
        <f t="shared" si="380"/>
        <v>17.09</v>
      </c>
      <c r="DD197" s="274">
        <v>9.5399999999999991</v>
      </c>
      <c r="DE197" s="275">
        <f t="shared" si="381"/>
        <v>199.81</v>
      </c>
      <c r="DF197" s="275">
        <f t="shared" si="382"/>
        <v>3093.44</v>
      </c>
      <c r="DG197" s="274"/>
      <c r="DH197" s="275"/>
      <c r="DI197" s="275"/>
      <c r="DJ197" s="275"/>
      <c r="DK197" s="275"/>
      <c r="DL197" s="275"/>
      <c r="DM197" s="275"/>
      <c r="DN197" s="275"/>
      <c r="DO197" s="275"/>
      <c r="DP197" s="275"/>
      <c r="DQ197" s="275"/>
      <c r="DR197" s="275"/>
      <c r="DS197" s="275">
        <f t="shared" si="383"/>
        <v>0</v>
      </c>
      <c r="DT197" s="274">
        <f t="shared" si="384"/>
        <v>3093.44</v>
      </c>
      <c r="DU197" s="274">
        <f t="shared" si="385"/>
        <v>-1938.44</v>
      </c>
    </row>
    <row r="198" spans="2:125" s="298" customFormat="1" ht="35.1" customHeight="1" x14ac:dyDescent="0.2">
      <c r="B198" s="48">
        <v>41261</v>
      </c>
      <c r="C198" s="58" t="s">
        <v>245</v>
      </c>
      <c r="D198" s="58" t="s">
        <v>958</v>
      </c>
      <c r="E198" s="85" t="s">
        <v>192</v>
      </c>
      <c r="F198" s="58" t="s">
        <v>959</v>
      </c>
      <c r="G198" s="28">
        <v>1155</v>
      </c>
      <c r="H198" s="28">
        <f t="shared" si="217"/>
        <v>115.5</v>
      </c>
      <c r="I198" s="28">
        <f t="shared" si="215"/>
        <v>1039.5</v>
      </c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>
        <f t="shared" si="312"/>
        <v>0</v>
      </c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>
        <f t="shared" si="313"/>
        <v>7.4</v>
      </c>
      <c r="AJ198" s="28">
        <f t="shared" si="314"/>
        <v>7.4</v>
      </c>
      <c r="AK198" s="28">
        <v>1039.5</v>
      </c>
      <c r="AL198" s="28">
        <v>1039.5</v>
      </c>
      <c r="AM198" s="28">
        <v>1039.5</v>
      </c>
      <c r="AN198" s="28">
        <v>1039.5</v>
      </c>
      <c r="AO198" s="28">
        <v>1039.5</v>
      </c>
      <c r="AP198" s="273">
        <f t="shared" si="315"/>
        <v>15.95</v>
      </c>
      <c r="AQ198" s="274">
        <f t="shared" si="316"/>
        <v>17.66</v>
      </c>
      <c r="AR198" s="274">
        <f t="shared" si="317"/>
        <v>17.09</v>
      </c>
      <c r="AS198" s="274">
        <f t="shared" si="318"/>
        <v>17.66</v>
      </c>
      <c r="AT198" s="274">
        <f t="shared" si="319"/>
        <v>17.09</v>
      </c>
      <c r="AU198" s="274">
        <f t="shared" si="320"/>
        <v>17.66</v>
      </c>
      <c r="AV198" s="274">
        <f t="shared" si="321"/>
        <v>17.66</v>
      </c>
      <c r="AW198" s="274">
        <f t="shared" si="322"/>
        <v>17.09</v>
      </c>
      <c r="AX198" s="274">
        <f t="shared" si="323"/>
        <v>17.66</v>
      </c>
      <c r="AY198" s="274">
        <f t="shared" si="324"/>
        <v>17.09</v>
      </c>
      <c r="AZ198" s="274">
        <f t="shared" si="325"/>
        <v>17.66</v>
      </c>
      <c r="BA198" s="274">
        <f t="shared" si="326"/>
        <v>1229.7700000000002</v>
      </c>
      <c r="BB198" s="274">
        <f t="shared" si="327"/>
        <v>2269.27</v>
      </c>
      <c r="BC198" s="274">
        <f t="shared" si="328"/>
        <v>17.66</v>
      </c>
      <c r="BD198" s="274">
        <f t="shared" si="329"/>
        <v>15.95</v>
      </c>
      <c r="BE198" s="274">
        <f t="shared" si="330"/>
        <v>17.66</v>
      </c>
      <c r="BF198" s="274">
        <f t="shared" si="331"/>
        <v>17.09</v>
      </c>
      <c r="BG198" s="274">
        <f t="shared" si="332"/>
        <v>17.66</v>
      </c>
      <c r="BH198" s="274">
        <f t="shared" si="333"/>
        <v>17.09</v>
      </c>
      <c r="BI198" s="274">
        <f t="shared" si="334"/>
        <v>17.66</v>
      </c>
      <c r="BJ198" s="274">
        <f t="shared" si="335"/>
        <v>17.66</v>
      </c>
      <c r="BK198" s="274">
        <f t="shared" si="336"/>
        <v>17.09</v>
      </c>
      <c r="BL198" s="274">
        <f t="shared" si="337"/>
        <v>17.66</v>
      </c>
      <c r="BM198" s="274">
        <f t="shared" si="338"/>
        <v>17.09</v>
      </c>
      <c r="BN198" s="274">
        <f t="shared" si="339"/>
        <v>17.66</v>
      </c>
      <c r="BO198" s="274">
        <f t="shared" si="340"/>
        <v>207.93</v>
      </c>
      <c r="BP198" s="274">
        <f t="shared" si="341"/>
        <v>2477.1999999999998</v>
      </c>
      <c r="BQ198" s="274">
        <f t="shared" si="342"/>
        <v>17.66</v>
      </c>
      <c r="BR198" s="274">
        <f t="shared" si="343"/>
        <v>15.95</v>
      </c>
      <c r="BS198" s="274">
        <f t="shared" si="344"/>
        <v>17.66</v>
      </c>
      <c r="BT198" s="274">
        <f t="shared" si="345"/>
        <v>17.09</v>
      </c>
      <c r="BU198" s="274">
        <f t="shared" si="346"/>
        <v>17.66</v>
      </c>
      <c r="BV198" s="274">
        <f t="shared" si="347"/>
        <v>17.09</v>
      </c>
      <c r="BW198" s="274">
        <f t="shared" si="348"/>
        <v>17.66</v>
      </c>
      <c r="BX198" s="274">
        <f t="shared" si="349"/>
        <v>17.66</v>
      </c>
      <c r="BY198" s="274">
        <f t="shared" si="350"/>
        <v>17.09</v>
      </c>
      <c r="BZ198" s="274">
        <f t="shared" si="351"/>
        <v>17.66</v>
      </c>
      <c r="CA198" s="274">
        <f t="shared" si="352"/>
        <v>17.09</v>
      </c>
      <c r="CB198" s="274">
        <f t="shared" si="353"/>
        <v>17.66</v>
      </c>
      <c r="CC198" s="274">
        <f t="shared" si="354"/>
        <v>207.93</v>
      </c>
      <c r="CD198" s="274">
        <f t="shared" si="355"/>
        <v>2685.13</v>
      </c>
      <c r="CE198" s="274">
        <f t="shared" si="356"/>
        <v>17.66</v>
      </c>
      <c r="CF198" s="274">
        <f t="shared" si="357"/>
        <v>16.52</v>
      </c>
      <c r="CG198" s="274">
        <f t="shared" si="358"/>
        <v>17.66</v>
      </c>
      <c r="CH198" s="274">
        <f t="shared" si="359"/>
        <v>17.09</v>
      </c>
      <c r="CI198" s="274">
        <f t="shared" si="360"/>
        <v>17.66</v>
      </c>
      <c r="CJ198" s="274">
        <f t="shared" si="361"/>
        <v>17.09</v>
      </c>
      <c r="CK198" s="274">
        <f t="shared" si="362"/>
        <v>17.66</v>
      </c>
      <c r="CL198" s="274">
        <f t="shared" si="363"/>
        <v>17.66</v>
      </c>
      <c r="CM198" s="274">
        <f t="shared" si="364"/>
        <v>17.09</v>
      </c>
      <c r="CN198" s="274">
        <f t="shared" si="365"/>
        <v>17.66</v>
      </c>
      <c r="CO198" s="274">
        <f t="shared" si="366"/>
        <v>17.09</v>
      </c>
      <c r="CP198" s="274">
        <f t="shared" si="367"/>
        <v>17.66</v>
      </c>
      <c r="CQ198" s="274">
        <f t="shared" si="368"/>
        <v>208.5</v>
      </c>
      <c r="CR198" s="275">
        <f t="shared" si="369"/>
        <v>2893.63</v>
      </c>
      <c r="CS198" s="274">
        <f t="shared" si="370"/>
        <v>17.66</v>
      </c>
      <c r="CT198" s="274">
        <f t="shared" si="371"/>
        <v>15.95</v>
      </c>
      <c r="CU198" s="274">
        <f t="shared" si="372"/>
        <v>17.66</v>
      </c>
      <c r="CV198" s="274">
        <f t="shared" si="373"/>
        <v>17.09</v>
      </c>
      <c r="CW198" s="276">
        <f t="shared" si="374"/>
        <v>17.66</v>
      </c>
      <c r="CX198" s="274">
        <f t="shared" si="375"/>
        <v>17.09</v>
      </c>
      <c r="CY198" s="274">
        <f t="shared" si="376"/>
        <v>17.66</v>
      </c>
      <c r="CZ198" s="274">
        <f t="shared" si="377"/>
        <v>17.66</v>
      </c>
      <c r="DA198" s="274">
        <f t="shared" si="378"/>
        <v>17.09</v>
      </c>
      <c r="DB198" s="274">
        <f t="shared" si="379"/>
        <v>17.66</v>
      </c>
      <c r="DC198" s="274">
        <f t="shared" si="380"/>
        <v>17.09</v>
      </c>
      <c r="DD198" s="274">
        <v>9.5399999999999991</v>
      </c>
      <c r="DE198" s="275">
        <f t="shared" si="381"/>
        <v>199.81</v>
      </c>
      <c r="DF198" s="275">
        <f t="shared" si="382"/>
        <v>3093.44</v>
      </c>
      <c r="DG198" s="274"/>
      <c r="DH198" s="275"/>
      <c r="DI198" s="275"/>
      <c r="DJ198" s="275"/>
      <c r="DK198" s="275"/>
      <c r="DL198" s="275"/>
      <c r="DM198" s="275"/>
      <c r="DN198" s="275"/>
      <c r="DO198" s="275"/>
      <c r="DP198" s="275"/>
      <c r="DQ198" s="275"/>
      <c r="DR198" s="275"/>
      <c r="DS198" s="275">
        <f t="shared" si="383"/>
        <v>0</v>
      </c>
      <c r="DT198" s="274">
        <f t="shared" si="384"/>
        <v>3093.44</v>
      </c>
      <c r="DU198" s="274">
        <f t="shared" si="385"/>
        <v>-1938.44</v>
      </c>
    </row>
    <row r="199" spans="2:125" s="298" customFormat="1" ht="35.1" customHeight="1" x14ac:dyDescent="0.2">
      <c r="B199" s="48">
        <v>41261</v>
      </c>
      <c r="C199" s="58" t="s">
        <v>245</v>
      </c>
      <c r="D199" s="58" t="s">
        <v>960</v>
      </c>
      <c r="E199" s="85" t="s">
        <v>238</v>
      </c>
      <c r="F199" s="58" t="s">
        <v>961</v>
      </c>
      <c r="G199" s="28">
        <v>1155</v>
      </c>
      <c r="H199" s="28">
        <f t="shared" si="217"/>
        <v>115.5</v>
      </c>
      <c r="I199" s="28">
        <f t="shared" si="215"/>
        <v>1039.5</v>
      </c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>
        <f t="shared" si="312"/>
        <v>0</v>
      </c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>
        <f t="shared" si="313"/>
        <v>7.4</v>
      </c>
      <c r="AJ199" s="28">
        <f t="shared" si="314"/>
        <v>7.4</v>
      </c>
      <c r="AK199" s="28">
        <v>1039.5</v>
      </c>
      <c r="AL199" s="28">
        <v>1039.5</v>
      </c>
      <c r="AM199" s="28">
        <v>1039.5</v>
      </c>
      <c r="AN199" s="28">
        <v>1039.5</v>
      </c>
      <c r="AO199" s="28">
        <v>1039.5</v>
      </c>
      <c r="AP199" s="273">
        <f t="shared" si="315"/>
        <v>15.95</v>
      </c>
      <c r="AQ199" s="274">
        <f t="shared" si="316"/>
        <v>17.66</v>
      </c>
      <c r="AR199" s="274">
        <f t="shared" si="317"/>
        <v>17.09</v>
      </c>
      <c r="AS199" s="274">
        <f t="shared" si="318"/>
        <v>17.66</v>
      </c>
      <c r="AT199" s="274">
        <f t="shared" si="319"/>
        <v>17.09</v>
      </c>
      <c r="AU199" s="274">
        <f t="shared" si="320"/>
        <v>17.66</v>
      </c>
      <c r="AV199" s="274">
        <f t="shared" si="321"/>
        <v>17.66</v>
      </c>
      <c r="AW199" s="274">
        <f t="shared" si="322"/>
        <v>17.09</v>
      </c>
      <c r="AX199" s="274">
        <f t="shared" si="323"/>
        <v>17.66</v>
      </c>
      <c r="AY199" s="274">
        <f t="shared" si="324"/>
        <v>17.09</v>
      </c>
      <c r="AZ199" s="274">
        <f t="shared" si="325"/>
        <v>17.66</v>
      </c>
      <c r="BA199" s="274">
        <f t="shared" si="326"/>
        <v>1229.7700000000002</v>
      </c>
      <c r="BB199" s="274">
        <f t="shared" si="327"/>
        <v>2269.27</v>
      </c>
      <c r="BC199" s="274">
        <f t="shared" si="328"/>
        <v>17.66</v>
      </c>
      <c r="BD199" s="274">
        <f t="shared" si="329"/>
        <v>15.95</v>
      </c>
      <c r="BE199" s="274">
        <f t="shared" si="330"/>
        <v>17.66</v>
      </c>
      <c r="BF199" s="274">
        <f t="shared" si="331"/>
        <v>17.09</v>
      </c>
      <c r="BG199" s="274">
        <f t="shared" si="332"/>
        <v>17.66</v>
      </c>
      <c r="BH199" s="274">
        <f t="shared" si="333"/>
        <v>17.09</v>
      </c>
      <c r="BI199" s="274">
        <f t="shared" si="334"/>
        <v>17.66</v>
      </c>
      <c r="BJ199" s="274">
        <f t="shared" si="335"/>
        <v>17.66</v>
      </c>
      <c r="BK199" s="274">
        <f t="shared" si="336"/>
        <v>17.09</v>
      </c>
      <c r="BL199" s="274">
        <f t="shared" si="337"/>
        <v>17.66</v>
      </c>
      <c r="BM199" s="274">
        <f t="shared" si="338"/>
        <v>17.09</v>
      </c>
      <c r="BN199" s="274">
        <f t="shared" si="339"/>
        <v>17.66</v>
      </c>
      <c r="BO199" s="274">
        <f t="shared" si="340"/>
        <v>207.93</v>
      </c>
      <c r="BP199" s="274">
        <f t="shared" si="341"/>
        <v>2477.1999999999998</v>
      </c>
      <c r="BQ199" s="274">
        <f t="shared" si="342"/>
        <v>17.66</v>
      </c>
      <c r="BR199" s="274">
        <f t="shared" si="343"/>
        <v>15.95</v>
      </c>
      <c r="BS199" s="274">
        <f t="shared" si="344"/>
        <v>17.66</v>
      </c>
      <c r="BT199" s="274">
        <f t="shared" si="345"/>
        <v>17.09</v>
      </c>
      <c r="BU199" s="274">
        <f t="shared" si="346"/>
        <v>17.66</v>
      </c>
      <c r="BV199" s="274">
        <f t="shared" si="347"/>
        <v>17.09</v>
      </c>
      <c r="BW199" s="274">
        <f t="shared" si="348"/>
        <v>17.66</v>
      </c>
      <c r="BX199" s="274">
        <f t="shared" si="349"/>
        <v>17.66</v>
      </c>
      <c r="BY199" s="274">
        <f t="shared" si="350"/>
        <v>17.09</v>
      </c>
      <c r="BZ199" s="274">
        <f t="shared" si="351"/>
        <v>17.66</v>
      </c>
      <c r="CA199" s="274">
        <f t="shared" si="352"/>
        <v>17.09</v>
      </c>
      <c r="CB199" s="274">
        <f t="shared" si="353"/>
        <v>17.66</v>
      </c>
      <c r="CC199" s="274">
        <f t="shared" si="354"/>
        <v>207.93</v>
      </c>
      <c r="CD199" s="274">
        <f t="shared" si="355"/>
        <v>2685.13</v>
      </c>
      <c r="CE199" s="274">
        <f t="shared" si="356"/>
        <v>17.66</v>
      </c>
      <c r="CF199" s="274">
        <f t="shared" si="357"/>
        <v>16.52</v>
      </c>
      <c r="CG199" s="274">
        <f t="shared" si="358"/>
        <v>17.66</v>
      </c>
      <c r="CH199" s="274">
        <f t="shared" si="359"/>
        <v>17.09</v>
      </c>
      <c r="CI199" s="274">
        <f t="shared" si="360"/>
        <v>17.66</v>
      </c>
      <c r="CJ199" s="274">
        <f t="shared" si="361"/>
        <v>17.09</v>
      </c>
      <c r="CK199" s="274">
        <f t="shared" si="362"/>
        <v>17.66</v>
      </c>
      <c r="CL199" s="274">
        <f t="shared" si="363"/>
        <v>17.66</v>
      </c>
      <c r="CM199" s="274">
        <f t="shared" si="364"/>
        <v>17.09</v>
      </c>
      <c r="CN199" s="274">
        <f t="shared" si="365"/>
        <v>17.66</v>
      </c>
      <c r="CO199" s="274">
        <f t="shared" si="366"/>
        <v>17.09</v>
      </c>
      <c r="CP199" s="274">
        <f t="shared" si="367"/>
        <v>17.66</v>
      </c>
      <c r="CQ199" s="274">
        <f t="shared" si="368"/>
        <v>208.5</v>
      </c>
      <c r="CR199" s="275">
        <f t="shared" si="369"/>
        <v>2893.63</v>
      </c>
      <c r="CS199" s="274">
        <f t="shared" si="370"/>
        <v>17.66</v>
      </c>
      <c r="CT199" s="274">
        <f t="shared" si="371"/>
        <v>15.95</v>
      </c>
      <c r="CU199" s="274">
        <f t="shared" si="372"/>
        <v>17.66</v>
      </c>
      <c r="CV199" s="274">
        <f t="shared" si="373"/>
        <v>17.09</v>
      </c>
      <c r="CW199" s="276">
        <f t="shared" si="374"/>
        <v>17.66</v>
      </c>
      <c r="CX199" s="274">
        <f t="shared" si="375"/>
        <v>17.09</v>
      </c>
      <c r="CY199" s="274">
        <f t="shared" si="376"/>
        <v>17.66</v>
      </c>
      <c r="CZ199" s="274">
        <f t="shared" si="377"/>
        <v>17.66</v>
      </c>
      <c r="DA199" s="274">
        <f t="shared" si="378"/>
        <v>17.09</v>
      </c>
      <c r="DB199" s="274">
        <f t="shared" si="379"/>
        <v>17.66</v>
      </c>
      <c r="DC199" s="274">
        <f t="shared" si="380"/>
        <v>17.09</v>
      </c>
      <c r="DD199" s="274">
        <v>9.5399999999999991</v>
      </c>
      <c r="DE199" s="275">
        <f t="shared" si="381"/>
        <v>199.81</v>
      </c>
      <c r="DF199" s="275">
        <f t="shared" si="382"/>
        <v>3093.44</v>
      </c>
      <c r="DG199" s="274"/>
      <c r="DH199" s="275"/>
      <c r="DI199" s="275"/>
      <c r="DJ199" s="275"/>
      <c r="DK199" s="275"/>
      <c r="DL199" s="275"/>
      <c r="DM199" s="275"/>
      <c r="DN199" s="275"/>
      <c r="DO199" s="275"/>
      <c r="DP199" s="275"/>
      <c r="DQ199" s="275"/>
      <c r="DR199" s="275"/>
      <c r="DS199" s="275">
        <f t="shared" si="383"/>
        <v>0</v>
      </c>
      <c r="DT199" s="274">
        <f t="shared" si="384"/>
        <v>3093.44</v>
      </c>
      <c r="DU199" s="274">
        <f t="shared" si="385"/>
        <v>-1938.44</v>
      </c>
    </row>
    <row r="200" spans="2:125" s="298" customFormat="1" ht="14.25" customHeight="1" x14ac:dyDescent="0.2">
      <c r="B200" s="48">
        <v>41261</v>
      </c>
      <c r="C200" s="58" t="s">
        <v>962</v>
      </c>
      <c r="D200" s="85" t="s">
        <v>963</v>
      </c>
      <c r="E200" s="85" t="s">
        <v>537</v>
      </c>
      <c r="F200" s="85" t="s">
        <v>964</v>
      </c>
      <c r="G200" s="28">
        <v>642</v>
      </c>
      <c r="H200" s="28">
        <f t="shared" si="217"/>
        <v>64.2</v>
      </c>
      <c r="I200" s="28">
        <f t="shared" si="215"/>
        <v>577.80000000000007</v>
      </c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>
        <f t="shared" si="312"/>
        <v>0</v>
      </c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>
        <f t="shared" si="313"/>
        <v>4.12</v>
      </c>
      <c r="AJ200" s="28">
        <f t="shared" si="314"/>
        <v>4.12</v>
      </c>
      <c r="AK200" s="28">
        <v>577.79999999999995</v>
      </c>
      <c r="AL200" s="28">
        <v>577.79999999999995</v>
      </c>
      <c r="AM200" s="28">
        <v>577.79999999999995</v>
      </c>
      <c r="AN200" s="28">
        <v>577.79999999999995</v>
      </c>
      <c r="AO200" s="28">
        <v>577.79999999999995</v>
      </c>
      <c r="AP200" s="273">
        <f t="shared" si="315"/>
        <v>8.86</v>
      </c>
      <c r="AQ200" s="274">
        <f t="shared" si="316"/>
        <v>9.81</v>
      </c>
      <c r="AR200" s="274">
        <f t="shared" si="317"/>
        <v>9.5</v>
      </c>
      <c r="AS200" s="274">
        <f t="shared" si="318"/>
        <v>9.81</v>
      </c>
      <c r="AT200" s="274">
        <f t="shared" si="319"/>
        <v>9.5</v>
      </c>
      <c r="AU200" s="274">
        <f t="shared" si="320"/>
        <v>9.81</v>
      </c>
      <c r="AV200" s="274">
        <f t="shared" si="321"/>
        <v>9.81</v>
      </c>
      <c r="AW200" s="274">
        <f t="shared" si="322"/>
        <v>9.5</v>
      </c>
      <c r="AX200" s="274">
        <f t="shared" si="323"/>
        <v>9.81</v>
      </c>
      <c r="AY200" s="274">
        <f t="shared" si="324"/>
        <v>9.5</v>
      </c>
      <c r="AZ200" s="274">
        <f t="shared" si="325"/>
        <v>9.81</v>
      </c>
      <c r="BA200" s="274">
        <f t="shared" si="326"/>
        <v>683.51999999999964</v>
      </c>
      <c r="BB200" s="274">
        <f t="shared" si="327"/>
        <v>1261.32</v>
      </c>
      <c r="BC200" s="274">
        <f t="shared" si="328"/>
        <v>9.81</v>
      </c>
      <c r="BD200" s="274">
        <f t="shared" si="329"/>
        <v>8.86</v>
      </c>
      <c r="BE200" s="274">
        <f t="shared" si="330"/>
        <v>9.81</v>
      </c>
      <c r="BF200" s="274">
        <f t="shared" si="331"/>
        <v>9.5</v>
      </c>
      <c r="BG200" s="274">
        <f t="shared" si="332"/>
        <v>9.81</v>
      </c>
      <c r="BH200" s="274">
        <f t="shared" si="333"/>
        <v>9.5</v>
      </c>
      <c r="BI200" s="274">
        <f t="shared" si="334"/>
        <v>9.81</v>
      </c>
      <c r="BJ200" s="274">
        <f t="shared" si="335"/>
        <v>9.81</v>
      </c>
      <c r="BK200" s="274">
        <f t="shared" si="336"/>
        <v>9.5</v>
      </c>
      <c r="BL200" s="274">
        <f t="shared" si="337"/>
        <v>9.81</v>
      </c>
      <c r="BM200" s="274">
        <f t="shared" si="338"/>
        <v>9.5</v>
      </c>
      <c r="BN200" s="274">
        <f t="shared" si="339"/>
        <v>9.81</v>
      </c>
      <c r="BO200" s="274">
        <f t="shared" si="340"/>
        <v>115.53000000000002</v>
      </c>
      <c r="BP200" s="274">
        <f t="shared" si="341"/>
        <v>1376.85</v>
      </c>
      <c r="BQ200" s="274">
        <f t="shared" si="342"/>
        <v>9.81</v>
      </c>
      <c r="BR200" s="274">
        <f t="shared" si="343"/>
        <v>8.86</v>
      </c>
      <c r="BS200" s="274">
        <f t="shared" si="344"/>
        <v>9.81</v>
      </c>
      <c r="BT200" s="274">
        <f t="shared" si="345"/>
        <v>9.5</v>
      </c>
      <c r="BU200" s="274">
        <f t="shared" si="346"/>
        <v>9.81</v>
      </c>
      <c r="BV200" s="274">
        <f t="shared" si="347"/>
        <v>9.5</v>
      </c>
      <c r="BW200" s="274">
        <f t="shared" si="348"/>
        <v>9.81</v>
      </c>
      <c r="BX200" s="274">
        <f t="shared" si="349"/>
        <v>9.81</v>
      </c>
      <c r="BY200" s="274">
        <f t="shared" si="350"/>
        <v>9.5</v>
      </c>
      <c r="BZ200" s="274">
        <f t="shared" si="351"/>
        <v>9.81</v>
      </c>
      <c r="CA200" s="274">
        <f t="shared" si="352"/>
        <v>9.5</v>
      </c>
      <c r="CB200" s="274">
        <f t="shared" si="353"/>
        <v>9.81</v>
      </c>
      <c r="CC200" s="274">
        <f t="shared" si="354"/>
        <v>115.53000000000002</v>
      </c>
      <c r="CD200" s="274">
        <f t="shared" si="355"/>
        <v>1492.38</v>
      </c>
      <c r="CE200" s="274">
        <f t="shared" si="356"/>
        <v>9.81</v>
      </c>
      <c r="CF200" s="274">
        <f t="shared" si="357"/>
        <v>9.18</v>
      </c>
      <c r="CG200" s="274">
        <f t="shared" si="358"/>
        <v>9.81</v>
      </c>
      <c r="CH200" s="274">
        <f t="shared" si="359"/>
        <v>9.5</v>
      </c>
      <c r="CI200" s="274">
        <f t="shared" si="360"/>
        <v>9.81</v>
      </c>
      <c r="CJ200" s="274">
        <f t="shared" si="361"/>
        <v>9.5</v>
      </c>
      <c r="CK200" s="274">
        <f t="shared" si="362"/>
        <v>9.81</v>
      </c>
      <c r="CL200" s="274">
        <f t="shared" si="363"/>
        <v>9.81</v>
      </c>
      <c r="CM200" s="274">
        <f t="shared" si="364"/>
        <v>9.5</v>
      </c>
      <c r="CN200" s="274">
        <f t="shared" si="365"/>
        <v>9.81</v>
      </c>
      <c r="CO200" s="274">
        <f t="shared" si="366"/>
        <v>9.5</v>
      </c>
      <c r="CP200" s="274">
        <f t="shared" si="367"/>
        <v>9.81</v>
      </c>
      <c r="CQ200" s="274">
        <f t="shared" si="368"/>
        <v>115.85000000000001</v>
      </c>
      <c r="CR200" s="275">
        <f t="shared" si="369"/>
        <v>1608.23</v>
      </c>
      <c r="CS200" s="274">
        <f t="shared" si="370"/>
        <v>9.81</v>
      </c>
      <c r="CT200" s="274">
        <f t="shared" si="371"/>
        <v>8.86</v>
      </c>
      <c r="CU200" s="274">
        <f t="shared" si="372"/>
        <v>9.81</v>
      </c>
      <c r="CV200" s="274">
        <f t="shared" si="373"/>
        <v>9.5</v>
      </c>
      <c r="CW200" s="276">
        <f t="shared" si="374"/>
        <v>9.81</v>
      </c>
      <c r="CX200" s="274">
        <f t="shared" si="375"/>
        <v>9.5</v>
      </c>
      <c r="CY200" s="274">
        <f t="shared" si="376"/>
        <v>9.81</v>
      </c>
      <c r="CZ200" s="274">
        <f t="shared" si="377"/>
        <v>9.81</v>
      </c>
      <c r="DA200" s="274">
        <f t="shared" si="378"/>
        <v>9.5</v>
      </c>
      <c r="DB200" s="274">
        <f t="shared" si="379"/>
        <v>9.81</v>
      </c>
      <c r="DC200" s="274">
        <f t="shared" si="380"/>
        <v>9.5</v>
      </c>
      <c r="DD200" s="274">
        <v>5.52</v>
      </c>
      <c r="DE200" s="275">
        <f t="shared" si="381"/>
        <v>111.24000000000001</v>
      </c>
      <c r="DF200" s="275">
        <f t="shared" si="382"/>
        <v>1719.47</v>
      </c>
      <c r="DG200" s="274"/>
      <c r="DH200" s="275"/>
      <c r="DI200" s="275"/>
      <c r="DJ200" s="275"/>
      <c r="DK200" s="275"/>
      <c r="DL200" s="275"/>
      <c r="DM200" s="275"/>
      <c r="DN200" s="275"/>
      <c r="DO200" s="275"/>
      <c r="DP200" s="275"/>
      <c r="DQ200" s="275"/>
      <c r="DR200" s="275"/>
      <c r="DS200" s="275">
        <f t="shared" si="383"/>
        <v>0</v>
      </c>
      <c r="DT200" s="274">
        <f t="shared" si="384"/>
        <v>1719.47</v>
      </c>
      <c r="DU200" s="274">
        <f t="shared" si="385"/>
        <v>-1077.47</v>
      </c>
    </row>
    <row r="201" spans="2:125" s="298" customFormat="1" ht="14.25" customHeight="1" x14ac:dyDescent="0.2">
      <c r="B201" s="48">
        <v>41264</v>
      </c>
      <c r="C201" s="85" t="s">
        <v>965</v>
      </c>
      <c r="D201" s="85" t="s">
        <v>966</v>
      </c>
      <c r="E201" s="85" t="s">
        <v>238</v>
      </c>
      <c r="F201" s="58" t="s">
        <v>967</v>
      </c>
      <c r="G201" s="28">
        <v>10900</v>
      </c>
      <c r="H201" s="28">
        <f t="shared" si="217"/>
        <v>1090</v>
      </c>
      <c r="I201" s="28">
        <f t="shared" si="215"/>
        <v>9810</v>
      </c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>
        <f t="shared" si="312"/>
        <v>0</v>
      </c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>
        <f>ROUND((I201/5/365*10),2)</f>
        <v>53.75</v>
      </c>
      <c r="AJ201" s="28">
        <f t="shared" si="314"/>
        <v>53.75</v>
      </c>
      <c r="AK201" s="28">
        <v>9810</v>
      </c>
      <c r="AL201" s="28">
        <v>9810</v>
      </c>
      <c r="AM201" s="28">
        <v>9810</v>
      </c>
      <c r="AN201" s="28">
        <v>9810</v>
      </c>
      <c r="AO201" s="28">
        <v>9810</v>
      </c>
      <c r="AP201" s="273">
        <f t="shared" si="315"/>
        <v>150.51</v>
      </c>
      <c r="AQ201" s="274">
        <f t="shared" si="316"/>
        <v>166.64</v>
      </c>
      <c r="AR201" s="274">
        <f t="shared" si="317"/>
        <v>161.26</v>
      </c>
      <c r="AS201" s="274">
        <f t="shared" si="318"/>
        <v>166.64</v>
      </c>
      <c r="AT201" s="274">
        <f t="shared" si="319"/>
        <v>161.26</v>
      </c>
      <c r="AU201" s="274">
        <f t="shared" si="320"/>
        <v>166.64</v>
      </c>
      <c r="AV201" s="274">
        <f t="shared" si="321"/>
        <v>166.64</v>
      </c>
      <c r="AW201" s="274">
        <f t="shared" si="322"/>
        <v>161.26</v>
      </c>
      <c r="AX201" s="274">
        <f t="shared" si="323"/>
        <v>166.64</v>
      </c>
      <c r="AY201" s="274">
        <f t="shared" si="324"/>
        <v>161.26</v>
      </c>
      <c r="AZ201" s="274">
        <f t="shared" si="325"/>
        <v>166.64</v>
      </c>
      <c r="BA201" s="274">
        <f t="shared" si="326"/>
        <v>11605.389999999998</v>
      </c>
      <c r="BB201" s="274">
        <f t="shared" si="327"/>
        <v>21415.39</v>
      </c>
      <c r="BC201" s="274">
        <f t="shared" si="328"/>
        <v>166.64</v>
      </c>
      <c r="BD201" s="274">
        <f t="shared" si="329"/>
        <v>150.51</v>
      </c>
      <c r="BE201" s="274">
        <f t="shared" si="330"/>
        <v>166.64</v>
      </c>
      <c r="BF201" s="274">
        <f t="shared" si="331"/>
        <v>161.26</v>
      </c>
      <c r="BG201" s="274">
        <f t="shared" si="332"/>
        <v>166.64</v>
      </c>
      <c r="BH201" s="274">
        <f t="shared" si="333"/>
        <v>161.26</v>
      </c>
      <c r="BI201" s="274">
        <f t="shared" si="334"/>
        <v>166.64</v>
      </c>
      <c r="BJ201" s="274">
        <f t="shared" si="335"/>
        <v>166.64</v>
      </c>
      <c r="BK201" s="274">
        <f t="shared" si="336"/>
        <v>161.26</v>
      </c>
      <c r="BL201" s="274">
        <f t="shared" si="337"/>
        <v>166.64</v>
      </c>
      <c r="BM201" s="274">
        <f t="shared" si="338"/>
        <v>161.26</v>
      </c>
      <c r="BN201" s="274">
        <f t="shared" si="339"/>
        <v>166.64</v>
      </c>
      <c r="BO201" s="274">
        <f t="shared" si="340"/>
        <v>1962.0300000000002</v>
      </c>
      <c r="BP201" s="274">
        <f t="shared" si="341"/>
        <v>23377.42</v>
      </c>
      <c r="BQ201" s="274">
        <f t="shared" si="342"/>
        <v>166.64</v>
      </c>
      <c r="BR201" s="274">
        <f t="shared" si="343"/>
        <v>150.51</v>
      </c>
      <c r="BS201" s="274">
        <f t="shared" si="344"/>
        <v>166.64</v>
      </c>
      <c r="BT201" s="274">
        <f t="shared" si="345"/>
        <v>161.26</v>
      </c>
      <c r="BU201" s="274">
        <f t="shared" si="346"/>
        <v>166.64</v>
      </c>
      <c r="BV201" s="274">
        <f t="shared" si="347"/>
        <v>161.26</v>
      </c>
      <c r="BW201" s="274">
        <f t="shared" si="348"/>
        <v>166.64</v>
      </c>
      <c r="BX201" s="274">
        <f t="shared" si="349"/>
        <v>166.64</v>
      </c>
      <c r="BY201" s="274">
        <f t="shared" si="350"/>
        <v>161.26</v>
      </c>
      <c r="BZ201" s="274">
        <f t="shared" si="351"/>
        <v>166.64</v>
      </c>
      <c r="CA201" s="274">
        <f t="shared" si="352"/>
        <v>161.26</v>
      </c>
      <c r="CB201" s="274">
        <f t="shared" si="353"/>
        <v>166.64</v>
      </c>
      <c r="CC201" s="274">
        <f t="shared" si="354"/>
        <v>1962.0300000000002</v>
      </c>
      <c r="CD201" s="274">
        <f t="shared" si="355"/>
        <v>25339.45</v>
      </c>
      <c r="CE201" s="274">
        <f t="shared" si="356"/>
        <v>166.64</v>
      </c>
      <c r="CF201" s="274">
        <f t="shared" si="357"/>
        <v>155.88</v>
      </c>
      <c r="CG201" s="274">
        <f t="shared" si="358"/>
        <v>166.64</v>
      </c>
      <c r="CH201" s="274">
        <f t="shared" si="359"/>
        <v>161.26</v>
      </c>
      <c r="CI201" s="274">
        <f t="shared" si="360"/>
        <v>166.64</v>
      </c>
      <c r="CJ201" s="274">
        <f t="shared" si="361"/>
        <v>161.26</v>
      </c>
      <c r="CK201" s="274">
        <f t="shared" si="362"/>
        <v>166.64</v>
      </c>
      <c r="CL201" s="274">
        <f t="shared" si="363"/>
        <v>166.64</v>
      </c>
      <c r="CM201" s="274">
        <f t="shared" si="364"/>
        <v>161.26</v>
      </c>
      <c r="CN201" s="274">
        <f t="shared" si="365"/>
        <v>166.64</v>
      </c>
      <c r="CO201" s="274">
        <f t="shared" si="366"/>
        <v>161.26</v>
      </c>
      <c r="CP201" s="274">
        <f t="shared" si="367"/>
        <v>166.64</v>
      </c>
      <c r="CQ201" s="274">
        <f t="shared" si="368"/>
        <v>1967.4</v>
      </c>
      <c r="CR201" s="275">
        <f t="shared" si="369"/>
        <v>27306.85</v>
      </c>
      <c r="CS201" s="274">
        <f t="shared" si="370"/>
        <v>166.64</v>
      </c>
      <c r="CT201" s="274">
        <f t="shared" si="371"/>
        <v>150.51</v>
      </c>
      <c r="CU201" s="274">
        <f t="shared" si="372"/>
        <v>166.64</v>
      </c>
      <c r="CV201" s="274">
        <f t="shared" si="373"/>
        <v>161.26</v>
      </c>
      <c r="CW201" s="276">
        <f t="shared" si="374"/>
        <v>166.64</v>
      </c>
      <c r="CX201" s="274">
        <f t="shared" si="375"/>
        <v>161.26</v>
      </c>
      <c r="CY201" s="274">
        <f t="shared" si="376"/>
        <v>166.64</v>
      </c>
      <c r="CZ201" s="274">
        <f t="shared" si="377"/>
        <v>166.64</v>
      </c>
      <c r="DA201" s="274">
        <f t="shared" si="378"/>
        <v>161.26</v>
      </c>
      <c r="DB201" s="274">
        <f t="shared" si="379"/>
        <v>166.64</v>
      </c>
      <c r="DC201" s="274">
        <f t="shared" si="380"/>
        <v>161.26</v>
      </c>
      <c r="DD201" s="274">
        <v>107.37</v>
      </c>
      <c r="DE201" s="275">
        <f t="shared" si="381"/>
        <v>1902.7600000000002</v>
      </c>
      <c r="DF201" s="275">
        <f t="shared" si="382"/>
        <v>29209.61</v>
      </c>
      <c r="DG201" s="274"/>
      <c r="DH201" s="275"/>
      <c r="DI201" s="275"/>
      <c r="DJ201" s="275"/>
      <c r="DK201" s="275"/>
      <c r="DL201" s="275"/>
      <c r="DM201" s="275"/>
      <c r="DN201" s="275"/>
      <c r="DO201" s="275"/>
      <c r="DP201" s="275"/>
      <c r="DQ201" s="275"/>
      <c r="DR201" s="275"/>
      <c r="DS201" s="275">
        <f t="shared" si="383"/>
        <v>0</v>
      </c>
      <c r="DT201" s="274">
        <f t="shared" si="384"/>
        <v>29209.61</v>
      </c>
      <c r="DU201" s="274">
        <f t="shared" si="385"/>
        <v>-18309.61</v>
      </c>
    </row>
    <row r="202" spans="2:125" s="298" customFormat="1" ht="14.25" customHeight="1" x14ac:dyDescent="0.2">
      <c r="B202" s="114">
        <v>41534</v>
      </c>
      <c r="C202" s="58" t="s">
        <v>968</v>
      </c>
      <c r="D202" s="85" t="s">
        <v>969</v>
      </c>
      <c r="E202" s="85" t="s">
        <v>238</v>
      </c>
      <c r="F202" s="58" t="s">
        <v>970</v>
      </c>
      <c r="G202" s="274">
        <v>1132.69</v>
      </c>
      <c r="H202" s="274">
        <f t="shared" si="217"/>
        <v>113.26900000000001</v>
      </c>
      <c r="I202" s="274">
        <f t="shared" si="215"/>
        <v>1019.421</v>
      </c>
      <c r="J202" s="274"/>
      <c r="K202" s="274"/>
      <c r="L202" s="274"/>
      <c r="M202" s="274"/>
      <c r="N202" s="274"/>
      <c r="O202" s="274"/>
      <c r="P202" s="274"/>
      <c r="Q202" s="274"/>
      <c r="R202" s="274"/>
      <c r="S202" s="274"/>
      <c r="T202" s="274"/>
      <c r="U202" s="274"/>
      <c r="V202" s="274"/>
      <c r="W202" s="274"/>
      <c r="X202" s="274"/>
      <c r="Y202" s="274"/>
      <c r="Z202" s="274"/>
      <c r="AA202" s="274"/>
      <c r="AB202" s="274"/>
      <c r="AC202" s="274"/>
      <c r="AD202" s="274"/>
      <c r="AE202" s="274"/>
      <c r="AF202" s="274"/>
      <c r="AG202" s="274"/>
      <c r="AH202" s="274"/>
      <c r="AI202" s="274"/>
      <c r="AJ202" s="274">
        <f t="shared" ref="AJ202:AJ207" si="386">SUM(X202:AI202)</f>
        <v>0</v>
      </c>
      <c r="AK202" s="274">
        <v>0</v>
      </c>
      <c r="AL202" s="274"/>
      <c r="AM202" s="274">
        <v>1019.42</v>
      </c>
      <c r="AN202" s="274">
        <v>1019.42</v>
      </c>
      <c r="AO202" s="274">
        <v>1019.42</v>
      </c>
      <c r="AP202" s="273"/>
      <c r="AQ202" s="274"/>
      <c r="AR202" s="274"/>
      <c r="AS202" s="274"/>
      <c r="AT202" s="274"/>
      <c r="AU202" s="274">
        <f>ROUND((I202/5/365*13),2)</f>
        <v>7.26</v>
      </c>
      <c r="AV202" s="274">
        <f t="shared" si="321"/>
        <v>17.32</v>
      </c>
      <c r="AW202" s="274">
        <f t="shared" si="322"/>
        <v>16.760000000000002</v>
      </c>
      <c r="AX202" s="274">
        <f t="shared" si="323"/>
        <v>17.32</v>
      </c>
      <c r="AY202" s="274">
        <f t="shared" ref="AY202:AY207" si="387">SUM(AL202:AX202)</f>
        <v>3116.9200000000005</v>
      </c>
      <c r="AZ202" s="274">
        <f t="shared" ref="AZ202:AZ207" si="388">ROUND((AK202+AL202+AM202+AO202+AP202+AQ202+AR202+AS202+AT202+AU202+AV202+AW202+AX202),2)</f>
        <v>2097.5</v>
      </c>
      <c r="BA202" s="274">
        <f t="shared" ref="BA202:BA207" si="389">ROUND((I202/5/365*31),2)</f>
        <v>17.32</v>
      </c>
      <c r="BB202" s="274">
        <f t="shared" ref="BB202:BB207" si="390">ROUND((I202/5/365*28),2)</f>
        <v>15.64</v>
      </c>
      <c r="BC202" s="274">
        <f t="shared" si="328"/>
        <v>17.32</v>
      </c>
      <c r="BD202" s="274">
        <f t="shared" ref="BD202:BD207" si="391">ROUND((I202/5/365*30),2)</f>
        <v>16.760000000000002</v>
      </c>
      <c r="BE202" s="274">
        <f t="shared" si="330"/>
        <v>17.32</v>
      </c>
      <c r="BF202" s="274">
        <f t="shared" si="331"/>
        <v>16.760000000000002</v>
      </c>
      <c r="BG202" s="274">
        <f t="shared" si="332"/>
        <v>17.32</v>
      </c>
      <c r="BH202" s="274">
        <f t="shared" ref="BH202:BH207" si="392">ROUND((I202/5/365*31),2)</f>
        <v>17.32</v>
      </c>
      <c r="BI202" s="274">
        <f t="shared" ref="BI202:BI207" si="393">ROUND((I202/5/365*30),2)</f>
        <v>16.760000000000002</v>
      </c>
      <c r="BJ202" s="274">
        <f t="shared" si="335"/>
        <v>17.32</v>
      </c>
      <c r="BK202" s="274">
        <f t="shared" si="336"/>
        <v>16.760000000000002</v>
      </c>
      <c r="BL202" s="274">
        <f t="shared" si="337"/>
        <v>17.32</v>
      </c>
      <c r="BM202" s="274">
        <f t="shared" ref="BM202:BM207" si="394">SUM(BA202:BL202)</f>
        <v>203.92</v>
      </c>
      <c r="BN202" s="274">
        <f t="shared" ref="BN202:BN207" si="395">ROUND((AZ202+BM202),2)</f>
        <v>2301.42</v>
      </c>
      <c r="BO202" s="274">
        <f t="shared" ref="BO202:BO207" si="396">ROUND((I202/5/365*31),2)</f>
        <v>17.32</v>
      </c>
      <c r="BP202" s="274">
        <f t="shared" ref="BP202:BP207" si="397">ROUND((I202/5/365*28),2)</f>
        <v>15.64</v>
      </c>
      <c r="BQ202" s="274">
        <f t="shared" si="342"/>
        <v>17.32</v>
      </c>
      <c r="BR202" s="274">
        <f t="shared" ref="BR202:BR207" si="398">ROUND((I202/5/365*30),2)</f>
        <v>16.760000000000002</v>
      </c>
      <c r="BS202" s="274">
        <f t="shared" si="344"/>
        <v>17.32</v>
      </c>
      <c r="BT202" s="274">
        <f t="shared" si="345"/>
        <v>16.760000000000002</v>
      </c>
      <c r="BU202" s="274">
        <f t="shared" si="346"/>
        <v>17.32</v>
      </c>
      <c r="BV202" s="274">
        <f t="shared" ref="BV202:BV207" si="399">ROUND((I202/5/365*31),2)</f>
        <v>17.32</v>
      </c>
      <c r="BW202" s="274">
        <f t="shared" ref="BW202:BW207" si="400">ROUND((I202/5/365*30),2)</f>
        <v>16.760000000000002</v>
      </c>
      <c r="BX202" s="274">
        <f t="shared" si="349"/>
        <v>17.32</v>
      </c>
      <c r="BY202" s="274">
        <f t="shared" si="350"/>
        <v>16.760000000000002</v>
      </c>
      <c r="BZ202" s="274">
        <f t="shared" si="351"/>
        <v>17.32</v>
      </c>
      <c r="CA202" s="274">
        <f t="shared" ref="CA202:CA207" si="401">SUM(BO202:BZ202)</f>
        <v>203.92</v>
      </c>
      <c r="CB202" s="274">
        <f t="shared" ref="CB202:CB207" si="402">ROUND((BN202+CA202),2)</f>
        <v>2505.34</v>
      </c>
      <c r="CC202" s="274">
        <f t="shared" ref="CC202:CC207" si="403">ROUND((I202/5/365*31),2)</f>
        <v>17.32</v>
      </c>
      <c r="CD202" s="274">
        <f t="shared" ref="CD202:CD207" si="404">ROUND((I202/5/365*29),2)</f>
        <v>16.2</v>
      </c>
      <c r="CE202" s="274">
        <f t="shared" si="356"/>
        <v>17.32</v>
      </c>
      <c r="CF202" s="274">
        <f t="shared" ref="CF202:CF207" si="405">ROUND((I202/5/365*30),2)</f>
        <v>16.760000000000002</v>
      </c>
      <c r="CG202" s="274">
        <f t="shared" si="358"/>
        <v>17.32</v>
      </c>
      <c r="CH202" s="274">
        <f t="shared" si="359"/>
        <v>16.760000000000002</v>
      </c>
      <c r="CI202" s="274">
        <f t="shared" si="360"/>
        <v>17.32</v>
      </c>
      <c r="CJ202" s="274">
        <f t="shared" ref="CJ202:CJ207" si="406">ROUND((I202/5/365*31),2)</f>
        <v>17.32</v>
      </c>
      <c r="CK202" s="274">
        <f t="shared" ref="CK202:CK207" si="407">ROUND((I202/5/365*30),2)</f>
        <v>16.760000000000002</v>
      </c>
      <c r="CL202" s="274">
        <f t="shared" si="363"/>
        <v>17.32</v>
      </c>
      <c r="CM202" s="274">
        <f t="shared" si="364"/>
        <v>16.760000000000002</v>
      </c>
      <c r="CN202" s="274">
        <f t="shared" si="365"/>
        <v>17.32</v>
      </c>
      <c r="CO202" s="274">
        <f t="shared" ref="CO202:CO207" si="408">SUM(CC202:CN202)</f>
        <v>204.47999999999996</v>
      </c>
      <c r="CP202" s="275">
        <f t="shared" ref="CP202:CP207" si="409">ROUND((CB202+CO202),2)</f>
        <v>2709.82</v>
      </c>
      <c r="CQ202" s="274">
        <f t="shared" ref="CQ202:CQ207" si="410">ROUND((I202/5/365*31),2)</f>
        <v>17.32</v>
      </c>
      <c r="CR202" s="274">
        <f t="shared" ref="CR202:CR207" si="411">ROUND((I202/5/365*28),2)</f>
        <v>15.64</v>
      </c>
      <c r="CS202" s="274">
        <f t="shared" si="370"/>
        <v>17.32</v>
      </c>
      <c r="CT202" s="274">
        <f t="shared" ref="CT202:CT207" si="412">ROUND((I202/5/365*30),2)</f>
        <v>16.760000000000002</v>
      </c>
      <c r="CU202" s="276">
        <f t="shared" si="372"/>
        <v>17.32</v>
      </c>
      <c r="CV202" s="274">
        <f t="shared" si="373"/>
        <v>16.760000000000002</v>
      </c>
      <c r="CW202" s="274">
        <f t="shared" si="374"/>
        <v>17.32</v>
      </c>
      <c r="CX202" s="274">
        <f t="shared" ref="CX202:CX207" si="413">ROUND((I202/5/365*31),2)</f>
        <v>17.32</v>
      </c>
      <c r="CY202" s="274">
        <f t="shared" ref="CY202:CY207" si="414">ROUND((I202/5/365*30),2)</f>
        <v>16.760000000000002</v>
      </c>
      <c r="CZ202" s="274">
        <f t="shared" si="377"/>
        <v>17.32</v>
      </c>
      <c r="DA202" s="274">
        <f t="shared" si="378"/>
        <v>16.760000000000002</v>
      </c>
      <c r="DB202" s="274">
        <f t="shared" si="379"/>
        <v>17.32</v>
      </c>
      <c r="DC202" s="275">
        <f t="shared" ref="DC202:DC207" si="415">SUM(CQ202:DB202)</f>
        <v>203.92</v>
      </c>
      <c r="DD202" s="275">
        <f t="shared" ref="DD202:DD207" si="416">ROUND((CP202+DC202),2)</f>
        <v>2913.74</v>
      </c>
      <c r="DE202" s="274">
        <f t="shared" ref="DE202:DE207" si="417">ROUND((I202/5/365*31),2)</f>
        <v>17.32</v>
      </c>
      <c r="DF202" s="274">
        <f t="shared" ref="DF202:DF207" si="418">ROUND((I202/5/365*28),2)</f>
        <v>15.64</v>
      </c>
      <c r="DG202" s="274">
        <f t="shared" ref="DG202:DG207" si="419">ROUND((I202/5/365*31),2)</f>
        <v>17.32</v>
      </c>
      <c r="DH202" s="274">
        <f t="shared" ref="DH202:DH207" si="420">ROUND((I202/5/365*30),2)</f>
        <v>16.760000000000002</v>
      </c>
      <c r="DI202" s="274">
        <f t="shared" ref="DI202:DI207" si="421">ROUND((I202/5/365*31),2)</f>
        <v>17.32</v>
      </c>
      <c r="DJ202" s="274">
        <f t="shared" ref="DJ202:DJ207" si="422">ROUND((I202/5/365*30),2)</f>
        <v>16.760000000000002</v>
      </c>
      <c r="DK202" s="274">
        <f t="shared" ref="DK202:DK214" si="423">ROUND((I202/5/365*31),2)</f>
        <v>17.32</v>
      </c>
      <c r="DL202" s="274">
        <f t="shared" ref="DL202:DL207" si="424">ROUND((I202/5/365*31),2)</f>
        <v>17.32</v>
      </c>
      <c r="DM202" s="302">
        <v>8.76</v>
      </c>
      <c r="DN202" s="303"/>
      <c r="DO202" s="275"/>
      <c r="DP202" s="275"/>
      <c r="DQ202" s="275">
        <f t="shared" ref="DQ202:DQ207" si="425">SUM(DE202:DP202)</f>
        <v>144.52000000000001</v>
      </c>
      <c r="DR202" s="274">
        <f t="shared" ref="DR202:DR207" si="426">ROUND((DD202+DE202+DF202+DG202+DH202+DI202+DJ202+DK202+DL202+DM202+DN202+DO202+DP202),2)</f>
        <v>3058.26</v>
      </c>
      <c r="DS202" s="304">
        <f t="shared" ref="DS202:DS207" si="427">SUM(G202-DR202)</f>
        <v>-1925.5700000000002</v>
      </c>
      <c r="DT202" s="277"/>
      <c r="DU202" s="277"/>
    </row>
    <row r="203" spans="2:125" s="298" customFormat="1" ht="14.25" customHeight="1" x14ac:dyDescent="0.2">
      <c r="B203" s="114">
        <v>41534</v>
      </c>
      <c r="C203" s="58" t="s">
        <v>968</v>
      </c>
      <c r="D203" s="85" t="s">
        <v>971</v>
      </c>
      <c r="E203" s="85" t="s">
        <v>238</v>
      </c>
      <c r="F203" s="58" t="s">
        <v>972</v>
      </c>
      <c r="G203" s="274">
        <v>1132.69</v>
      </c>
      <c r="H203" s="274">
        <f t="shared" si="217"/>
        <v>113.26900000000001</v>
      </c>
      <c r="I203" s="274">
        <f t="shared" si="215"/>
        <v>1019.421</v>
      </c>
      <c r="J203" s="274"/>
      <c r="K203" s="274"/>
      <c r="L203" s="274"/>
      <c r="M203" s="274"/>
      <c r="N203" s="274"/>
      <c r="O203" s="274"/>
      <c r="P203" s="274"/>
      <c r="Q203" s="274"/>
      <c r="R203" s="274"/>
      <c r="S203" s="274"/>
      <c r="T203" s="274"/>
      <c r="U203" s="274"/>
      <c r="V203" s="274"/>
      <c r="W203" s="274"/>
      <c r="X203" s="274"/>
      <c r="Y203" s="274"/>
      <c r="Z203" s="274"/>
      <c r="AA203" s="274"/>
      <c r="AB203" s="274"/>
      <c r="AC203" s="274"/>
      <c r="AD203" s="274"/>
      <c r="AE203" s="274"/>
      <c r="AF203" s="274"/>
      <c r="AG203" s="274"/>
      <c r="AH203" s="274"/>
      <c r="AI203" s="274"/>
      <c r="AJ203" s="274">
        <f t="shared" si="386"/>
        <v>0</v>
      </c>
      <c r="AK203" s="274">
        <v>0</v>
      </c>
      <c r="AL203" s="274"/>
      <c r="AM203" s="274">
        <v>1019.42</v>
      </c>
      <c r="AN203" s="274">
        <v>1019.42</v>
      </c>
      <c r="AO203" s="274">
        <v>1019.42</v>
      </c>
      <c r="AP203" s="273"/>
      <c r="AQ203" s="274"/>
      <c r="AR203" s="274"/>
      <c r="AS203" s="274"/>
      <c r="AT203" s="274"/>
      <c r="AU203" s="274">
        <f>ROUND((I203/5/365*13),2)</f>
        <v>7.26</v>
      </c>
      <c r="AV203" s="274">
        <f t="shared" si="321"/>
        <v>17.32</v>
      </c>
      <c r="AW203" s="274">
        <f t="shared" si="322"/>
        <v>16.760000000000002</v>
      </c>
      <c r="AX203" s="274">
        <f t="shared" si="323"/>
        <v>17.32</v>
      </c>
      <c r="AY203" s="274">
        <f t="shared" si="387"/>
        <v>3116.9200000000005</v>
      </c>
      <c r="AZ203" s="274">
        <f t="shared" si="388"/>
        <v>2097.5</v>
      </c>
      <c r="BA203" s="274">
        <f t="shared" si="389"/>
        <v>17.32</v>
      </c>
      <c r="BB203" s="274">
        <f t="shared" si="390"/>
        <v>15.64</v>
      </c>
      <c r="BC203" s="274">
        <f t="shared" si="328"/>
        <v>17.32</v>
      </c>
      <c r="BD203" s="274">
        <f t="shared" si="391"/>
        <v>16.760000000000002</v>
      </c>
      <c r="BE203" s="274">
        <f t="shared" si="330"/>
        <v>17.32</v>
      </c>
      <c r="BF203" s="274">
        <f t="shared" si="331"/>
        <v>16.760000000000002</v>
      </c>
      <c r="BG203" s="274">
        <f t="shared" si="332"/>
        <v>17.32</v>
      </c>
      <c r="BH203" s="274">
        <f t="shared" si="392"/>
        <v>17.32</v>
      </c>
      <c r="BI203" s="274">
        <f t="shared" si="393"/>
        <v>16.760000000000002</v>
      </c>
      <c r="BJ203" s="274">
        <f t="shared" si="335"/>
        <v>17.32</v>
      </c>
      <c r="BK203" s="274">
        <f t="shared" si="336"/>
        <v>16.760000000000002</v>
      </c>
      <c r="BL203" s="274">
        <f t="shared" si="337"/>
        <v>17.32</v>
      </c>
      <c r="BM203" s="274">
        <f t="shared" si="394"/>
        <v>203.92</v>
      </c>
      <c r="BN203" s="274">
        <f t="shared" si="395"/>
        <v>2301.42</v>
      </c>
      <c r="BO203" s="274">
        <f t="shared" si="396"/>
        <v>17.32</v>
      </c>
      <c r="BP203" s="274">
        <f t="shared" si="397"/>
        <v>15.64</v>
      </c>
      <c r="BQ203" s="274">
        <f t="shared" si="342"/>
        <v>17.32</v>
      </c>
      <c r="BR203" s="274">
        <f t="shared" si="398"/>
        <v>16.760000000000002</v>
      </c>
      <c r="BS203" s="274">
        <f t="shared" si="344"/>
        <v>17.32</v>
      </c>
      <c r="BT203" s="274">
        <f t="shared" si="345"/>
        <v>16.760000000000002</v>
      </c>
      <c r="BU203" s="274">
        <f t="shared" si="346"/>
        <v>17.32</v>
      </c>
      <c r="BV203" s="274">
        <f t="shared" si="399"/>
        <v>17.32</v>
      </c>
      <c r="BW203" s="274">
        <f t="shared" si="400"/>
        <v>16.760000000000002</v>
      </c>
      <c r="BX203" s="274">
        <f t="shared" si="349"/>
        <v>17.32</v>
      </c>
      <c r="BY203" s="274">
        <f t="shared" si="350"/>
        <v>16.760000000000002</v>
      </c>
      <c r="BZ203" s="274">
        <f t="shared" si="351"/>
        <v>17.32</v>
      </c>
      <c r="CA203" s="274">
        <f t="shared" si="401"/>
        <v>203.92</v>
      </c>
      <c r="CB203" s="274">
        <f t="shared" si="402"/>
        <v>2505.34</v>
      </c>
      <c r="CC203" s="274">
        <f t="shared" si="403"/>
        <v>17.32</v>
      </c>
      <c r="CD203" s="274">
        <f t="shared" si="404"/>
        <v>16.2</v>
      </c>
      <c r="CE203" s="274">
        <f t="shared" si="356"/>
        <v>17.32</v>
      </c>
      <c r="CF203" s="274">
        <f t="shared" si="405"/>
        <v>16.760000000000002</v>
      </c>
      <c r="CG203" s="274">
        <f t="shared" si="358"/>
        <v>17.32</v>
      </c>
      <c r="CH203" s="274">
        <f t="shared" si="359"/>
        <v>16.760000000000002</v>
      </c>
      <c r="CI203" s="274">
        <f t="shared" si="360"/>
        <v>17.32</v>
      </c>
      <c r="CJ203" s="274">
        <f t="shared" si="406"/>
        <v>17.32</v>
      </c>
      <c r="CK203" s="274">
        <f t="shared" si="407"/>
        <v>16.760000000000002</v>
      </c>
      <c r="CL203" s="274">
        <f t="shared" si="363"/>
        <v>17.32</v>
      </c>
      <c r="CM203" s="274">
        <f t="shared" si="364"/>
        <v>16.760000000000002</v>
      </c>
      <c r="CN203" s="274">
        <f t="shared" si="365"/>
        <v>17.32</v>
      </c>
      <c r="CO203" s="274">
        <f t="shared" si="408"/>
        <v>204.47999999999996</v>
      </c>
      <c r="CP203" s="275">
        <f t="shared" si="409"/>
        <v>2709.82</v>
      </c>
      <c r="CQ203" s="274">
        <f t="shared" si="410"/>
        <v>17.32</v>
      </c>
      <c r="CR203" s="274">
        <f t="shared" si="411"/>
        <v>15.64</v>
      </c>
      <c r="CS203" s="274">
        <f t="shared" si="370"/>
        <v>17.32</v>
      </c>
      <c r="CT203" s="274">
        <f t="shared" si="412"/>
        <v>16.760000000000002</v>
      </c>
      <c r="CU203" s="276">
        <f t="shared" si="372"/>
        <v>17.32</v>
      </c>
      <c r="CV203" s="274">
        <f t="shared" si="373"/>
        <v>16.760000000000002</v>
      </c>
      <c r="CW203" s="274">
        <f t="shared" si="374"/>
        <v>17.32</v>
      </c>
      <c r="CX203" s="274">
        <f t="shared" si="413"/>
        <v>17.32</v>
      </c>
      <c r="CY203" s="274">
        <f t="shared" si="414"/>
        <v>16.760000000000002</v>
      </c>
      <c r="CZ203" s="274">
        <f t="shared" si="377"/>
        <v>17.32</v>
      </c>
      <c r="DA203" s="274">
        <f t="shared" si="378"/>
        <v>16.760000000000002</v>
      </c>
      <c r="DB203" s="274">
        <f t="shared" si="379"/>
        <v>17.32</v>
      </c>
      <c r="DC203" s="275">
        <f t="shared" si="415"/>
        <v>203.92</v>
      </c>
      <c r="DD203" s="275">
        <f t="shared" si="416"/>
        <v>2913.74</v>
      </c>
      <c r="DE203" s="274">
        <f t="shared" si="417"/>
        <v>17.32</v>
      </c>
      <c r="DF203" s="274">
        <f t="shared" si="418"/>
        <v>15.64</v>
      </c>
      <c r="DG203" s="274">
        <f t="shared" si="419"/>
        <v>17.32</v>
      </c>
      <c r="DH203" s="274">
        <f t="shared" si="420"/>
        <v>16.760000000000002</v>
      </c>
      <c r="DI203" s="274">
        <f t="shared" si="421"/>
        <v>17.32</v>
      </c>
      <c r="DJ203" s="274">
        <f t="shared" si="422"/>
        <v>16.760000000000002</v>
      </c>
      <c r="DK203" s="274">
        <f t="shared" si="423"/>
        <v>17.32</v>
      </c>
      <c r="DL203" s="274">
        <f t="shared" si="424"/>
        <v>17.32</v>
      </c>
      <c r="DM203" s="302">
        <v>8.76</v>
      </c>
      <c r="DN203" s="303"/>
      <c r="DO203" s="275"/>
      <c r="DP203" s="275"/>
      <c r="DQ203" s="275">
        <f t="shared" si="425"/>
        <v>144.52000000000001</v>
      </c>
      <c r="DR203" s="274">
        <f t="shared" si="426"/>
        <v>3058.26</v>
      </c>
      <c r="DS203" s="304">
        <f t="shared" si="427"/>
        <v>-1925.5700000000002</v>
      </c>
      <c r="DT203" s="277"/>
      <c r="DU203" s="277"/>
    </row>
    <row r="204" spans="2:125" s="298" customFormat="1" ht="14.25" customHeight="1" x14ac:dyDescent="0.2">
      <c r="B204" s="114">
        <v>41534</v>
      </c>
      <c r="C204" s="58" t="s">
        <v>968</v>
      </c>
      <c r="D204" s="85" t="s">
        <v>973</v>
      </c>
      <c r="E204" s="85" t="s">
        <v>238</v>
      </c>
      <c r="F204" s="58" t="s">
        <v>974</v>
      </c>
      <c r="G204" s="274">
        <v>1132.69</v>
      </c>
      <c r="H204" s="274">
        <f t="shared" si="217"/>
        <v>113.26900000000001</v>
      </c>
      <c r="I204" s="274">
        <f t="shared" si="215"/>
        <v>1019.421</v>
      </c>
      <c r="J204" s="274"/>
      <c r="K204" s="274"/>
      <c r="L204" s="274"/>
      <c r="M204" s="274"/>
      <c r="N204" s="274"/>
      <c r="O204" s="274"/>
      <c r="P204" s="274"/>
      <c r="Q204" s="274"/>
      <c r="R204" s="274"/>
      <c r="S204" s="274"/>
      <c r="T204" s="274"/>
      <c r="U204" s="274"/>
      <c r="V204" s="274"/>
      <c r="W204" s="274"/>
      <c r="X204" s="274"/>
      <c r="Y204" s="274"/>
      <c r="Z204" s="274"/>
      <c r="AA204" s="274"/>
      <c r="AB204" s="274"/>
      <c r="AC204" s="274"/>
      <c r="AD204" s="274"/>
      <c r="AE204" s="274"/>
      <c r="AF204" s="274"/>
      <c r="AG204" s="274"/>
      <c r="AH204" s="274"/>
      <c r="AI204" s="274"/>
      <c r="AJ204" s="274">
        <f t="shared" si="386"/>
        <v>0</v>
      </c>
      <c r="AK204" s="274">
        <v>0</v>
      </c>
      <c r="AL204" s="274"/>
      <c r="AM204" s="274">
        <v>1019.42</v>
      </c>
      <c r="AN204" s="274">
        <v>1019.42</v>
      </c>
      <c r="AO204" s="274">
        <v>1019.42</v>
      </c>
      <c r="AP204" s="273"/>
      <c r="AQ204" s="274"/>
      <c r="AR204" s="274"/>
      <c r="AS204" s="274"/>
      <c r="AT204" s="274"/>
      <c r="AU204" s="274">
        <f>ROUND((I204/5/365*13),2)</f>
        <v>7.26</v>
      </c>
      <c r="AV204" s="274">
        <f t="shared" si="321"/>
        <v>17.32</v>
      </c>
      <c r="AW204" s="274">
        <f t="shared" si="322"/>
        <v>16.760000000000002</v>
      </c>
      <c r="AX204" s="274">
        <f t="shared" si="323"/>
        <v>17.32</v>
      </c>
      <c r="AY204" s="274">
        <f t="shared" si="387"/>
        <v>3116.9200000000005</v>
      </c>
      <c r="AZ204" s="274">
        <f t="shared" si="388"/>
        <v>2097.5</v>
      </c>
      <c r="BA204" s="274">
        <f t="shared" si="389"/>
        <v>17.32</v>
      </c>
      <c r="BB204" s="274">
        <f t="shared" si="390"/>
        <v>15.64</v>
      </c>
      <c r="BC204" s="274">
        <f t="shared" si="328"/>
        <v>17.32</v>
      </c>
      <c r="BD204" s="274">
        <f t="shared" si="391"/>
        <v>16.760000000000002</v>
      </c>
      <c r="BE204" s="274">
        <f t="shared" si="330"/>
        <v>17.32</v>
      </c>
      <c r="BF204" s="274">
        <f t="shared" si="331"/>
        <v>16.760000000000002</v>
      </c>
      <c r="BG204" s="274">
        <f t="shared" si="332"/>
        <v>17.32</v>
      </c>
      <c r="BH204" s="274">
        <f t="shared" si="392"/>
        <v>17.32</v>
      </c>
      <c r="BI204" s="274">
        <f t="shared" si="393"/>
        <v>16.760000000000002</v>
      </c>
      <c r="BJ204" s="274">
        <f t="shared" si="335"/>
        <v>17.32</v>
      </c>
      <c r="BK204" s="274">
        <f t="shared" si="336"/>
        <v>16.760000000000002</v>
      </c>
      <c r="BL204" s="274">
        <f t="shared" si="337"/>
        <v>17.32</v>
      </c>
      <c r="BM204" s="274">
        <f t="shared" si="394"/>
        <v>203.92</v>
      </c>
      <c r="BN204" s="274">
        <f t="shared" si="395"/>
        <v>2301.42</v>
      </c>
      <c r="BO204" s="274">
        <f t="shared" si="396"/>
        <v>17.32</v>
      </c>
      <c r="BP204" s="274">
        <f t="shared" si="397"/>
        <v>15.64</v>
      </c>
      <c r="BQ204" s="274">
        <f t="shared" si="342"/>
        <v>17.32</v>
      </c>
      <c r="BR204" s="274">
        <f t="shared" si="398"/>
        <v>16.760000000000002</v>
      </c>
      <c r="BS204" s="274">
        <f t="shared" si="344"/>
        <v>17.32</v>
      </c>
      <c r="BT204" s="274">
        <f t="shared" si="345"/>
        <v>16.760000000000002</v>
      </c>
      <c r="BU204" s="274">
        <f t="shared" si="346"/>
        <v>17.32</v>
      </c>
      <c r="BV204" s="274">
        <f t="shared" si="399"/>
        <v>17.32</v>
      </c>
      <c r="BW204" s="274">
        <f t="shared" si="400"/>
        <v>16.760000000000002</v>
      </c>
      <c r="BX204" s="274">
        <f t="shared" si="349"/>
        <v>17.32</v>
      </c>
      <c r="BY204" s="274">
        <f t="shared" si="350"/>
        <v>16.760000000000002</v>
      </c>
      <c r="BZ204" s="274">
        <f t="shared" si="351"/>
        <v>17.32</v>
      </c>
      <c r="CA204" s="274">
        <f t="shared" si="401"/>
        <v>203.92</v>
      </c>
      <c r="CB204" s="274">
        <f t="shared" si="402"/>
        <v>2505.34</v>
      </c>
      <c r="CC204" s="274">
        <f t="shared" si="403"/>
        <v>17.32</v>
      </c>
      <c r="CD204" s="274">
        <f t="shared" si="404"/>
        <v>16.2</v>
      </c>
      <c r="CE204" s="274">
        <f t="shared" si="356"/>
        <v>17.32</v>
      </c>
      <c r="CF204" s="274">
        <f t="shared" si="405"/>
        <v>16.760000000000002</v>
      </c>
      <c r="CG204" s="274">
        <f t="shared" si="358"/>
        <v>17.32</v>
      </c>
      <c r="CH204" s="274">
        <f t="shared" si="359"/>
        <v>16.760000000000002</v>
      </c>
      <c r="CI204" s="274">
        <f t="shared" si="360"/>
        <v>17.32</v>
      </c>
      <c r="CJ204" s="274">
        <f t="shared" si="406"/>
        <v>17.32</v>
      </c>
      <c r="CK204" s="274">
        <f t="shared" si="407"/>
        <v>16.760000000000002</v>
      </c>
      <c r="CL204" s="274">
        <f t="shared" si="363"/>
        <v>17.32</v>
      </c>
      <c r="CM204" s="274">
        <f t="shared" si="364"/>
        <v>16.760000000000002</v>
      </c>
      <c r="CN204" s="274">
        <f t="shared" si="365"/>
        <v>17.32</v>
      </c>
      <c r="CO204" s="274">
        <f t="shared" si="408"/>
        <v>204.47999999999996</v>
      </c>
      <c r="CP204" s="275">
        <f t="shared" si="409"/>
        <v>2709.82</v>
      </c>
      <c r="CQ204" s="274">
        <f t="shared" si="410"/>
        <v>17.32</v>
      </c>
      <c r="CR204" s="274">
        <f t="shared" si="411"/>
        <v>15.64</v>
      </c>
      <c r="CS204" s="274">
        <f t="shared" si="370"/>
        <v>17.32</v>
      </c>
      <c r="CT204" s="274">
        <f t="shared" si="412"/>
        <v>16.760000000000002</v>
      </c>
      <c r="CU204" s="276">
        <f t="shared" si="372"/>
        <v>17.32</v>
      </c>
      <c r="CV204" s="274">
        <f t="shared" si="373"/>
        <v>16.760000000000002</v>
      </c>
      <c r="CW204" s="274">
        <f t="shared" si="374"/>
        <v>17.32</v>
      </c>
      <c r="CX204" s="274">
        <f t="shared" si="413"/>
        <v>17.32</v>
      </c>
      <c r="CY204" s="274">
        <f t="shared" si="414"/>
        <v>16.760000000000002</v>
      </c>
      <c r="CZ204" s="274">
        <f t="shared" si="377"/>
        <v>17.32</v>
      </c>
      <c r="DA204" s="274">
        <f t="shared" si="378"/>
        <v>16.760000000000002</v>
      </c>
      <c r="DB204" s="274">
        <f t="shared" si="379"/>
        <v>17.32</v>
      </c>
      <c r="DC204" s="275">
        <f t="shared" si="415"/>
        <v>203.92</v>
      </c>
      <c r="DD204" s="275">
        <f t="shared" si="416"/>
        <v>2913.74</v>
      </c>
      <c r="DE204" s="274">
        <f t="shared" si="417"/>
        <v>17.32</v>
      </c>
      <c r="DF204" s="274">
        <f t="shared" si="418"/>
        <v>15.64</v>
      </c>
      <c r="DG204" s="274">
        <f t="shared" si="419"/>
        <v>17.32</v>
      </c>
      <c r="DH204" s="274">
        <f t="shared" si="420"/>
        <v>16.760000000000002</v>
      </c>
      <c r="DI204" s="274">
        <f t="shared" si="421"/>
        <v>17.32</v>
      </c>
      <c r="DJ204" s="274">
        <f t="shared" si="422"/>
        <v>16.760000000000002</v>
      </c>
      <c r="DK204" s="274">
        <f t="shared" si="423"/>
        <v>17.32</v>
      </c>
      <c r="DL204" s="274">
        <f t="shared" si="424"/>
        <v>17.32</v>
      </c>
      <c r="DM204" s="302">
        <v>8.76</v>
      </c>
      <c r="DN204" s="303"/>
      <c r="DO204" s="275"/>
      <c r="DP204" s="275"/>
      <c r="DQ204" s="275">
        <f t="shared" si="425"/>
        <v>144.52000000000001</v>
      </c>
      <c r="DR204" s="274">
        <f t="shared" si="426"/>
        <v>3058.26</v>
      </c>
      <c r="DS204" s="304">
        <f t="shared" si="427"/>
        <v>-1925.5700000000002</v>
      </c>
      <c r="DT204" s="277"/>
      <c r="DU204" s="277"/>
    </row>
    <row r="205" spans="2:125" s="298" customFormat="1" ht="14.25" customHeight="1" x14ac:dyDescent="0.2">
      <c r="B205" s="114">
        <v>41534</v>
      </c>
      <c r="C205" s="58" t="s">
        <v>975</v>
      </c>
      <c r="D205" s="85" t="s">
        <v>976</v>
      </c>
      <c r="E205" s="85" t="s">
        <v>238</v>
      </c>
      <c r="F205" s="58" t="s">
        <v>977</v>
      </c>
      <c r="G205" s="274">
        <v>2558.08</v>
      </c>
      <c r="H205" s="274">
        <f t="shared" si="217"/>
        <v>255.80799999999999</v>
      </c>
      <c r="I205" s="274">
        <f t="shared" si="215"/>
        <v>2302.2719999999999</v>
      </c>
      <c r="J205" s="274"/>
      <c r="K205" s="274"/>
      <c r="L205" s="274"/>
      <c r="M205" s="274"/>
      <c r="N205" s="274"/>
      <c r="O205" s="274"/>
      <c r="P205" s="274"/>
      <c r="Q205" s="274"/>
      <c r="R205" s="274"/>
      <c r="S205" s="274"/>
      <c r="T205" s="274"/>
      <c r="U205" s="274"/>
      <c r="V205" s="274"/>
      <c r="W205" s="274"/>
      <c r="X205" s="274"/>
      <c r="Y205" s="274"/>
      <c r="Z205" s="274"/>
      <c r="AA205" s="274"/>
      <c r="AB205" s="274"/>
      <c r="AC205" s="274"/>
      <c r="AD205" s="274"/>
      <c r="AE205" s="274"/>
      <c r="AF205" s="274"/>
      <c r="AG205" s="274"/>
      <c r="AH205" s="274"/>
      <c r="AI205" s="274"/>
      <c r="AJ205" s="274">
        <f t="shared" si="386"/>
        <v>0</v>
      </c>
      <c r="AK205" s="274">
        <v>0</v>
      </c>
      <c r="AL205" s="274"/>
      <c r="AM205" s="274">
        <v>2302.27</v>
      </c>
      <c r="AN205" s="274">
        <v>2302.27</v>
      </c>
      <c r="AO205" s="274">
        <v>2302.27</v>
      </c>
      <c r="AP205" s="273"/>
      <c r="AQ205" s="274"/>
      <c r="AR205" s="274"/>
      <c r="AS205" s="274"/>
      <c r="AT205" s="274"/>
      <c r="AU205" s="274">
        <f>ROUND((I205/5/365*13),2)</f>
        <v>16.399999999999999</v>
      </c>
      <c r="AV205" s="274">
        <f t="shared" si="321"/>
        <v>39.11</v>
      </c>
      <c r="AW205" s="274">
        <f t="shared" si="322"/>
        <v>37.85</v>
      </c>
      <c r="AX205" s="274">
        <f t="shared" si="323"/>
        <v>39.11</v>
      </c>
      <c r="AY205" s="274">
        <f t="shared" si="387"/>
        <v>7039.2799999999988</v>
      </c>
      <c r="AZ205" s="274">
        <f t="shared" si="388"/>
        <v>4737.01</v>
      </c>
      <c r="BA205" s="274">
        <f t="shared" si="389"/>
        <v>39.11</v>
      </c>
      <c r="BB205" s="274">
        <f t="shared" si="390"/>
        <v>35.32</v>
      </c>
      <c r="BC205" s="274">
        <f t="shared" si="328"/>
        <v>39.11</v>
      </c>
      <c r="BD205" s="274">
        <f t="shared" si="391"/>
        <v>37.85</v>
      </c>
      <c r="BE205" s="274">
        <f t="shared" si="330"/>
        <v>39.11</v>
      </c>
      <c r="BF205" s="274">
        <f t="shared" si="331"/>
        <v>37.85</v>
      </c>
      <c r="BG205" s="274">
        <f t="shared" si="332"/>
        <v>39.11</v>
      </c>
      <c r="BH205" s="274">
        <f t="shared" si="392"/>
        <v>39.11</v>
      </c>
      <c r="BI205" s="274">
        <f t="shared" si="393"/>
        <v>37.85</v>
      </c>
      <c r="BJ205" s="274">
        <f t="shared" si="335"/>
        <v>39.11</v>
      </c>
      <c r="BK205" s="274">
        <f t="shared" si="336"/>
        <v>37.85</v>
      </c>
      <c r="BL205" s="274">
        <f t="shared" si="337"/>
        <v>39.11</v>
      </c>
      <c r="BM205" s="274">
        <f t="shared" si="394"/>
        <v>460.49000000000007</v>
      </c>
      <c r="BN205" s="274">
        <f t="shared" si="395"/>
        <v>5197.5</v>
      </c>
      <c r="BO205" s="274">
        <f t="shared" si="396"/>
        <v>39.11</v>
      </c>
      <c r="BP205" s="274">
        <f t="shared" si="397"/>
        <v>35.32</v>
      </c>
      <c r="BQ205" s="274">
        <f t="shared" si="342"/>
        <v>39.11</v>
      </c>
      <c r="BR205" s="274">
        <f t="shared" si="398"/>
        <v>37.85</v>
      </c>
      <c r="BS205" s="274">
        <f t="shared" si="344"/>
        <v>39.11</v>
      </c>
      <c r="BT205" s="274">
        <f t="shared" si="345"/>
        <v>37.85</v>
      </c>
      <c r="BU205" s="274">
        <f t="shared" si="346"/>
        <v>39.11</v>
      </c>
      <c r="BV205" s="274">
        <f t="shared" si="399"/>
        <v>39.11</v>
      </c>
      <c r="BW205" s="274">
        <f t="shared" si="400"/>
        <v>37.85</v>
      </c>
      <c r="BX205" s="274">
        <f t="shared" si="349"/>
        <v>39.11</v>
      </c>
      <c r="BY205" s="274">
        <f t="shared" si="350"/>
        <v>37.85</v>
      </c>
      <c r="BZ205" s="274">
        <f t="shared" si="351"/>
        <v>39.11</v>
      </c>
      <c r="CA205" s="274">
        <f t="shared" si="401"/>
        <v>460.49000000000007</v>
      </c>
      <c r="CB205" s="274">
        <f t="shared" si="402"/>
        <v>5657.99</v>
      </c>
      <c r="CC205" s="274">
        <f t="shared" si="403"/>
        <v>39.11</v>
      </c>
      <c r="CD205" s="274">
        <f t="shared" si="404"/>
        <v>36.58</v>
      </c>
      <c r="CE205" s="274">
        <f t="shared" si="356"/>
        <v>39.11</v>
      </c>
      <c r="CF205" s="274">
        <f t="shared" si="405"/>
        <v>37.85</v>
      </c>
      <c r="CG205" s="274">
        <f t="shared" si="358"/>
        <v>39.11</v>
      </c>
      <c r="CH205" s="274">
        <f t="shared" si="359"/>
        <v>37.85</v>
      </c>
      <c r="CI205" s="274">
        <f t="shared" si="360"/>
        <v>39.11</v>
      </c>
      <c r="CJ205" s="274">
        <f t="shared" si="406"/>
        <v>39.11</v>
      </c>
      <c r="CK205" s="274">
        <f t="shared" si="407"/>
        <v>37.85</v>
      </c>
      <c r="CL205" s="274">
        <f t="shared" si="363"/>
        <v>39.11</v>
      </c>
      <c r="CM205" s="274">
        <f t="shared" si="364"/>
        <v>37.85</v>
      </c>
      <c r="CN205" s="274">
        <f t="shared" si="365"/>
        <v>39.11</v>
      </c>
      <c r="CO205" s="274">
        <f t="shared" si="408"/>
        <v>461.75000000000006</v>
      </c>
      <c r="CP205" s="275">
        <f t="shared" si="409"/>
        <v>6119.74</v>
      </c>
      <c r="CQ205" s="274">
        <f t="shared" si="410"/>
        <v>39.11</v>
      </c>
      <c r="CR205" s="274">
        <f t="shared" si="411"/>
        <v>35.32</v>
      </c>
      <c r="CS205" s="274">
        <f t="shared" si="370"/>
        <v>39.11</v>
      </c>
      <c r="CT205" s="274">
        <f t="shared" si="412"/>
        <v>37.85</v>
      </c>
      <c r="CU205" s="276">
        <f t="shared" si="372"/>
        <v>39.11</v>
      </c>
      <c r="CV205" s="274">
        <f t="shared" si="373"/>
        <v>37.85</v>
      </c>
      <c r="CW205" s="274">
        <f t="shared" si="374"/>
        <v>39.11</v>
      </c>
      <c r="CX205" s="274">
        <f t="shared" si="413"/>
        <v>39.11</v>
      </c>
      <c r="CY205" s="274">
        <f t="shared" si="414"/>
        <v>37.85</v>
      </c>
      <c r="CZ205" s="274">
        <f t="shared" si="377"/>
        <v>39.11</v>
      </c>
      <c r="DA205" s="274">
        <f t="shared" si="378"/>
        <v>37.85</v>
      </c>
      <c r="DB205" s="274">
        <f t="shared" si="379"/>
        <v>39.11</v>
      </c>
      <c r="DC205" s="275">
        <f t="shared" si="415"/>
        <v>460.49000000000007</v>
      </c>
      <c r="DD205" s="275">
        <f t="shared" si="416"/>
        <v>6580.23</v>
      </c>
      <c r="DE205" s="274">
        <f t="shared" si="417"/>
        <v>39.11</v>
      </c>
      <c r="DF205" s="274">
        <f t="shared" si="418"/>
        <v>35.32</v>
      </c>
      <c r="DG205" s="274">
        <f t="shared" si="419"/>
        <v>39.11</v>
      </c>
      <c r="DH205" s="274">
        <f t="shared" si="420"/>
        <v>37.85</v>
      </c>
      <c r="DI205" s="274">
        <f t="shared" si="421"/>
        <v>39.11</v>
      </c>
      <c r="DJ205" s="274">
        <f t="shared" si="422"/>
        <v>37.85</v>
      </c>
      <c r="DK205" s="274">
        <f t="shared" si="423"/>
        <v>39.11</v>
      </c>
      <c r="DL205" s="274">
        <f t="shared" si="424"/>
        <v>39.11</v>
      </c>
      <c r="DM205" s="302">
        <v>20.010000000000002</v>
      </c>
      <c r="DN205" s="303"/>
      <c r="DO205" s="275"/>
      <c r="DP205" s="275"/>
      <c r="DQ205" s="275">
        <f t="shared" si="425"/>
        <v>326.58</v>
      </c>
      <c r="DR205" s="274">
        <f t="shared" si="426"/>
        <v>6906.81</v>
      </c>
      <c r="DS205" s="304">
        <f t="shared" si="427"/>
        <v>-4348.7300000000005</v>
      </c>
      <c r="DT205" s="277"/>
      <c r="DU205" s="277"/>
    </row>
    <row r="206" spans="2:125" s="298" customFormat="1" ht="116.25" customHeight="1" x14ac:dyDescent="0.2">
      <c r="B206" s="114">
        <v>41547</v>
      </c>
      <c r="C206" s="58" t="s">
        <v>245</v>
      </c>
      <c r="D206" s="85" t="s">
        <v>978</v>
      </c>
      <c r="E206" s="85" t="s">
        <v>199</v>
      </c>
      <c r="F206" s="58" t="s">
        <v>979</v>
      </c>
      <c r="G206" s="274">
        <v>1398</v>
      </c>
      <c r="H206" s="274">
        <f t="shared" si="217"/>
        <v>139.80000000000001</v>
      </c>
      <c r="I206" s="274">
        <f t="shared" si="215"/>
        <v>1258.2</v>
      </c>
      <c r="J206" s="274"/>
      <c r="K206" s="274"/>
      <c r="L206" s="274"/>
      <c r="M206" s="274"/>
      <c r="N206" s="274"/>
      <c r="O206" s="274"/>
      <c r="P206" s="274"/>
      <c r="Q206" s="274"/>
      <c r="R206" s="274"/>
      <c r="S206" s="274"/>
      <c r="T206" s="274"/>
      <c r="U206" s="274"/>
      <c r="V206" s="274"/>
      <c r="W206" s="274"/>
      <c r="X206" s="274"/>
      <c r="Y206" s="274"/>
      <c r="Z206" s="274"/>
      <c r="AA206" s="274"/>
      <c r="AB206" s="274"/>
      <c r="AC206" s="274"/>
      <c r="AD206" s="274"/>
      <c r="AE206" s="274"/>
      <c r="AF206" s="274"/>
      <c r="AG206" s="274"/>
      <c r="AH206" s="274"/>
      <c r="AI206" s="274"/>
      <c r="AJ206" s="274">
        <f t="shared" si="386"/>
        <v>0</v>
      </c>
      <c r="AK206" s="274">
        <v>0</v>
      </c>
      <c r="AL206" s="274"/>
      <c r="AM206" s="274">
        <v>1258.2</v>
      </c>
      <c r="AN206" s="274">
        <v>1258.2</v>
      </c>
      <c r="AO206" s="274">
        <v>1258.2</v>
      </c>
      <c r="AP206" s="273"/>
      <c r="AQ206" s="274"/>
      <c r="AR206" s="274"/>
      <c r="AS206" s="274"/>
      <c r="AT206" s="274"/>
      <c r="AU206" s="274">
        <f>ROUND((I206/5/365*1),2)</f>
        <v>0.69</v>
      </c>
      <c r="AV206" s="274">
        <f t="shared" si="321"/>
        <v>21.37</v>
      </c>
      <c r="AW206" s="274">
        <f t="shared" si="322"/>
        <v>20.68</v>
      </c>
      <c r="AX206" s="274">
        <f t="shared" si="323"/>
        <v>21.37</v>
      </c>
      <c r="AY206" s="274">
        <f t="shared" si="387"/>
        <v>3838.71</v>
      </c>
      <c r="AZ206" s="274">
        <f t="shared" si="388"/>
        <v>2580.5100000000002</v>
      </c>
      <c r="BA206" s="274">
        <f t="shared" si="389"/>
        <v>21.37</v>
      </c>
      <c r="BB206" s="274">
        <f t="shared" si="390"/>
        <v>19.3</v>
      </c>
      <c r="BC206" s="274">
        <f t="shared" si="328"/>
        <v>21.37</v>
      </c>
      <c r="BD206" s="274">
        <f t="shared" si="391"/>
        <v>20.68</v>
      </c>
      <c r="BE206" s="274">
        <f t="shared" si="330"/>
        <v>21.37</v>
      </c>
      <c r="BF206" s="274">
        <f t="shared" si="331"/>
        <v>20.68</v>
      </c>
      <c r="BG206" s="274">
        <f t="shared" si="332"/>
        <v>21.37</v>
      </c>
      <c r="BH206" s="274">
        <f t="shared" si="392"/>
        <v>21.37</v>
      </c>
      <c r="BI206" s="274">
        <f t="shared" si="393"/>
        <v>20.68</v>
      </c>
      <c r="BJ206" s="274">
        <f t="shared" si="335"/>
        <v>21.37</v>
      </c>
      <c r="BK206" s="274">
        <f t="shared" si="336"/>
        <v>20.68</v>
      </c>
      <c r="BL206" s="274">
        <f t="shared" si="337"/>
        <v>21.37</v>
      </c>
      <c r="BM206" s="274">
        <f t="shared" si="394"/>
        <v>251.61000000000004</v>
      </c>
      <c r="BN206" s="274">
        <f t="shared" si="395"/>
        <v>2832.12</v>
      </c>
      <c r="BO206" s="274">
        <f t="shared" si="396"/>
        <v>21.37</v>
      </c>
      <c r="BP206" s="274">
        <f t="shared" si="397"/>
        <v>19.3</v>
      </c>
      <c r="BQ206" s="274">
        <f t="shared" si="342"/>
        <v>21.37</v>
      </c>
      <c r="BR206" s="274">
        <f t="shared" si="398"/>
        <v>20.68</v>
      </c>
      <c r="BS206" s="274">
        <f t="shared" si="344"/>
        <v>21.37</v>
      </c>
      <c r="BT206" s="274">
        <f t="shared" si="345"/>
        <v>20.68</v>
      </c>
      <c r="BU206" s="274">
        <f t="shared" si="346"/>
        <v>21.37</v>
      </c>
      <c r="BV206" s="274">
        <f t="shared" si="399"/>
        <v>21.37</v>
      </c>
      <c r="BW206" s="274">
        <f t="shared" si="400"/>
        <v>20.68</v>
      </c>
      <c r="BX206" s="274">
        <f t="shared" si="349"/>
        <v>21.37</v>
      </c>
      <c r="BY206" s="274">
        <f t="shared" si="350"/>
        <v>20.68</v>
      </c>
      <c r="BZ206" s="274">
        <f t="shared" si="351"/>
        <v>21.37</v>
      </c>
      <c r="CA206" s="274">
        <f t="shared" si="401"/>
        <v>251.61000000000004</v>
      </c>
      <c r="CB206" s="274">
        <f t="shared" si="402"/>
        <v>3083.73</v>
      </c>
      <c r="CC206" s="274">
        <f t="shared" si="403"/>
        <v>21.37</v>
      </c>
      <c r="CD206" s="274">
        <f t="shared" si="404"/>
        <v>19.989999999999998</v>
      </c>
      <c r="CE206" s="274">
        <f t="shared" si="356"/>
        <v>21.37</v>
      </c>
      <c r="CF206" s="274">
        <f t="shared" si="405"/>
        <v>20.68</v>
      </c>
      <c r="CG206" s="274">
        <f t="shared" si="358"/>
        <v>21.37</v>
      </c>
      <c r="CH206" s="274">
        <f t="shared" si="359"/>
        <v>20.68</v>
      </c>
      <c r="CI206" s="274">
        <f t="shared" si="360"/>
        <v>21.37</v>
      </c>
      <c r="CJ206" s="274">
        <f t="shared" si="406"/>
        <v>21.37</v>
      </c>
      <c r="CK206" s="274">
        <f t="shared" si="407"/>
        <v>20.68</v>
      </c>
      <c r="CL206" s="274">
        <f t="shared" si="363"/>
        <v>21.37</v>
      </c>
      <c r="CM206" s="274">
        <f t="shared" si="364"/>
        <v>20.68</v>
      </c>
      <c r="CN206" s="274">
        <f t="shared" si="365"/>
        <v>21.37</v>
      </c>
      <c r="CO206" s="274">
        <f t="shared" si="408"/>
        <v>252.30000000000004</v>
      </c>
      <c r="CP206" s="275">
        <f t="shared" si="409"/>
        <v>3336.03</v>
      </c>
      <c r="CQ206" s="274">
        <f t="shared" si="410"/>
        <v>21.37</v>
      </c>
      <c r="CR206" s="274">
        <f t="shared" si="411"/>
        <v>19.3</v>
      </c>
      <c r="CS206" s="274">
        <f t="shared" si="370"/>
        <v>21.37</v>
      </c>
      <c r="CT206" s="274">
        <f t="shared" si="412"/>
        <v>20.68</v>
      </c>
      <c r="CU206" s="276">
        <f t="shared" si="372"/>
        <v>21.37</v>
      </c>
      <c r="CV206" s="274">
        <f t="shared" si="373"/>
        <v>20.68</v>
      </c>
      <c r="CW206" s="274">
        <f t="shared" si="374"/>
        <v>21.37</v>
      </c>
      <c r="CX206" s="274">
        <f t="shared" si="413"/>
        <v>21.37</v>
      </c>
      <c r="CY206" s="274">
        <f t="shared" si="414"/>
        <v>20.68</v>
      </c>
      <c r="CZ206" s="274">
        <f t="shared" si="377"/>
        <v>21.37</v>
      </c>
      <c r="DA206" s="274">
        <f t="shared" si="378"/>
        <v>20.68</v>
      </c>
      <c r="DB206" s="274">
        <f t="shared" si="379"/>
        <v>21.37</v>
      </c>
      <c r="DC206" s="275">
        <f t="shared" si="415"/>
        <v>251.61000000000004</v>
      </c>
      <c r="DD206" s="275">
        <f t="shared" si="416"/>
        <v>3587.64</v>
      </c>
      <c r="DE206" s="274">
        <f t="shared" si="417"/>
        <v>21.37</v>
      </c>
      <c r="DF206" s="274">
        <f t="shared" si="418"/>
        <v>19.3</v>
      </c>
      <c r="DG206" s="274">
        <f t="shared" si="419"/>
        <v>21.37</v>
      </c>
      <c r="DH206" s="274">
        <f t="shared" si="420"/>
        <v>20.68</v>
      </c>
      <c r="DI206" s="274">
        <f t="shared" si="421"/>
        <v>21.37</v>
      </c>
      <c r="DJ206" s="274">
        <f t="shared" si="422"/>
        <v>20.68</v>
      </c>
      <c r="DK206" s="274">
        <f t="shared" si="423"/>
        <v>21.37</v>
      </c>
      <c r="DL206" s="274">
        <f t="shared" si="424"/>
        <v>21.37</v>
      </c>
      <c r="DM206" s="302">
        <v>19.45</v>
      </c>
      <c r="DN206" s="303"/>
      <c r="DO206" s="275"/>
      <c r="DP206" s="275"/>
      <c r="DQ206" s="275">
        <f t="shared" si="425"/>
        <v>186.96</v>
      </c>
      <c r="DR206" s="274">
        <f t="shared" si="426"/>
        <v>3774.6</v>
      </c>
      <c r="DS206" s="304">
        <f t="shared" si="427"/>
        <v>-2376.6</v>
      </c>
      <c r="DT206" s="277"/>
      <c r="DU206" s="277"/>
    </row>
    <row r="207" spans="2:125" s="298" customFormat="1" ht="117" customHeight="1" x14ac:dyDescent="0.2">
      <c r="B207" s="241">
        <v>41547</v>
      </c>
      <c r="C207" s="68" t="s">
        <v>245</v>
      </c>
      <c r="D207" s="242" t="s">
        <v>980</v>
      </c>
      <c r="E207" s="242" t="s">
        <v>192</v>
      </c>
      <c r="F207" s="68" t="s">
        <v>981</v>
      </c>
      <c r="G207" s="244">
        <v>1398</v>
      </c>
      <c r="H207" s="244">
        <f t="shared" si="217"/>
        <v>139.80000000000001</v>
      </c>
      <c r="I207" s="244">
        <f t="shared" si="215"/>
        <v>1258.2</v>
      </c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  <c r="AJ207" s="244">
        <f t="shared" si="386"/>
        <v>0</v>
      </c>
      <c r="AK207" s="244">
        <v>0</v>
      </c>
      <c r="AL207" s="244"/>
      <c r="AM207" s="244">
        <v>1258.2</v>
      </c>
      <c r="AN207" s="244">
        <v>1258.2</v>
      </c>
      <c r="AO207" s="244">
        <v>1258.2</v>
      </c>
      <c r="AP207" s="273"/>
      <c r="AQ207" s="274"/>
      <c r="AR207" s="274"/>
      <c r="AS207" s="274"/>
      <c r="AT207" s="274"/>
      <c r="AU207" s="274">
        <f>ROUND((I207/5/365*1),2)</f>
        <v>0.69</v>
      </c>
      <c r="AV207" s="274">
        <f t="shared" si="321"/>
        <v>21.37</v>
      </c>
      <c r="AW207" s="274">
        <f t="shared" si="322"/>
        <v>20.68</v>
      </c>
      <c r="AX207" s="274">
        <f t="shared" si="323"/>
        <v>21.37</v>
      </c>
      <c r="AY207" s="274">
        <f t="shared" si="387"/>
        <v>3838.71</v>
      </c>
      <c r="AZ207" s="274">
        <f t="shared" si="388"/>
        <v>2580.5100000000002</v>
      </c>
      <c r="BA207" s="274">
        <f t="shared" si="389"/>
        <v>21.37</v>
      </c>
      <c r="BB207" s="274">
        <f t="shared" si="390"/>
        <v>19.3</v>
      </c>
      <c r="BC207" s="274">
        <f t="shared" si="328"/>
        <v>21.37</v>
      </c>
      <c r="BD207" s="274">
        <f t="shared" si="391"/>
        <v>20.68</v>
      </c>
      <c r="BE207" s="274">
        <f t="shared" si="330"/>
        <v>21.37</v>
      </c>
      <c r="BF207" s="274">
        <f t="shared" si="331"/>
        <v>20.68</v>
      </c>
      <c r="BG207" s="274">
        <f t="shared" si="332"/>
        <v>21.37</v>
      </c>
      <c r="BH207" s="274">
        <f t="shared" si="392"/>
        <v>21.37</v>
      </c>
      <c r="BI207" s="274">
        <f t="shared" si="393"/>
        <v>20.68</v>
      </c>
      <c r="BJ207" s="274">
        <f t="shared" si="335"/>
        <v>21.37</v>
      </c>
      <c r="BK207" s="274">
        <f t="shared" si="336"/>
        <v>20.68</v>
      </c>
      <c r="BL207" s="274">
        <f t="shared" si="337"/>
        <v>21.37</v>
      </c>
      <c r="BM207" s="274">
        <f t="shared" si="394"/>
        <v>251.61000000000004</v>
      </c>
      <c r="BN207" s="274">
        <f t="shared" si="395"/>
        <v>2832.12</v>
      </c>
      <c r="BO207" s="274">
        <f t="shared" si="396"/>
        <v>21.37</v>
      </c>
      <c r="BP207" s="274">
        <f t="shared" si="397"/>
        <v>19.3</v>
      </c>
      <c r="BQ207" s="274">
        <f t="shared" si="342"/>
        <v>21.37</v>
      </c>
      <c r="BR207" s="274">
        <f t="shared" si="398"/>
        <v>20.68</v>
      </c>
      <c r="BS207" s="274">
        <f t="shared" si="344"/>
        <v>21.37</v>
      </c>
      <c r="BT207" s="274">
        <f t="shared" si="345"/>
        <v>20.68</v>
      </c>
      <c r="BU207" s="274">
        <f t="shared" si="346"/>
        <v>21.37</v>
      </c>
      <c r="BV207" s="274">
        <f t="shared" si="399"/>
        <v>21.37</v>
      </c>
      <c r="BW207" s="274">
        <f t="shared" si="400"/>
        <v>20.68</v>
      </c>
      <c r="BX207" s="274">
        <f t="shared" si="349"/>
        <v>21.37</v>
      </c>
      <c r="BY207" s="274">
        <f t="shared" si="350"/>
        <v>20.68</v>
      </c>
      <c r="BZ207" s="274">
        <f t="shared" si="351"/>
        <v>21.37</v>
      </c>
      <c r="CA207" s="274">
        <f t="shared" si="401"/>
        <v>251.61000000000004</v>
      </c>
      <c r="CB207" s="274">
        <f t="shared" si="402"/>
        <v>3083.73</v>
      </c>
      <c r="CC207" s="274">
        <f t="shared" si="403"/>
        <v>21.37</v>
      </c>
      <c r="CD207" s="274">
        <f t="shared" si="404"/>
        <v>19.989999999999998</v>
      </c>
      <c r="CE207" s="274">
        <f t="shared" si="356"/>
        <v>21.37</v>
      </c>
      <c r="CF207" s="274">
        <f t="shared" si="405"/>
        <v>20.68</v>
      </c>
      <c r="CG207" s="274">
        <f t="shared" si="358"/>
        <v>21.37</v>
      </c>
      <c r="CH207" s="274">
        <f t="shared" si="359"/>
        <v>20.68</v>
      </c>
      <c r="CI207" s="274">
        <f t="shared" si="360"/>
        <v>21.37</v>
      </c>
      <c r="CJ207" s="274">
        <f t="shared" si="406"/>
        <v>21.37</v>
      </c>
      <c r="CK207" s="274">
        <f t="shared" si="407"/>
        <v>20.68</v>
      </c>
      <c r="CL207" s="274">
        <f t="shared" si="363"/>
        <v>21.37</v>
      </c>
      <c r="CM207" s="274">
        <f t="shared" si="364"/>
        <v>20.68</v>
      </c>
      <c r="CN207" s="274">
        <f t="shared" si="365"/>
        <v>21.37</v>
      </c>
      <c r="CO207" s="274">
        <f t="shared" si="408"/>
        <v>252.30000000000004</v>
      </c>
      <c r="CP207" s="275">
        <f t="shared" si="409"/>
        <v>3336.03</v>
      </c>
      <c r="CQ207" s="274">
        <f t="shared" si="410"/>
        <v>21.37</v>
      </c>
      <c r="CR207" s="274">
        <f t="shared" si="411"/>
        <v>19.3</v>
      </c>
      <c r="CS207" s="274">
        <f t="shared" si="370"/>
        <v>21.37</v>
      </c>
      <c r="CT207" s="274">
        <f t="shared" si="412"/>
        <v>20.68</v>
      </c>
      <c r="CU207" s="276">
        <f t="shared" si="372"/>
        <v>21.37</v>
      </c>
      <c r="CV207" s="274">
        <f t="shared" si="373"/>
        <v>20.68</v>
      </c>
      <c r="CW207" s="274">
        <f t="shared" si="374"/>
        <v>21.37</v>
      </c>
      <c r="CX207" s="274">
        <f t="shared" si="413"/>
        <v>21.37</v>
      </c>
      <c r="CY207" s="274">
        <f t="shared" si="414"/>
        <v>20.68</v>
      </c>
      <c r="CZ207" s="274">
        <f t="shared" si="377"/>
        <v>21.37</v>
      </c>
      <c r="DA207" s="274">
        <f t="shared" si="378"/>
        <v>20.68</v>
      </c>
      <c r="DB207" s="274">
        <f t="shared" si="379"/>
        <v>21.37</v>
      </c>
      <c r="DC207" s="275">
        <f t="shared" si="415"/>
        <v>251.61000000000004</v>
      </c>
      <c r="DD207" s="275">
        <f t="shared" si="416"/>
        <v>3587.64</v>
      </c>
      <c r="DE207" s="274">
        <f t="shared" si="417"/>
        <v>21.37</v>
      </c>
      <c r="DF207" s="274">
        <f t="shared" si="418"/>
        <v>19.3</v>
      </c>
      <c r="DG207" s="274">
        <f t="shared" si="419"/>
        <v>21.37</v>
      </c>
      <c r="DH207" s="274">
        <f t="shared" si="420"/>
        <v>20.68</v>
      </c>
      <c r="DI207" s="274">
        <f t="shared" si="421"/>
        <v>21.37</v>
      </c>
      <c r="DJ207" s="274">
        <f t="shared" si="422"/>
        <v>20.68</v>
      </c>
      <c r="DK207" s="274">
        <f t="shared" si="423"/>
        <v>21.37</v>
      </c>
      <c r="DL207" s="274">
        <f t="shared" si="424"/>
        <v>21.37</v>
      </c>
      <c r="DM207" s="302">
        <v>19.45</v>
      </c>
      <c r="DN207" s="303"/>
      <c r="DO207" s="275"/>
      <c r="DP207" s="275"/>
      <c r="DQ207" s="275">
        <f t="shared" si="425"/>
        <v>186.96</v>
      </c>
      <c r="DR207" s="274">
        <f t="shared" si="426"/>
        <v>3774.6</v>
      </c>
      <c r="DS207" s="304">
        <f t="shared" si="427"/>
        <v>-2376.6</v>
      </c>
      <c r="DT207" s="277"/>
      <c r="DU207" s="277"/>
    </row>
    <row r="208" spans="2:125" s="298" customFormat="1" ht="14.25" customHeight="1" x14ac:dyDescent="0.2">
      <c r="B208" s="114">
        <v>41628</v>
      </c>
      <c r="C208" s="58" t="s">
        <v>982</v>
      </c>
      <c r="D208" s="85" t="s">
        <v>983</v>
      </c>
      <c r="E208" s="85" t="s">
        <v>238</v>
      </c>
      <c r="F208" s="58" t="s">
        <v>984</v>
      </c>
      <c r="G208" s="278">
        <v>37488</v>
      </c>
      <c r="H208" s="274">
        <f t="shared" si="217"/>
        <v>3748.8</v>
      </c>
      <c r="I208" s="274">
        <f t="shared" si="215"/>
        <v>33739.200000000004</v>
      </c>
      <c r="J208" s="274"/>
      <c r="K208" s="274"/>
      <c r="L208" s="274"/>
      <c r="M208" s="274"/>
      <c r="N208" s="274"/>
      <c r="O208" s="274"/>
      <c r="P208" s="274"/>
      <c r="Q208" s="274"/>
      <c r="R208" s="274"/>
      <c r="S208" s="274"/>
      <c r="T208" s="274"/>
      <c r="U208" s="274"/>
      <c r="V208" s="274"/>
      <c r="W208" s="274"/>
      <c r="X208" s="274"/>
      <c r="Y208" s="274"/>
      <c r="Z208" s="274"/>
      <c r="AA208" s="274"/>
      <c r="AB208" s="274"/>
      <c r="AC208" s="274"/>
      <c r="AD208" s="274"/>
      <c r="AE208" s="274"/>
      <c r="AF208" s="274"/>
      <c r="AG208" s="274"/>
      <c r="AH208" s="274"/>
      <c r="AI208" s="274"/>
      <c r="AJ208" s="274"/>
      <c r="AK208" s="274">
        <v>0</v>
      </c>
      <c r="AL208" s="274"/>
      <c r="AM208" s="244">
        <v>33739.199999999997</v>
      </c>
      <c r="AN208" s="274">
        <v>33739.199999999997</v>
      </c>
      <c r="AO208" s="274">
        <v>33739.199999999997</v>
      </c>
      <c r="AP208" s="274"/>
      <c r="AQ208" s="274"/>
      <c r="AR208" s="274"/>
      <c r="AS208" s="274"/>
      <c r="AT208" s="274"/>
      <c r="AU208" s="274"/>
      <c r="AV208" s="274">
        <v>0</v>
      </c>
      <c r="AW208" s="274">
        <f t="shared" ref="AW208:AW214" si="428">ROUND((I208/5/365*11),2)</f>
        <v>203.36</v>
      </c>
      <c r="AX208" s="274">
        <f t="shared" ref="AX208:AX214" si="429">SUM(AL208:AW208)</f>
        <v>101420.95999999999</v>
      </c>
      <c r="AY208" s="274" t="e">
        <f>ROUND((AK208+AL208+AM208+#REF!+#REF!+AP208+AQ208+AR208+AS208+AT208+AU208+AV208+AW208),2)</f>
        <v>#REF!</v>
      </c>
      <c r="AZ208" s="274">
        <f t="shared" ref="AZ208:AZ214" si="430">ROUND((I208/5/365*31),2)</f>
        <v>573.1</v>
      </c>
      <c r="BA208" s="274">
        <f t="shared" ref="BA208:BA214" si="431">ROUND((I208/5/365*28),2)</f>
        <v>517.64</v>
      </c>
      <c r="BB208" s="274">
        <f t="shared" ref="BB208:BB214" si="432">ROUND((I208/5/365*31),2)</f>
        <v>573.1</v>
      </c>
      <c r="BC208" s="274">
        <f t="shared" ref="BC208:BC214" si="433">ROUND((I208/5/365*30),2)</f>
        <v>554.62</v>
      </c>
      <c r="BD208" s="274">
        <f t="shared" ref="BD208:BD214" si="434">ROUND((I208/5/365*31),2)</f>
        <v>573.1</v>
      </c>
      <c r="BE208" s="274">
        <f t="shared" ref="BE208:BE214" si="435">ROUND((I208/5/365*30),2)</f>
        <v>554.62</v>
      </c>
      <c r="BF208" s="274">
        <f t="shared" ref="BF208:BF214" si="436">ROUND((I208/5/365*31),2)</f>
        <v>573.1</v>
      </c>
      <c r="BG208" s="274">
        <f t="shared" si="332"/>
        <v>573.1</v>
      </c>
      <c r="BH208" s="274">
        <f t="shared" ref="BH208:BH214" si="437">ROUND((I208/5/365*30),2)</f>
        <v>554.62</v>
      </c>
      <c r="BI208" s="274">
        <f t="shared" ref="BI208:BI214" si="438">ROUND((I208/5/365*31),2)</f>
        <v>573.1</v>
      </c>
      <c r="BJ208" s="274">
        <f t="shared" ref="BJ208:BJ214" si="439">ROUND((I208/5/365*30),2)</f>
        <v>554.62</v>
      </c>
      <c r="BK208" s="274">
        <f t="shared" ref="BK208:BK214" si="440">ROUND((I208/5/365*31),2)</f>
        <v>573.1</v>
      </c>
      <c r="BL208" s="274">
        <f t="shared" ref="BL208:BL214" si="441">SUM(AZ208:BK208)</f>
        <v>6747.8200000000006</v>
      </c>
      <c r="BM208" s="274" t="e">
        <f t="shared" ref="BM208:BM214" si="442">ROUND((AY208+BL208),2)</f>
        <v>#REF!</v>
      </c>
      <c r="BN208" s="274">
        <f t="shared" ref="BN208:BN214" si="443">ROUND((I208/5/365*31),2)</f>
        <v>573.1</v>
      </c>
      <c r="BO208" s="274">
        <f t="shared" ref="BO208:BO214" si="444">ROUND((I208/5/365*28),2)</f>
        <v>517.64</v>
      </c>
      <c r="BP208" s="274">
        <f t="shared" ref="BP208:BP214" si="445">ROUND((I208/5/365*31),2)</f>
        <v>573.1</v>
      </c>
      <c r="BQ208" s="274">
        <f t="shared" ref="BQ208:BQ214" si="446">ROUND((I208/5/365*30),2)</f>
        <v>554.62</v>
      </c>
      <c r="BR208" s="274">
        <f t="shared" ref="BR208:BR214" si="447">ROUND((I208/5/365*31),2)</f>
        <v>573.1</v>
      </c>
      <c r="BS208" s="274">
        <f t="shared" ref="BS208:BS214" si="448">ROUND((I208/5/365*30),2)</f>
        <v>554.62</v>
      </c>
      <c r="BT208" s="274">
        <f t="shared" ref="BT208:BT214" si="449">ROUND((I208/5/365*31),2)</f>
        <v>573.1</v>
      </c>
      <c r="BU208" s="274">
        <f t="shared" si="346"/>
        <v>573.1</v>
      </c>
      <c r="BV208" s="274">
        <f t="shared" ref="BV208:BV214" si="450">ROUND((I208/5/365*30),2)</f>
        <v>554.62</v>
      </c>
      <c r="BW208" s="274">
        <f t="shared" ref="BW208:BW214" si="451">ROUND((I208/5/365*31),2)</f>
        <v>573.1</v>
      </c>
      <c r="BX208" s="274">
        <f t="shared" ref="BX208:BX214" si="452">ROUND((I208/5/365*30),2)</f>
        <v>554.62</v>
      </c>
      <c r="BY208" s="274">
        <f t="shared" ref="BY208:BY214" si="453">ROUND((I208/5/365*31),2)</f>
        <v>573.1</v>
      </c>
      <c r="BZ208" s="274">
        <f t="shared" ref="BZ208:BZ214" si="454">SUM(BN208:BY208)</f>
        <v>6747.8200000000006</v>
      </c>
      <c r="CA208" s="274" t="e">
        <f t="shared" ref="CA208:CA214" si="455">ROUND((BM208+BZ208),2)</f>
        <v>#REF!</v>
      </c>
      <c r="CB208" s="274">
        <f t="shared" ref="CB208:CB214" si="456">ROUND((I208/5/365*31),2)</f>
        <v>573.1</v>
      </c>
      <c r="CC208" s="274">
        <f t="shared" ref="CC208:CC214" si="457">ROUND((I208/5/365*29),2)</f>
        <v>536.13</v>
      </c>
      <c r="CD208" s="274">
        <f t="shared" ref="CD208:CD214" si="458">ROUND((I208/5/365*31),2)</f>
        <v>573.1</v>
      </c>
      <c r="CE208" s="274">
        <f t="shared" ref="CE208:CE214" si="459">ROUND((I208/5/365*30),2)</f>
        <v>554.62</v>
      </c>
      <c r="CF208" s="274">
        <f t="shared" ref="CF208:CF214" si="460">ROUND((I208/5/365*31),2)</f>
        <v>573.1</v>
      </c>
      <c r="CG208" s="274">
        <f t="shared" ref="CG208:CG214" si="461">ROUND((I208/5/365*30),2)</f>
        <v>554.62</v>
      </c>
      <c r="CH208" s="274">
        <f t="shared" ref="CH208:CH214" si="462">ROUND((I208/5/365*31),2)</f>
        <v>573.1</v>
      </c>
      <c r="CI208" s="274">
        <f t="shared" si="360"/>
        <v>573.1</v>
      </c>
      <c r="CJ208" s="274">
        <f t="shared" ref="CJ208:CJ214" si="463">ROUND((I208/5/365*30),2)</f>
        <v>554.62</v>
      </c>
      <c r="CK208" s="274">
        <f t="shared" ref="CK208:CK214" si="464">ROUND((I208/5/365*31),2)</f>
        <v>573.1</v>
      </c>
      <c r="CL208" s="274">
        <f t="shared" ref="CL208:CL214" si="465">ROUND((I208/5/365*30),2)</f>
        <v>554.62</v>
      </c>
      <c r="CM208" s="274">
        <f t="shared" ref="CM208:CM214" si="466">ROUND((I208/5/365*31),2)</f>
        <v>573.1</v>
      </c>
      <c r="CN208" s="274">
        <f t="shared" ref="CN208:CN214" si="467">SUM(CB208:CM208)</f>
        <v>6766.31</v>
      </c>
      <c r="CO208" s="275" t="e">
        <f t="shared" ref="CO208:CO214" si="468">ROUND((CA208+CN208),2)</f>
        <v>#REF!</v>
      </c>
      <c r="CP208" s="274">
        <f t="shared" ref="CP208:CP214" si="469">ROUND((I208/5/365*31),2)</f>
        <v>573.1</v>
      </c>
      <c r="CQ208" s="274">
        <f t="shared" ref="CQ208:CQ214" si="470">ROUND((I208/5/365*28),2)</f>
        <v>517.64</v>
      </c>
      <c r="CR208" s="274">
        <f t="shared" ref="CR208:CR214" si="471">ROUND((I208/5/365*31),2)</f>
        <v>573.1</v>
      </c>
      <c r="CS208" s="274">
        <f t="shared" ref="CS208:CS214" si="472">ROUND((I208/5/365*30),2)</f>
        <v>554.62</v>
      </c>
      <c r="CT208" s="276">
        <f t="shared" ref="CT208:CT214" si="473">ROUND((I208/5/365*31),2)</f>
        <v>573.1</v>
      </c>
      <c r="CU208" s="274">
        <f t="shared" ref="CU208:CU214" si="474">ROUND((I208/5/365*30),2)</f>
        <v>554.62</v>
      </c>
      <c r="CV208" s="274">
        <f t="shared" ref="CV208:CV214" si="475">ROUND((I208/5/365*31),2)</f>
        <v>573.1</v>
      </c>
      <c r="CW208" s="274">
        <f t="shared" si="374"/>
        <v>573.1</v>
      </c>
      <c r="CX208" s="274">
        <f t="shared" ref="CX208:CX214" si="476">ROUND((I208/5/365*30),2)</f>
        <v>554.62</v>
      </c>
      <c r="CY208" s="274">
        <f t="shared" ref="CY208:CY214" si="477">ROUND((I208/5/365*31),2)</f>
        <v>573.1</v>
      </c>
      <c r="CZ208" s="274">
        <f t="shared" ref="CZ208:CZ214" si="478">ROUND((I208/5/365*30),2)</f>
        <v>554.62</v>
      </c>
      <c r="DA208" s="274">
        <f t="shared" ref="DA208:DA214" si="479">ROUND((I208/5/365*31),2)</f>
        <v>573.1</v>
      </c>
      <c r="DB208" s="275">
        <f t="shared" ref="DB208:DB214" si="480">SUM(CP208:DA208)</f>
        <v>6747.8200000000006</v>
      </c>
      <c r="DC208" s="275" t="e">
        <f t="shared" ref="DC208:DC214" si="481">ROUND((CO208+DB208),2)</f>
        <v>#REF!</v>
      </c>
      <c r="DD208" s="274">
        <f t="shared" ref="DD208:DD214" si="482">ROUND((I208/5/365*31),2)</f>
        <v>573.1</v>
      </c>
      <c r="DE208" s="274">
        <f t="shared" ref="DE208:DE214" si="483">ROUND((I208/5/365*28),2)</f>
        <v>517.64</v>
      </c>
      <c r="DF208" s="274">
        <f t="shared" ref="DF208:DF214" si="484">ROUND((I208/5/365*31),2)</f>
        <v>573.1</v>
      </c>
      <c r="DG208" s="274">
        <f t="shared" ref="DG208:DG214" si="485">ROUND((I208/5/365*30),2)</f>
        <v>554.62</v>
      </c>
      <c r="DH208" s="274">
        <f t="shared" ref="DH208:DH214" si="486">ROUND((I208/5/365*31),2)</f>
        <v>573.1</v>
      </c>
      <c r="DI208" s="274">
        <f t="shared" ref="DI208:DI214" si="487">ROUND((I208/5/365*30),2)</f>
        <v>554.62</v>
      </c>
      <c r="DJ208" s="274">
        <f t="shared" ref="DJ208:DJ214" si="488">ROUND((I208/5/365*31),2)</f>
        <v>573.1</v>
      </c>
      <c r="DK208" s="274">
        <f t="shared" si="423"/>
        <v>573.1</v>
      </c>
      <c r="DL208" s="274">
        <f t="shared" ref="DL208:DL214" si="489">ROUND((I208/5/365*30),2)</f>
        <v>554.62</v>
      </c>
      <c r="DM208" s="274">
        <f>ROUND((I208/5/365*31),2)</f>
        <v>573.1</v>
      </c>
      <c r="DN208" s="274">
        <f>ROUND((I208/5/365*30),2)</f>
        <v>554.62</v>
      </c>
      <c r="DO208" s="274">
        <v>351.35</v>
      </c>
      <c r="DP208" s="305">
        <f t="shared" ref="DP208:DP214" si="490">SUM(DD208:DO208)</f>
        <v>6526.0700000000006</v>
      </c>
      <c r="DQ208" s="275" t="e">
        <f t="shared" ref="DQ208:DQ214" si="491">ROUND((DC208+DP208),2)</f>
        <v>#REF!</v>
      </c>
      <c r="DR208" s="275"/>
      <c r="DS208" s="275"/>
      <c r="DT208" s="275"/>
      <c r="DU208" s="275"/>
    </row>
    <row r="209" spans="2:125" s="298" customFormat="1" ht="13.5" customHeight="1" x14ac:dyDescent="0.2">
      <c r="B209" s="114">
        <v>41628</v>
      </c>
      <c r="C209" s="58" t="s">
        <v>982</v>
      </c>
      <c r="D209" s="85" t="s">
        <v>985</v>
      </c>
      <c r="E209" s="85" t="s">
        <v>238</v>
      </c>
      <c r="F209" s="58" t="s">
        <v>986</v>
      </c>
      <c r="G209" s="278">
        <v>37488</v>
      </c>
      <c r="H209" s="274">
        <f t="shared" si="217"/>
        <v>3748.8</v>
      </c>
      <c r="I209" s="274">
        <f t="shared" si="215"/>
        <v>33739.200000000004</v>
      </c>
      <c r="J209" s="274"/>
      <c r="K209" s="274"/>
      <c r="L209" s="274"/>
      <c r="M209" s="274"/>
      <c r="N209" s="274"/>
      <c r="O209" s="274"/>
      <c r="P209" s="274"/>
      <c r="Q209" s="274"/>
      <c r="R209" s="274"/>
      <c r="S209" s="274"/>
      <c r="T209" s="274"/>
      <c r="U209" s="274"/>
      <c r="V209" s="274"/>
      <c r="W209" s="274"/>
      <c r="X209" s="274"/>
      <c r="Y209" s="274"/>
      <c r="Z209" s="274"/>
      <c r="AA209" s="274"/>
      <c r="AB209" s="274"/>
      <c r="AC209" s="274"/>
      <c r="AD209" s="274"/>
      <c r="AE209" s="274"/>
      <c r="AF209" s="274"/>
      <c r="AG209" s="274"/>
      <c r="AH209" s="274"/>
      <c r="AI209" s="274"/>
      <c r="AJ209" s="274"/>
      <c r="AK209" s="274">
        <v>0</v>
      </c>
      <c r="AL209" s="274"/>
      <c r="AM209" s="244">
        <v>33739.199999999997</v>
      </c>
      <c r="AN209" s="274">
        <v>33739.199999999997</v>
      </c>
      <c r="AO209" s="274">
        <v>33739.199999999997</v>
      </c>
      <c r="AP209" s="274"/>
      <c r="AQ209" s="274"/>
      <c r="AR209" s="274"/>
      <c r="AS209" s="274"/>
      <c r="AT209" s="274"/>
      <c r="AU209" s="274"/>
      <c r="AV209" s="274">
        <v>0</v>
      </c>
      <c r="AW209" s="274">
        <f t="shared" si="428"/>
        <v>203.36</v>
      </c>
      <c r="AX209" s="274">
        <f t="shared" si="429"/>
        <v>101420.95999999999</v>
      </c>
      <c r="AY209" s="274" t="e">
        <f>ROUND((AK209+AL209+AM209+#REF!+#REF!+AP209+AQ209+AR209+AS209+AT209+AU209+AV209+AW209),2)</f>
        <v>#REF!</v>
      </c>
      <c r="AZ209" s="274">
        <f t="shared" si="430"/>
        <v>573.1</v>
      </c>
      <c r="BA209" s="274">
        <f t="shared" si="431"/>
        <v>517.64</v>
      </c>
      <c r="BB209" s="274">
        <f t="shared" si="432"/>
        <v>573.1</v>
      </c>
      <c r="BC209" s="274">
        <f t="shared" si="433"/>
        <v>554.62</v>
      </c>
      <c r="BD209" s="274">
        <f t="shared" si="434"/>
        <v>573.1</v>
      </c>
      <c r="BE209" s="274">
        <f t="shared" si="435"/>
        <v>554.62</v>
      </c>
      <c r="BF209" s="274">
        <f t="shared" si="436"/>
        <v>573.1</v>
      </c>
      <c r="BG209" s="274">
        <f t="shared" si="332"/>
        <v>573.1</v>
      </c>
      <c r="BH209" s="274">
        <f t="shared" si="437"/>
        <v>554.62</v>
      </c>
      <c r="BI209" s="274">
        <f t="shared" si="438"/>
        <v>573.1</v>
      </c>
      <c r="BJ209" s="274">
        <f t="shared" si="439"/>
        <v>554.62</v>
      </c>
      <c r="BK209" s="274">
        <f t="shared" si="440"/>
        <v>573.1</v>
      </c>
      <c r="BL209" s="274">
        <f t="shared" si="441"/>
        <v>6747.8200000000006</v>
      </c>
      <c r="BM209" s="274" t="e">
        <f t="shared" si="442"/>
        <v>#REF!</v>
      </c>
      <c r="BN209" s="274">
        <f t="shared" si="443"/>
        <v>573.1</v>
      </c>
      <c r="BO209" s="274">
        <f t="shared" si="444"/>
        <v>517.64</v>
      </c>
      <c r="BP209" s="274">
        <f t="shared" si="445"/>
        <v>573.1</v>
      </c>
      <c r="BQ209" s="274">
        <f t="shared" si="446"/>
        <v>554.62</v>
      </c>
      <c r="BR209" s="274">
        <f t="shared" si="447"/>
        <v>573.1</v>
      </c>
      <c r="BS209" s="274">
        <f t="shared" si="448"/>
        <v>554.62</v>
      </c>
      <c r="BT209" s="274">
        <f t="shared" si="449"/>
        <v>573.1</v>
      </c>
      <c r="BU209" s="274">
        <f t="shared" si="346"/>
        <v>573.1</v>
      </c>
      <c r="BV209" s="274">
        <f t="shared" si="450"/>
        <v>554.62</v>
      </c>
      <c r="BW209" s="274">
        <f t="shared" si="451"/>
        <v>573.1</v>
      </c>
      <c r="BX209" s="274">
        <f t="shared" si="452"/>
        <v>554.62</v>
      </c>
      <c r="BY209" s="274">
        <f t="shared" si="453"/>
        <v>573.1</v>
      </c>
      <c r="BZ209" s="274">
        <f t="shared" si="454"/>
        <v>6747.8200000000006</v>
      </c>
      <c r="CA209" s="274" t="e">
        <f t="shared" si="455"/>
        <v>#REF!</v>
      </c>
      <c r="CB209" s="274">
        <f t="shared" si="456"/>
        <v>573.1</v>
      </c>
      <c r="CC209" s="274">
        <f t="shared" si="457"/>
        <v>536.13</v>
      </c>
      <c r="CD209" s="274">
        <f t="shared" si="458"/>
        <v>573.1</v>
      </c>
      <c r="CE209" s="274">
        <f t="shared" si="459"/>
        <v>554.62</v>
      </c>
      <c r="CF209" s="274">
        <f t="shared" si="460"/>
        <v>573.1</v>
      </c>
      <c r="CG209" s="274">
        <f t="shared" si="461"/>
        <v>554.62</v>
      </c>
      <c r="CH209" s="274">
        <f t="shared" si="462"/>
        <v>573.1</v>
      </c>
      <c r="CI209" s="274">
        <f t="shared" si="360"/>
        <v>573.1</v>
      </c>
      <c r="CJ209" s="274">
        <f t="shared" si="463"/>
        <v>554.62</v>
      </c>
      <c r="CK209" s="274">
        <f t="shared" si="464"/>
        <v>573.1</v>
      </c>
      <c r="CL209" s="274">
        <f t="shared" si="465"/>
        <v>554.62</v>
      </c>
      <c r="CM209" s="274">
        <f t="shared" si="466"/>
        <v>573.1</v>
      </c>
      <c r="CN209" s="274">
        <f t="shared" si="467"/>
        <v>6766.31</v>
      </c>
      <c r="CO209" s="275" t="e">
        <f t="shared" si="468"/>
        <v>#REF!</v>
      </c>
      <c r="CP209" s="274">
        <f t="shared" si="469"/>
        <v>573.1</v>
      </c>
      <c r="CQ209" s="274">
        <f t="shared" si="470"/>
        <v>517.64</v>
      </c>
      <c r="CR209" s="274">
        <f t="shared" si="471"/>
        <v>573.1</v>
      </c>
      <c r="CS209" s="274">
        <f t="shared" si="472"/>
        <v>554.62</v>
      </c>
      <c r="CT209" s="276">
        <f t="shared" si="473"/>
        <v>573.1</v>
      </c>
      <c r="CU209" s="274">
        <f t="shared" si="474"/>
        <v>554.62</v>
      </c>
      <c r="CV209" s="274">
        <f t="shared" si="475"/>
        <v>573.1</v>
      </c>
      <c r="CW209" s="274">
        <f t="shared" si="374"/>
        <v>573.1</v>
      </c>
      <c r="CX209" s="274">
        <f t="shared" si="476"/>
        <v>554.62</v>
      </c>
      <c r="CY209" s="274">
        <f t="shared" si="477"/>
        <v>573.1</v>
      </c>
      <c r="CZ209" s="274">
        <f t="shared" si="478"/>
        <v>554.62</v>
      </c>
      <c r="DA209" s="274">
        <f t="shared" si="479"/>
        <v>573.1</v>
      </c>
      <c r="DB209" s="275">
        <f t="shared" si="480"/>
        <v>6747.8200000000006</v>
      </c>
      <c r="DC209" s="275" t="e">
        <f t="shared" si="481"/>
        <v>#REF!</v>
      </c>
      <c r="DD209" s="274">
        <f t="shared" si="482"/>
        <v>573.1</v>
      </c>
      <c r="DE209" s="274">
        <f t="shared" si="483"/>
        <v>517.64</v>
      </c>
      <c r="DF209" s="274">
        <f t="shared" si="484"/>
        <v>573.1</v>
      </c>
      <c r="DG209" s="274">
        <f t="shared" si="485"/>
        <v>554.62</v>
      </c>
      <c r="DH209" s="274">
        <f t="shared" si="486"/>
        <v>573.1</v>
      </c>
      <c r="DI209" s="274">
        <f t="shared" si="487"/>
        <v>554.62</v>
      </c>
      <c r="DJ209" s="274">
        <f t="shared" si="488"/>
        <v>573.1</v>
      </c>
      <c r="DK209" s="274">
        <f t="shared" si="423"/>
        <v>573.1</v>
      </c>
      <c r="DL209" s="274">
        <f t="shared" si="489"/>
        <v>554.62</v>
      </c>
      <c r="DM209" s="274">
        <f t="shared" ref="DM209:DM214" si="492">ROUND((I209/5/365*31),2)</f>
        <v>573.1</v>
      </c>
      <c r="DN209" s="274">
        <f t="shared" ref="DN209:DN214" si="493">ROUND((I209/5/365*30),2)</f>
        <v>554.62</v>
      </c>
      <c r="DO209" s="274">
        <v>351.35</v>
      </c>
      <c r="DP209" s="305">
        <f t="shared" si="490"/>
        <v>6526.0700000000006</v>
      </c>
      <c r="DQ209" s="275" t="e">
        <f t="shared" si="491"/>
        <v>#REF!</v>
      </c>
      <c r="DR209" s="275"/>
      <c r="DS209" s="275"/>
      <c r="DT209" s="275"/>
      <c r="DU209" s="275"/>
    </row>
    <row r="210" spans="2:125" s="298" customFormat="1" ht="20.100000000000001" customHeight="1" x14ac:dyDescent="0.2">
      <c r="B210" s="114">
        <v>41628</v>
      </c>
      <c r="C210" s="58" t="s">
        <v>987</v>
      </c>
      <c r="D210" s="85" t="s">
        <v>988</v>
      </c>
      <c r="E210" s="85" t="s">
        <v>238</v>
      </c>
      <c r="F210" s="58" t="s">
        <v>989</v>
      </c>
      <c r="G210" s="278">
        <v>21715</v>
      </c>
      <c r="H210" s="274">
        <f t="shared" si="217"/>
        <v>2171.5</v>
      </c>
      <c r="I210" s="274">
        <f t="shared" si="215"/>
        <v>19543.5</v>
      </c>
      <c r="J210" s="274"/>
      <c r="K210" s="274"/>
      <c r="L210" s="274"/>
      <c r="M210" s="274"/>
      <c r="N210" s="274"/>
      <c r="O210" s="274"/>
      <c r="P210" s="274"/>
      <c r="Q210" s="274"/>
      <c r="R210" s="274"/>
      <c r="S210" s="274"/>
      <c r="T210" s="274"/>
      <c r="U210" s="274"/>
      <c r="V210" s="274"/>
      <c r="W210" s="274"/>
      <c r="X210" s="274"/>
      <c r="Y210" s="274"/>
      <c r="Z210" s="274"/>
      <c r="AA210" s="274"/>
      <c r="AB210" s="274"/>
      <c r="AC210" s="274"/>
      <c r="AD210" s="274"/>
      <c r="AE210" s="274"/>
      <c r="AF210" s="274"/>
      <c r="AG210" s="274"/>
      <c r="AH210" s="274"/>
      <c r="AI210" s="274"/>
      <c r="AJ210" s="274"/>
      <c r="AK210" s="274">
        <v>0</v>
      </c>
      <c r="AL210" s="274"/>
      <c r="AM210" s="244">
        <v>19543.5</v>
      </c>
      <c r="AN210" s="274">
        <v>19543.5</v>
      </c>
      <c r="AO210" s="274">
        <v>19543.5</v>
      </c>
      <c r="AP210" s="274"/>
      <c r="AQ210" s="274"/>
      <c r="AR210" s="274"/>
      <c r="AS210" s="274"/>
      <c r="AT210" s="274"/>
      <c r="AU210" s="274"/>
      <c r="AV210" s="274">
        <v>0</v>
      </c>
      <c r="AW210" s="274">
        <f t="shared" si="428"/>
        <v>117.8</v>
      </c>
      <c r="AX210" s="274">
        <f t="shared" si="429"/>
        <v>58748.3</v>
      </c>
      <c r="AY210" s="274" t="e">
        <f>ROUND((AK210+AL210+AM210+#REF!+#REF!+AP210+AQ210+AR210+AS210+AT210+AU210+AV210+AW210),2)</f>
        <v>#REF!</v>
      </c>
      <c r="AZ210" s="274">
        <f t="shared" si="430"/>
        <v>331.97</v>
      </c>
      <c r="BA210" s="274">
        <f t="shared" si="431"/>
        <v>299.85000000000002</v>
      </c>
      <c r="BB210" s="274">
        <f t="shared" si="432"/>
        <v>331.97</v>
      </c>
      <c r="BC210" s="274">
        <f t="shared" si="433"/>
        <v>321.26</v>
      </c>
      <c r="BD210" s="274">
        <f t="shared" si="434"/>
        <v>331.97</v>
      </c>
      <c r="BE210" s="274">
        <f t="shared" si="435"/>
        <v>321.26</v>
      </c>
      <c r="BF210" s="274">
        <f t="shared" si="436"/>
        <v>331.97</v>
      </c>
      <c r="BG210" s="274">
        <f t="shared" si="332"/>
        <v>331.97</v>
      </c>
      <c r="BH210" s="274">
        <f t="shared" si="437"/>
        <v>321.26</v>
      </c>
      <c r="BI210" s="274">
        <f t="shared" si="438"/>
        <v>331.97</v>
      </c>
      <c r="BJ210" s="274">
        <f t="shared" si="439"/>
        <v>321.26</v>
      </c>
      <c r="BK210" s="274">
        <f t="shared" si="440"/>
        <v>331.97</v>
      </c>
      <c r="BL210" s="274">
        <f t="shared" si="441"/>
        <v>3908.6800000000012</v>
      </c>
      <c r="BM210" s="274" t="e">
        <f t="shared" si="442"/>
        <v>#REF!</v>
      </c>
      <c r="BN210" s="274">
        <f t="shared" si="443"/>
        <v>331.97</v>
      </c>
      <c r="BO210" s="274">
        <f t="shared" si="444"/>
        <v>299.85000000000002</v>
      </c>
      <c r="BP210" s="274">
        <f t="shared" si="445"/>
        <v>331.97</v>
      </c>
      <c r="BQ210" s="274">
        <f t="shared" si="446"/>
        <v>321.26</v>
      </c>
      <c r="BR210" s="274">
        <f t="shared" si="447"/>
        <v>331.97</v>
      </c>
      <c r="BS210" s="274">
        <f t="shared" si="448"/>
        <v>321.26</v>
      </c>
      <c r="BT210" s="274">
        <f t="shared" si="449"/>
        <v>331.97</v>
      </c>
      <c r="BU210" s="274">
        <f t="shared" si="346"/>
        <v>331.97</v>
      </c>
      <c r="BV210" s="274">
        <f t="shared" si="450"/>
        <v>321.26</v>
      </c>
      <c r="BW210" s="274">
        <f t="shared" si="451"/>
        <v>331.97</v>
      </c>
      <c r="BX210" s="274">
        <f t="shared" si="452"/>
        <v>321.26</v>
      </c>
      <c r="BY210" s="274">
        <f t="shared" si="453"/>
        <v>331.97</v>
      </c>
      <c r="BZ210" s="274">
        <f t="shared" si="454"/>
        <v>3908.6800000000012</v>
      </c>
      <c r="CA210" s="274" t="e">
        <f t="shared" si="455"/>
        <v>#REF!</v>
      </c>
      <c r="CB210" s="274">
        <f t="shared" si="456"/>
        <v>331.97</v>
      </c>
      <c r="CC210" s="274">
        <f t="shared" si="457"/>
        <v>310.55</v>
      </c>
      <c r="CD210" s="274">
        <f t="shared" si="458"/>
        <v>331.97</v>
      </c>
      <c r="CE210" s="274">
        <f t="shared" si="459"/>
        <v>321.26</v>
      </c>
      <c r="CF210" s="274">
        <f t="shared" si="460"/>
        <v>331.97</v>
      </c>
      <c r="CG210" s="274">
        <f t="shared" si="461"/>
        <v>321.26</v>
      </c>
      <c r="CH210" s="274">
        <f t="shared" si="462"/>
        <v>331.97</v>
      </c>
      <c r="CI210" s="274">
        <f t="shared" si="360"/>
        <v>331.97</v>
      </c>
      <c r="CJ210" s="274">
        <f t="shared" si="463"/>
        <v>321.26</v>
      </c>
      <c r="CK210" s="274">
        <f t="shared" si="464"/>
        <v>331.97</v>
      </c>
      <c r="CL210" s="274">
        <f t="shared" si="465"/>
        <v>321.26</v>
      </c>
      <c r="CM210" s="274">
        <f t="shared" si="466"/>
        <v>331.97</v>
      </c>
      <c r="CN210" s="274">
        <f t="shared" si="467"/>
        <v>3919.380000000001</v>
      </c>
      <c r="CO210" s="275" t="e">
        <f t="shared" si="468"/>
        <v>#REF!</v>
      </c>
      <c r="CP210" s="274">
        <f t="shared" si="469"/>
        <v>331.97</v>
      </c>
      <c r="CQ210" s="274">
        <f t="shared" si="470"/>
        <v>299.85000000000002</v>
      </c>
      <c r="CR210" s="274">
        <f t="shared" si="471"/>
        <v>331.97</v>
      </c>
      <c r="CS210" s="274">
        <f t="shared" si="472"/>
        <v>321.26</v>
      </c>
      <c r="CT210" s="276">
        <f t="shared" si="473"/>
        <v>331.97</v>
      </c>
      <c r="CU210" s="274">
        <f t="shared" si="474"/>
        <v>321.26</v>
      </c>
      <c r="CV210" s="274">
        <f t="shared" si="475"/>
        <v>331.97</v>
      </c>
      <c r="CW210" s="274">
        <f t="shared" si="374"/>
        <v>331.97</v>
      </c>
      <c r="CX210" s="274">
        <f t="shared" si="476"/>
        <v>321.26</v>
      </c>
      <c r="CY210" s="274">
        <f t="shared" si="477"/>
        <v>331.97</v>
      </c>
      <c r="CZ210" s="274">
        <f t="shared" si="478"/>
        <v>321.26</v>
      </c>
      <c r="DA210" s="274">
        <f t="shared" si="479"/>
        <v>331.97</v>
      </c>
      <c r="DB210" s="275">
        <f t="shared" si="480"/>
        <v>3908.6800000000012</v>
      </c>
      <c r="DC210" s="275" t="e">
        <f t="shared" si="481"/>
        <v>#REF!</v>
      </c>
      <c r="DD210" s="274">
        <f t="shared" si="482"/>
        <v>331.97</v>
      </c>
      <c r="DE210" s="274">
        <f t="shared" si="483"/>
        <v>299.85000000000002</v>
      </c>
      <c r="DF210" s="274">
        <f t="shared" si="484"/>
        <v>331.97</v>
      </c>
      <c r="DG210" s="274">
        <f t="shared" si="485"/>
        <v>321.26</v>
      </c>
      <c r="DH210" s="274">
        <f t="shared" si="486"/>
        <v>331.97</v>
      </c>
      <c r="DI210" s="274">
        <f t="shared" si="487"/>
        <v>321.26</v>
      </c>
      <c r="DJ210" s="274">
        <f t="shared" si="488"/>
        <v>331.97</v>
      </c>
      <c r="DK210" s="274">
        <f t="shared" si="423"/>
        <v>331.97</v>
      </c>
      <c r="DL210" s="274">
        <f t="shared" si="489"/>
        <v>321.26</v>
      </c>
      <c r="DM210" s="274">
        <f t="shared" si="492"/>
        <v>331.97</v>
      </c>
      <c r="DN210" s="274">
        <f t="shared" si="493"/>
        <v>321.26</v>
      </c>
      <c r="DO210" s="274">
        <v>203.57</v>
      </c>
      <c r="DP210" s="305">
        <f t="shared" si="490"/>
        <v>3780.2800000000011</v>
      </c>
      <c r="DQ210" s="275" t="e">
        <f t="shared" si="491"/>
        <v>#REF!</v>
      </c>
      <c r="DR210" s="275"/>
      <c r="DS210" s="275"/>
      <c r="DT210" s="275"/>
      <c r="DU210" s="275"/>
    </row>
    <row r="211" spans="2:125" s="298" customFormat="1" ht="13.5" customHeight="1" x14ac:dyDescent="0.2">
      <c r="B211" s="114">
        <v>41628</v>
      </c>
      <c r="C211" s="58" t="s">
        <v>990</v>
      </c>
      <c r="D211" s="85" t="s">
        <v>990</v>
      </c>
      <c r="E211" s="85" t="s">
        <v>238</v>
      </c>
      <c r="F211" s="58" t="s">
        <v>991</v>
      </c>
      <c r="G211" s="278">
        <v>15354</v>
      </c>
      <c r="H211" s="274">
        <f t="shared" si="217"/>
        <v>1535.4</v>
      </c>
      <c r="I211" s="274">
        <f>(G211*0.9)</f>
        <v>13818.6</v>
      </c>
      <c r="J211" s="274"/>
      <c r="K211" s="274"/>
      <c r="L211" s="274"/>
      <c r="M211" s="274"/>
      <c r="N211" s="274"/>
      <c r="O211" s="274"/>
      <c r="P211" s="274"/>
      <c r="Q211" s="274"/>
      <c r="R211" s="274"/>
      <c r="S211" s="274"/>
      <c r="T211" s="274"/>
      <c r="U211" s="274"/>
      <c r="V211" s="274"/>
      <c r="W211" s="274"/>
      <c r="X211" s="274"/>
      <c r="Y211" s="274"/>
      <c r="Z211" s="274"/>
      <c r="AA211" s="274"/>
      <c r="AB211" s="274"/>
      <c r="AC211" s="274"/>
      <c r="AD211" s="274"/>
      <c r="AE211" s="274"/>
      <c r="AF211" s="274"/>
      <c r="AG211" s="274"/>
      <c r="AH211" s="274"/>
      <c r="AI211" s="274"/>
      <c r="AJ211" s="274"/>
      <c r="AK211" s="274">
        <v>0</v>
      </c>
      <c r="AL211" s="274"/>
      <c r="AM211" s="244">
        <v>13818.6</v>
      </c>
      <c r="AN211" s="274">
        <v>13818.6</v>
      </c>
      <c r="AO211" s="274">
        <v>13818.6</v>
      </c>
      <c r="AP211" s="274"/>
      <c r="AQ211" s="274"/>
      <c r="AR211" s="274"/>
      <c r="AS211" s="274"/>
      <c r="AT211" s="274"/>
      <c r="AU211" s="274"/>
      <c r="AV211" s="274">
        <v>0</v>
      </c>
      <c r="AW211" s="274">
        <f t="shared" si="428"/>
        <v>83.29</v>
      </c>
      <c r="AX211" s="274">
        <f t="shared" si="429"/>
        <v>41539.090000000004</v>
      </c>
      <c r="AY211" s="274" t="e">
        <f>ROUND((AK211+AL211+AM211+#REF!+#REF!+AP211+AQ211+AR211+AS211+AT211+AU211+AV211+AW211),2)</f>
        <v>#REF!</v>
      </c>
      <c r="AZ211" s="274">
        <f t="shared" si="430"/>
        <v>234.73</v>
      </c>
      <c r="BA211" s="274">
        <f t="shared" si="431"/>
        <v>212.01</v>
      </c>
      <c r="BB211" s="274">
        <f t="shared" si="432"/>
        <v>234.73</v>
      </c>
      <c r="BC211" s="274">
        <f t="shared" si="433"/>
        <v>227.16</v>
      </c>
      <c r="BD211" s="274">
        <f t="shared" si="434"/>
        <v>234.73</v>
      </c>
      <c r="BE211" s="274">
        <f t="shared" si="435"/>
        <v>227.16</v>
      </c>
      <c r="BF211" s="274">
        <f t="shared" si="436"/>
        <v>234.73</v>
      </c>
      <c r="BG211" s="274">
        <f t="shared" si="332"/>
        <v>234.73</v>
      </c>
      <c r="BH211" s="274">
        <f t="shared" si="437"/>
        <v>227.16</v>
      </c>
      <c r="BI211" s="274">
        <f t="shared" si="438"/>
        <v>234.73</v>
      </c>
      <c r="BJ211" s="274">
        <f t="shared" si="439"/>
        <v>227.16</v>
      </c>
      <c r="BK211" s="274">
        <f t="shared" si="440"/>
        <v>234.73</v>
      </c>
      <c r="BL211" s="274">
        <f t="shared" si="441"/>
        <v>2763.7599999999998</v>
      </c>
      <c r="BM211" s="274" t="e">
        <f t="shared" si="442"/>
        <v>#REF!</v>
      </c>
      <c r="BN211" s="274">
        <f t="shared" si="443"/>
        <v>234.73</v>
      </c>
      <c r="BO211" s="274">
        <f t="shared" si="444"/>
        <v>212.01</v>
      </c>
      <c r="BP211" s="274">
        <f t="shared" si="445"/>
        <v>234.73</v>
      </c>
      <c r="BQ211" s="274">
        <f t="shared" si="446"/>
        <v>227.16</v>
      </c>
      <c r="BR211" s="274">
        <f t="shared" si="447"/>
        <v>234.73</v>
      </c>
      <c r="BS211" s="274">
        <f t="shared" si="448"/>
        <v>227.16</v>
      </c>
      <c r="BT211" s="274">
        <f t="shared" si="449"/>
        <v>234.73</v>
      </c>
      <c r="BU211" s="274">
        <f t="shared" si="346"/>
        <v>234.73</v>
      </c>
      <c r="BV211" s="274">
        <f t="shared" si="450"/>
        <v>227.16</v>
      </c>
      <c r="BW211" s="274">
        <f t="shared" si="451"/>
        <v>234.73</v>
      </c>
      <c r="BX211" s="274">
        <f t="shared" si="452"/>
        <v>227.16</v>
      </c>
      <c r="BY211" s="274">
        <f t="shared" si="453"/>
        <v>234.73</v>
      </c>
      <c r="BZ211" s="274">
        <f t="shared" si="454"/>
        <v>2763.7599999999998</v>
      </c>
      <c r="CA211" s="274" t="e">
        <f t="shared" si="455"/>
        <v>#REF!</v>
      </c>
      <c r="CB211" s="274">
        <f t="shared" si="456"/>
        <v>234.73</v>
      </c>
      <c r="CC211" s="274">
        <f t="shared" si="457"/>
        <v>219.58</v>
      </c>
      <c r="CD211" s="274">
        <f t="shared" si="458"/>
        <v>234.73</v>
      </c>
      <c r="CE211" s="274">
        <f t="shared" si="459"/>
        <v>227.16</v>
      </c>
      <c r="CF211" s="274">
        <f t="shared" si="460"/>
        <v>234.73</v>
      </c>
      <c r="CG211" s="274">
        <f t="shared" si="461"/>
        <v>227.16</v>
      </c>
      <c r="CH211" s="274">
        <f t="shared" si="462"/>
        <v>234.73</v>
      </c>
      <c r="CI211" s="274">
        <f t="shared" si="360"/>
        <v>234.73</v>
      </c>
      <c r="CJ211" s="274">
        <f t="shared" si="463"/>
        <v>227.16</v>
      </c>
      <c r="CK211" s="274">
        <f t="shared" si="464"/>
        <v>234.73</v>
      </c>
      <c r="CL211" s="274">
        <f t="shared" si="465"/>
        <v>227.16</v>
      </c>
      <c r="CM211" s="274">
        <f t="shared" si="466"/>
        <v>234.73</v>
      </c>
      <c r="CN211" s="274">
        <f t="shared" si="467"/>
        <v>2771.33</v>
      </c>
      <c r="CO211" s="275" t="e">
        <f t="shared" si="468"/>
        <v>#REF!</v>
      </c>
      <c r="CP211" s="274">
        <f t="shared" si="469"/>
        <v>234.73</v>
      </c>
      <c r="CQ211" s="274">
        <f t="shared" si="470"/>
        <v>212.01</v>
      </c>
      <c r="CR211" s="274">
        <f t="shared" si="471"/>
        <v>234.73</v>
      </c>
      <c r="CS211" s="274">
        <f t="shared" si="472"/>
        <v>227.16</v>
      </c>
      <c r="CT211" s="276">
        <f t="shared" si="473"/>
        <v>234.73</v>
      </c>
      <c r="CU211" s="274">
        <f t="shared" si="474"/>
        <v>227.16</v>
      </c>
      <c r="CV211" s="274">
        <f t="shared" si="475"/>
        <v>234.73</v>
      </c>
      <c r="CW211" s="274">
        <f t="shared" si="374"/>
        <v>234.73</v>
      </c>
      <c r="CX211" s="274">
        <f t="shared" si="476"/>
        <v>227.16</v>
      </c>
      <c r="CY211" s="274">
        <f t="shared" si="477"/>
        <v>234.73</v>
      </c>
      <c r="CZ211" s="274">
        <f t="shared" si="478"/>
        <v>227.16</v>
      </c>
      <c r="DA211" s="274">
        <f t="shared" si="479"/>
        <v>234.73</v>
      </c>
      <c r="DB211" s="275">
        <f t="shared" si="480"/>
        <v>2763.7599999999998</v>
      </c>
      <c r="DC211" s="275" t="e">
        <f t="shared" si="481"/>
        <v>#REF!</v>
      </c>
      <c r="DD211" s="274">
        <f t="shared" si="482"/>
        <v>234.73</v>
      </c>
      <c r="DE211" s="274">
        <f t="shared" si="483"/>
        <v>212.01</v>
      </c>
      <c r="DF211" s="274">
        <f t="shared" si="484"/>
        <v>234.73</v>
      </c>
      <c r="DG211" s="274">
        <f t="shared" si="485"/>
        <v>227.16</v>
      </c>
      <c r="DH211" s="274">
        <f t="shared" si="486"/>
        <v>234.73</v>
      </c>
      <c r="DI211" s="274">
        <f t="shared" si="487"/>
        <v>227.16</v>
      </c>
      <c r="DJ211" s="274">
        <f t="shared" si="488"/>
        <v>234.73</v>
      </c>
      <c r="DK211" s="274">
        <f t="shared" si="423"/>
        <v>234.73</v>
      </c>
      <c r="DL211" s="274">
        <f t="shared" si="489"/>
        <v>227.16</v>
      </c>
      <c r="DM211" s="274">
        <f t="shared" si="492"/>
        <v>234.73</v>
      </c>
      <c r="DN211" s="274">
        <f t="shared" si="493"/>
        <v>227.16</v>
      </c>
      <c r="DO211" s="274">
        <v>143.66999999999999</v>
      </c>
      <c r="DP211" s="305">
        <f t="shared" si="490"/>
        <v>2672.7</v>
      </c>
      <c r="DQ211" s="275" t="e">
        <f t="shared" si="491"/>
        <v>#REF!</v>
      </c>
      <c r="DR211" s="275"/>
      <c r="DS211" s="275"/>
      <c r="DT211" s="275"/>
      <c r="DU211" s="275"/>
    </row>
    <row r="212" spans="2:125" s="298" customFormat="1" ht="14.25" customHeight="1" x14ac:dyDescent="0.2">
      <c r="B212" s="114">
        <v>41628</v>
      </c>
      <c r="C212" s="85" t="s">
        <v>992</v>
      </c>
      <c r="D212" s="85" t="s">
        <v>992</v>
      </c>
      <c r="E212" s="85" t="s">
        <v>238</v>
      </c>
      <c r="F212" s="58" t="s">
        <v>993</v>
      </c>
      <c r="G212" s="278">
        <v>1702</v>
      </c>
      <c r="H212" s="274">
        <f>(G212*0.1)</f>
        <v>170.20000000000002</v>
      </c>
      <c r="I212" s="274">
        <f t="shared" si="215"/>
        <v>1531.8</v>
      </c>
      <c r="J212" s="274"/>
      <c r="K212" s="274"/>
      <c r="L212" s="274"/>
      <c r="M212" s="274"/>
      <c r="N212" s="274"/>
      <c r="O212" s="274"/>
      <c r="P212" s="274"/>
      <c r="Q212" s="274"/>
      <c r="R212" s="274"/>
      <c r="S212" s="274"/>
      <c r="T212" s="274"/>
      <c r="U212" s="274"/>
      <c r="V212" s="274"/>
      <c r="W212" s="274"/>
      <c r="X212" s="274"/>
      <c r="Y212" s="274"/>
      <c r="Z212" s="274"/>
      <c r="AA212" s="274"/>
      <c r="AB212" s="274"/>
      <c r="AC212" s="274"/>
      <c r="AD212" s="274"/>
      <c r="AE212" s="274"/>
      <c r="AF212" s="274"/>
      <c r="AG212" s="274"/>
      <c r="AH212" s="274"/>
      <c r="AI212" s="274"/>
      <c r="AJ212" s="274"/>
      <c r="AK212" s="274">
        <v>0</v>
      </c>
      <c r="AL212" s="274"/>
      <c r="AM212" s="244">
        <v>1531.78</v>
      </c>
      <c r="AN212" s="274">
        <v>1531.78</v>
      </c>
      <c r="AO212" s="274">
        <v>1531.78</v>
      </c>
      <c r="AP212" s="274"/>
      <c r="AQ212" s="274"/>
      <c r="AR212" s="274"/>
      <c r="AS212" s="274"/>
      <c r="AT212" s="274"/>
      <c r="AU212" s="274"/>
      <c r="AV212" s="274">
        <v>0</v>
      </c>
      <c r="AW212" s="274">
        <f t="shared" si="428"/>
        <v>9.23</v>
      </c>
      <c r="AX212" s="274">
        <f t="shared" si="429"/>
        <v>4604.57</v>
      </c>
      <c r="AY212" s="274" t="e">
        <f>ROUND((AK212+AL212+AM212+#REF!+#REF!+AP212+AQ212+AR212+AS212+AT212+AU212+AV212+AW212),2)</f>
        <v>#REF!</v>
      </c>
      <c r="AZ212" s="274">
        <f t="shared" si="430"/>
        <v>26.02</v>
      </c>
      <c r="BA212" s="274">
        <f t="shared" si="431"/>
        <v>23.5</v>
      </c>
      <c r="BB212" s="274">
        <f t="shared" si="432"/>
        <v>26.02</v>
      </c>
      <c r="BC212" s="274">
        <f t="shared" si="433"/>
        <v>25.18</v>
      </c>
      <c r="BD212" s="274">
        <f t="shared" si="434"/>
        <v>26.02</v>
      </c>
      <c r="BE212" s="274">
        <f t="shared" si="435"/>
        <v>25.18</v>
      </c>
      <c r="BF212" s="274">
        <f t="shared" si="436"/>
        <v>26.02</v>
      </c>
      <c r="BG212" s="274">
        <f t="shared" si="332"/>
        <v>26.02</v>
      </c>
      <c r="BH212" s="274">
        <f t="shared" si="437"/>
        <v>25.18</v>
      </c>
      <c r="BI212" s="274">
        <f t="shared" si="438"/>
        <v>26.02</v>
      </c>
      <c r="BJ212" s="274">
        <f t="shared" si="439"/>
        <v>25.18</v>
      </c>
      <c r="BK212" s="274">
        <f t="shared" si="440"/>
        <v>26.02</v>
      </c>
      <c r="BL212" s="274">
        <f t="shared" si="441"/>
        <v>306.36</v>
      </c>
      <c r="BM212" s="274" t="e">
        <f t="shared" si="442"/>
        <v>#REF!</v>
      </c>
      <c r="BN212" s="274">
        <f t="shared" si="443"/>
        <v>26.02</v>
      </c>
      <c r="BO212" s="274">
        <f t="shared" si="444"/>
        <v>23.5</v>
      </c>
      <c r="BP212" s="274">
        <f t="shared" si="445"/>
        <v>26.02</v>
      </c>
      <c r="BQ212" s="274">
        <f t="shared" si="446"/>
        <v>25.18</v>
      </c>
      <c r="BR212" s="274">
        <f t="shared" si="447"/>
        <v>26.02</v>
      </c>
      <c r="BS212" s="274">
        <f t="shared" si="448"/>
        <v>25.18</v>
      </c>
      <c r="BT212" s="274">
        <f t="shared" si="449"/>
        <v>26.02</v>
      </c>
      <c r="BU212" s="274">
        <f t="shared" si="346"/>
        <v>26.02</v>
      </c>
      <c r="BV212" s="274">
        <f t="shared" si="450"/>
        <v>25.18</v>
      </c>
      <c r="BW212" s="274">
        <f t="shared" si="451"/>
        <v>26.02</v>
      </c>
      <c r="BX212" s="274">
        <f t="shared" si="452"/>
        <v>25.18</v>
      </c>
      <c r="BY212" s="274">
        <f t="shared" si="453"/>
        <v>26.02</v>
      </c>
      <c r="BZ212" s="274">
        <f t="shared" si="454"/>
        <v>306.36</v>
      </c>
      <c r="CA212" s="274" t="e">
        <f t="shared" si="455"/>
        <v>#REF!</v>
      </c>
      <c r="CB212" s="274">
        <f t="shared" si="456"/>
        <v>26.02</v>
      </c>
      <c r="CC212" s="274">
        <f t="shared" si="457"/>
        <v>24.34</v>
      </c>
      <c r="CD212" s="274">
        <f t="shared" si="458"/>
        <v>26.02</v>
      </c>
      <c r="CE212" s="274">
        <f t="shared" si="459"/>
        <v>25.18</v>
      </c>
      <c r="CF212" s="274">
        <f t="shared" si="460"/>
        <v>26.02</v>
      </c>
      <c r="CG212" s="274">
        <f t="shared" si="461"/>
        <v>25.18</v>
      </c>
      <c r="CH212" s="274">
        <f t="shared" si="462"/>
        <v>26.02</v>
      </c>
      <c r="CI212" s="274">
        <f t="shared" si="360"/>
        <v>26.02</v>
      </c>
      <c r="CJ212" s="274">
        <f t="shared" si="463"/>
        <v>25.18</v>
      </c>
      <c r="CK212" s="274">
        <f t="shared" si="464"/>
        <v>26.02</v>
      </c>
      <c r="CL212" s="274">
        <f t="shared" si="465"/>
        <v>25.18</v>
      </c>
      <c r="CM212" s="274">
        <f t="shared" si="466"/>
        <v>26.02</v>
      </c>
      <c r="CN212" s="274">
        <f t="shared" si="467"/>
        <v>307.2</v>
      </c>
      <c r="CO212" s="275" t="e">
        <f t="shared" si="468"/>
        <v>#REF!</v>
      </c>
      <c r="CP212" s="274">
        <f t="shared" si="469"/>
        <v>26.02</v>
      </c>
      <c r="CQ212" s="274">
        <f t="shared" si="470"/>
        <v>23.5</v>
      </c>
      <c r="CR212" s="274">
        <f t="shared" si="471"/>
        <v>26.02</v>
      </c>
      <c r="CS212" s="274">
        <f t="shared" si="472"/>
        <v>25.18</v>
      </c>
      <c r="CT212" s="276">
        <f t="shared" si="473"/>
        <v>26.02</v>
      </c>
      <c r="CU212" s="274">
        <f t="shared" si="474"/>
        <v>25.18</v>
      </c>
      <c r="CV212" s="274">
        <f t="shared" si="475"/>
        <v>26.02</v>
      </c>
      <c r="CW212" s="274">
        <f t="shared" si="374"/>
        <v>26.02</v>
      </c>
      <c r="CX212" s="274">
        <f t="shared" si="476"/>
        <v>25.18</v>
      </c>
      <c r="CY212" s="274">
        <f t="shared" si="477"/>
        <v>26.02</v>
      </c>
      <c r="CZ212" s="274">
        <f t="shared" si="478"/>
        <v>25.18</v>
      </c>
      <c r="DA212" s="274">
        <f t="shared" si="479"/>
        <v>26.02</v>
      </c>
      <c r="DB212" s="275">
        <f t="shared" si="480"/>
        <v>306.36</v>
      </c>
      <c r="DC212" s="275" t="e">
        <f t="shared" si="481"/>
        <v>#REF!</v>
      </c>
      <c r="DD212" s="274">
        <f t="shared" si="482"/>
        <v>26.02</v>
      </c>
      <c r="DE212" s="274">
        <f t="shared" si="483"/>
        <v>23.5</v>
      </c>
      <c r="DF212" s="274">
        <f t="shared" si="484"/>
        <v>26.02</v>
      </c>
      <c r="DG212" s="274">
        <f t="shared" si="485"/>
        <v>25.18</v>
      </c>
      <c r="DH212" s="274">
        <f t="shared" si="486"/>
        <v>26.02</v>
      </c>
      <c r="DI212" s="274">
        <f t="shared" si="487"/>
        <v>25.18</v>
      </c>
      <c r="DJ212" s="274">
        <f t="shared" si="488"/>
        <v>26.02</v>
      </c>
      <c r="DK212" s="274">
        <f t="shared" si="423"/>
        <v>26.02</v>
      </c>
      <c r="DL212" s="274">
        <f t="shared" si="489"/>
        <v>25.18</v>
      </c>
      <c r="DM212" s="274">
        <f t="shared" si="492"/>
        <v>26.02</v>
      </c>
      <c r="DN212" s="274">
        <f t="shared" si="493"/>
        <v>25.18</v>
      </c>
      <c r="DO212" s="274">
        <v>15.95</v>
      </c>
      <c r="DP212" s="305">
        <f t="shared" si="490"/>
        <v>296.29000000000002</v>
      </c>
      <c r="DQ212" s="275" t="e">
        <f t="shared" si="491"/>
        <v>#REF!</v>
      </c>
      <c r="DR212" s="275"/>
      <c r="DS212" s="275"/>
      <c r="DT212" s="275"/>
      <c r="DU212" s="275"/>
    </row>
    <row r="213" spans="2:125" s="298" customFormat="1" ht="20.100000000000001" customHeight="1" x14ac:dyDescent="0.2">
      <c r="B213" s="114">
        <v>41628</v>
      </c>
      <c r="C213" s="85" t="s">
        <v>251</v>
      </c>
      <c r="D213" s="85" t="s">
        <v>994</v>
      </c>
      <c r="E213" s="85" t="s">
        <v>199</v>
      </c>
      <c r="F213" s="58" t="s">
        <v>995</v>
      </c>
      <c r="G213" s="278">
        <v>6479.75</v>
      </c>
      <c r="H213" s="274">
        <f t="shared" si="217"/>
        <v>647.97500000000002</v>
      </c>
      <c r="I213" s="274">
        <f t="shared" si="215"/>
        <v>5831.7750000000005</v>
      </c>
      <c r="J213" s="274"/>
      <c r="K213" s="274"/>
      <c r="L213" s="274"/>
      <c r="M213" s="274"/>
      <c r="N213" s="274"/>
      <c r="O213" s="274"/>
      <c r="P213" s="274"/>
      <c r="Q213" s="274"/>
      <c r="R213" s="274"/>
      <c r="S213" s="274"/>
      <c r="T213" s="274"/>
      <c r="U213" s="274"/>
      <c r="V213" s="274"/>
      <c r="W213" s="274"/>
      <c r="X213" s="274"/>
      <c r="Y213" s="274"/>
      <c r="Z213" s="274"/>
      <c r="AA213" s="274"/>
      <c r="AB213" s="274"/>
      <c r="AC213" s="274"/>
      <c r="AD213" s="274"/>
      <c r="AE213" s="274"/>
      <c r="AF213" s="274"/>
      <c r="AG213" s="274"/>
      <c r="AH213" s="274"/>
      <c r="AI213" s="274"/>
      <c r="AJ213" s="274"/>
      <c r="AK213" s="274">
        <v>0</v>
      </c>
      <c r="AL213" s="274"/>
      <c r="AM213" s="244">
        <v>5831.78</v>
      </c>
      <c r="AN213" s="274">
        <v>5831.78</v>
      </c>
      <c r="AO213" s="274">
        <v>5831.78</v>
      </c>
      <c r="AP213" s="274"/>
      <c r="AQ213" s="274"/>
      <c r="AR213" s="274"/>
      <c r="AS213" s="274"/>
      <c r="AT213" s="274"/>
      <c r="AU213" s="274"/>
      <c r="AV213" s="274">
        <v>0</v>
      </c>
      <c r="AW213" s="274">
        <f t="shared" si="428"/>
        <v>35.15</v>
      </c>
      <c r="AX213" s="274">
        <f t="shared" si="429"/>
        <v>17530.490000000002</v>
      </c>
      <c r="AY213" s="274" t="e">
        <f>ROUND((AK213+AL213+AM213+#REF!+#REF!+AP213+AQ213+AR213+AS213+AT213+AU213+AV213+AW213),2)</f>
        <v>#REF!</v>
      </c>
      <c r="AZ213" s="274">
        <f t="shared" si="430"/>
        <v>99.06</v>
      </c>
      <c r="BA213" s="274">
        <f t="shared" si="431"/>
        <v>89.47</v>
      </c>
      <c r="BB213" s="274">
        <f t="shared" si="432"/>
        <v>99.06</v>
      </c>
      <c r="BC213" s="274">
        <f t="shared" si="433"/>
        <v>95.86</v>
      </c>
      <c r="BD213" s="274">
        <f t="shared" si="434"/>
        <v>99.06</v>
      </c>
      <c r="BE213" s="274">
        <f t="shared" si="435"/>
        <v>95.86</v>
      </c>
      <c r="BF213" s="274">
        <f t="shared" si="436"/>
        <v>99.06</v>
      </c>
      <c r="BG213" s="274">
        <f t="shared" si="332"/>
        <v>99.06</v>
      </c>
      <c r="BH213" s="274">
        <f t="shared" si="437"/>
        <v>95.86</v>
      </c>
      <c r="BI213" s="274">
        <f t="shared" si="438"/>
        <v>99.06</v>
      </c>
      <c r="BJ213" s="274">
        <f t="shared" si="439"/>
        <v>95.86</v>
      </c>
      <c r="BK213" s="274">
        <f t="shared" si="440"/>
        <v>99.06</v>
      </c>
      <c r="BL213" s="274">
        <f t="shared" si="441"/>
        <v>1166.33</v>
      </c>
      <c r="BM213" s="274" t="e">
        <f t="shared" si="442"/>
        <v>#REF!</v>
      </c>
      <c r="BN213" s="274">
        <f t="shared" si="443"/>
        <v>99.06</v>
      </c>
      <c r="BO213" s="274">
        <f t="shared" si="444"/>
        <v>89.47</v>
      </c>
      <c r="BP213" s="274">
        <f t="shared" si="445"/>
        <v>99.06</v>
      </c>
      <c r="BQ213" s="274">
        <f t="shared" si="446"/>
        <v>95.86</v>
      </c>
      <c r="BR213" s="274">
        <f t="shared" si="447"/>
        <v>99.06</v>
      </c>
      <c r="BS213" s="274">
        <f t="shared" si="448"/>
        <v>95.86</v>
      </c>
      <c r="BT213" s="274">
        <f t="shared" si="449"/>
        <v>99.06</v>
      </c>
      <c r="BU213" s="274">
        <f t="shared" si="346"/>
        <v>99.06</v>
      </c>
      <c r="BV213" s="274">
        <f t="shared" si="450"/>
        <v>95.86</v>
      </c>
      <c r="BW213" s="274">
        <f t="shared" si="451"/>
        <v>99.06</v>
      </c>
      <c r="BX213" s="274">
        <f t="shared" si="452"/>
        <v>95.86</v>
      </c>
      <c r="BY213" s="274">
        <f t="shared" si="453"/>
        <v>99.06</v>
      </c>
      <c r="BZ213" s="274">
        <f t="shared" si="454"/>
        <v>1166.33</v>
      </c>
      <c r="CA213" s="274" t="e">
        <f t="shared" si="455"/>
        <v>#REF!</v>
      </c>
      <c r="CB213" s="274">
        <f t="shared" si="456"/>
        <v>99.06</v>
      </c>
      <c r="CC213" s="274">
        <f t="shared" si="457"/>
        <v>92.67</v>
      </c>
      <c r="CD213" s="274">
        <f t="shared" si="458"/>
        <v>99.06</v>
      </c>
      <c r="CE213" s="274">
        <f t="shared" si="459"/>
        <v>95.86</v>
      </c>
      <c r="CF213" s="274">
        <f t="shared" si="460"/>
        <v>99.06</v>
      </c>
      <c r="CG213" s="274">
        <f t="shared" si="461"/>
        <v>95.86</v>
      </c>
      <c r="CH213" s="274">
        <f t="shared" si="462"/>
        <v>99.06</v>
      </c>
      <c r="CI213" s="274">
        <f t="shared" si="360"/>
        <v>99.06</v>
      </c>
      <c r="CJ213" s="274">
        <f t="shared" si="463"/>
        <v>95.86</v>
      </c>
      <c r="CK213" s="274">
        <f t="shared" si="464"/>
        <v>99.06</v>
      </c>
      <c r="CL213" s="274">
        <f t="shared" si="465"/>
        <v>95.86</v>
      </c>
      <c r="CM213" s="274">
        <f t="shared" si="466"/>
        <v>99.06</v>
      </c>
      <c r="CN213" s="274">
        <f t="shared" si="467"/>
        <v>1169.53</v>
      </c>
      <c r="CO213" s="275" t="e">
        <f t="shared" si="468"/>
        <v>#REF!</v>
      </c>
      <c r="CP213" s="274">
        <f t="shared" si="469"/>
        <v>99.06</v>
      </c>
      <c r="CQ213" s="274">
        <f t="shared" si="470"/>
        <v>89.47</v>
      </c>
      <c r="CR213" s="274">
        <f t="shared" si="471"/>
        <v>99.06</v>
      </c>
      <c r="CS213" s="274">
        <f t="shared" si="472"/>
        <v>95.86</v>
      </c>
      <c r="CT213" s="276">
        <f t="shared" si="473"/>
        <v>99.06</v>
      </c>
      <c r="CU213" s="274">
        <f t="shared" si="474"/>
        <v>95.86</v>
      </c>
      <c r="CV213" s="274">
        <f t="shared" si="475"/>
        <v>99.06</v>
      </c>
      <c r="CW213" s="274">
        <f t="shared" si="374"/>
        <v>99.06</v>
      </c>
      <c r="CX213" s="274">
        <f t="shared" si="476"/>
        <v>95.86</v>
      </c>
      <c r="CY213" s="274">
        <f t="shared" si="477"/>
        <v>99.06</v>
      </c>
      <c r="CZ213" s="274">
        <f t="shared" si="478"/>
        <v>95.86</v>
      </c>
      <c r="DA213" s="274">
        <f t="shared" si="479"/>
        <v>99.06</v>
      </c>
      <c r="DB213" s="275">
        <f t="shared" si="480"/>
        <v>1166.33</v>
      </c>
      <c r="DC213" s="275" t="e">
        <f t="shared" si="481"/>
        <v>#REF!</v>
      </c>
      <c r="DD213" s="274">
        <f t="shared" si="482"/>
        <v>99.06</v>
      </c>
      <c r="DE213" s="274">
        <f t="shared" si="483"/>
        <v>89.47</v>
      </c>
      <c r="DF213" s="274">
        <f t="shared" si="484"/>
        <v>99.06</v>
      </c>
      <c r="DG213" s="274">
        <f t="shared" si="485"/>
        <v>95.86</v>
      </c>
      <c r="DH213" s="274">
        <f t="shared" si="486"/>
        <v>99.06</v>
      </c>
      <c r="DI213" s="274">
        <f t="shared" si="487"/>
        <v>95.86</v>
      </c>
      <c r="DJ213" s="274">
        <f t="shared" si="488"/>
        <v>99.06</v>
      </c>
      <c r="DK213" s="274">
        <f t="shared" si="423"/>
        <v>99.06</v>
      </c>
      <c r="DL213" s="274">
        <f t="shared" si="489"/>
        <v>95.86</v>
      </c>
      <c r="DM213" s="274">
        <f t="shared" si="492"/>
        <v>99.06</v>
      </c>
      <c r="DN213" s="274">
        <f t="shared" si="493"/>
        <v>95.86</v>
      </c>
      <c r="DO213" s="274">
        <v>60.83</v>
      </c>
      <c r="DP213" s="305">
        <f t="shared" si="490"/>
        <v>1128.0999999999999</v>
      </c>
      <c r="DQ213" s="275" t="e">
        <f t="shared" si="491"/>
        <v>#REF!</v>
      </c>
      <c r="DR213" s="275"/>
      <c r="DS213" s="275"/>
      <c r="DT213" s="275"/>
      <c r="DU213" s="275"/>
    </row>
    <row r="214" spans="2:125" s="298" customFormat="1" ht="16.5" customHeight="1" x14ac:dyDescent="0.2">
      <c r="B214" s="114">
        <v>41628</v>
      </c>
      <c r="C214" s="85" t="s">
        <v>251</v>
      </c>
      <c r="D214" s="85" t="s">
        <v>996</v>
      </c>
      <c r="E214" s="85" t="s">
        <v>157</v>
      </c>
      <c r="F214" s="58" t="s">
        <v>997</v>
      </c>
      <c r="G214" s="278">
        <v>6479.75</v>
      </c>
      <c r="H214" s="274">
        <f t="shared" si="217"/>
        <v>647.97500000000002</v>
      </c>
      <c r="I214" s="274">
        <f t="shared" si="215"/>
        <v>5831.7750000000005</v>
      </c>
      <c r="J214" s="274"/>
      <c r="K214" s="274"/>
      <c r="L214" s="274"/>
      <c r="M214" s="274"/>
      <c r="N214" s="274"/>
      <c r="O214" s="274"/>
      <c r="P214" s="274"/>
      <c r="Q214" s="274"/>
      <c r="R214" s="274"/>
      <c r="S214" s="274"/>
      <c r="T214" s="274"/>
      <c r="U214" s="274"/>
      <c r="V214" s="274"/>
      <c r="W214" s="274"/>
      <c r="X214" s="274"/>
      <c r="Y214" s="274"/>
      <c r="Z214" s="274"/>
      <c r="AA214" s="274"/>
      <c r="AB214" s="274"/>
      <c r="AC214" s="274"/>
      <c r="AD214" s="274"/>
      <c r="AE214" s="274"/>
      <c r="AF214" s="274"/>
      <c r="AG214" s="274"/>
      <c r="AH214" s="274"/>
      <c r="AI214" s="274"/>
      <c r="AJ214" s="274"/>
      <c r="AK214" s="274">
        <v>0</v>
      </c>
      <c r="AL214" s="274"/>
      <c r="AM214" s="244">
        <v>5831.78</v>
      </c>
      <c r="AN214" s="274">
        <v>5831.78</v>
      </c>
      <c r="AO214" s="274">
        <v>5831.78</v>
      </c>
      <c r="AP214" s="274"/>
      <c r="AQ214" s="274"/>
      <c r="AR214" s="274"/>
      <c r="AS214" s="274"/>
      <c r="AT214" s="274"/>
      <c r="AU214" s="274"/>
      <c r="AV214" s="274">
        <v>0</v>
      </c>
      <c r="AW214" s="274">
        <f t="shared" si="428"/>
        <v>35.15</v>
      </c>
      <c r="AX214" s="274">
        <f t="shared" si="429"/>
        <v>17530.490000000002</v>
      </c>
      <c r="AY214" s="274" t="e">
        <f>ROUND((AK214+AL214+AM214+#REF!+#REF!+AP214+AQ214+AR214+AS214+AT214+AU214+AV214+AW214),2)</f>
        <v>#REF!</v>
      </c>
      <c r="AZ214" s="274">
        <f t="shared" si="430"/>
        <v>99.06</v>
      </c>
      <c r="BA214" s="274">
        <f t="shared" si="431"/>
        <v>89.47</v>
      </c>
      <c r="BB214" s="274">
        <f t="shared" si="432"/>
        <v>99.06</v>
      </c>
      <c r="BC214" s="274">
        <f t="shared" si="433"/>
        <v>95.86</v>
      </c>
      <c r="BD214" s="274">
        <f t="shared" si="434"/>
        <v>99.06</v>
      </c>
      <c r="BE214" s="274">
        <f t="shared" si="435"/>
        <v>95.86</v>
      </c>
      <c r="BF214" s="274">
        <f t="shared" si="436"/>
        <v>99.06</v>
      </c>
      <c r="BG214" s="274">
        <f t="shared" si="332"/>
        <v>99.06</v>
      </c>
      <c r="BH214" s="274">
        <f t="shared" si="437"/>
        <v>95.86</v>
      </c>
      <c r="BI214" s="274">
        <f t="shared" si="438"/>
        <v>99.06</v>
      </c>
      <c r="BJ214" s="274">
        <f t="shared" si="439"/>
        <v>95.86</v>
      </c>
      <c r="BK214" s="274">
        <f t="shared" si="440"/>
        <v>99.06</v>
      </c>
      <c r="BL214" s="274">
        <f t="shared" si="441"/>
        <v>1166.33</v>
      </c>
      <c r="BM214" s="274" t="e">
        <f t="shared" si="442"/>
        <v>#REF!</v>
      </c>
      <c r="BN214" s="274">
        <f t="shared" si="443"/>
        <v>99.06</v>
      </c>
      <c r="BO214" s="274">
        <f t="shared" si="444"/>
        <v>89.47</v>
      </c>
      <c r="BP214" s="274">
        <f t="shared" si="445"/>
        <v>99.06</v>
      </c>
      <c r="BQ214" s="274">
        <f t="shared" si="446"/>
        <v>95.86</v>
      </c>
      <c r="BR214" s="274">
        <f t="shared" si="447"/>
        <v>99.06</v>
      </c>
      <c r="BS214" s="274">
        <f t="shared" si="448"/>
        <v>95.86</v>
      </c>
      <c r="BT214" s="274">
        <f t="shared" si="449"/>
        <v>99.06</v>
      </c>
      <c r="BU214" s="274">
        <f t="shared" si="346"/>
        <v>99.06</v>
      </c>
      <c r="BV214" s="274">
        <f t="shared" si="450"/>
        <v>95.86</v>
      </c>
      <c r="BW214" s="274">
        <f t="shared" si="451"/>
        <v>99.06</v>
      </c>
      <c r="BX214" s="274">
        <f t="shared" si="452"/>
        <v>95.86</v>
      </c>
      <c r="BY214" s="274">
        <f t="shared" si="453"/>
        <v>99.06</v>
      </c>
      <c r="BZ214" s="274">
        <f t="shared" si="454"/>
        <v>1166.33</v>
      </c>
      <c r="CA214" s="274" t="e">
        <f t="shared" si="455"/>
        <v>#REF!</v>
      </c>
      <c r="CB214" s="274">
        <f t="shared" si="456"/>
        <v>99.06</v>
      </c>
      <c r="CC214" s="274">
        <f t="shared" si="457"/>
        <v>92.67</v>
      </c>
      <c r="CD214" s="274">
        <f t="shared" si="458"/>
        <v>99.06</v>
      </c>
      <c r="CE214" s="274">
        <f t="shared" si="459"/>
        <v>95.86</v>
      </c>
      <c r="CF214" s="274">
        <f t="shared" si="460"/>
        <v>99.06</v>
      </c>
      <c r="CG214" s="274">
        <f t="shared" si="461"/>
        <v>95.86</v>
      </c>
      <c r="CH214" s="274">
        <f t="shared" si="462"/>
        <v>99.06</v>
      </c>
      <c r="CI214" s="274">
        <f t="shared" si="360"/>
        <v>99.06</v>
      </c>
      <c r="CJ214" s="274">
        <f t="shared" si="463"/>
        <v>95.86</v>
      </c>
      <c r="CK214" s="274">
        <f t="shared" si="464"/>
        <v>99.06</v>
      </c>
      <c r="CL214" s="274">
        <f t="shared" si="465"/>
        <v>95.86</v>
      </c>
      <c r="CM214" s="274">
        <f t="shared" si="466"/>
        <v>99.06</v>
      </c>
      <c r="CN214" s="274">
        <f t="shared" si="467"/>
        <v>1169.53</v>
      </c>
      <c r="CO214" s="275" t="e">
        <f t="shared" si="468"/>
        <v>#REF!</v>
      </c>
      <c r="CP214" s="274">
        <f t="shared" si="469"/>
        <v>99.06</v>
      </c>
      <c r="CQ214" s="274">
        <f t="shared" si="470"/>
        <v>89.47</v>
      </c>
      <c r="CR214" s="274">
        <f t="shared" si="471"/>
        <v>99.06</v>
      </c>
      <c r="CS214" s="274">
        <f t="shared" si="472"/>
        <v>95.86</v>
      </c>
      <c r="CT214" s="276">
        <f t="shared" si="473"/>
        <v>99.06</v>
      </c>
      <c r="CU214" s="274">
        <f t="shared" si="474"/>
        <v>95.86</v>
      </c>
      <c r="CV214" s="274">
        <f t="shared" si="475"/>
        <v>99.06</v>
      </c>
      <c r="CW214" s="274">
        <f t="shared" si="374"/>
        <v>99.06</v>
      </c>
      <c r="CX214" s="274">
        <f t="shared" si="476"/>
        <v>95.86</v>
      </c>
      <c r="CY214" s="274">
        <f t="shared" si="477"/>
        <v>99.06</v>
      </c>
      <c r="CZ214" s="274">
        <f t="shared" si="478"/>
        <v>95.86</v>
      </c>
      <c r="DA214" s="274">
        <f t="shared" si="479"/>
        <v>99.06</v>
      </c>
      <c r="DB214" s="275">
        <f t="shared" si="480"/>
        <v>1166.33</v>
      </c>
      <c r="DC214" s="275" t="e">
        <f t="shared" si="481"/>
        <v>#REF!</v>
      </c>
      <c r="DD214" s="274">
        <f t="shared" si="482"/>
        <v>99.06</v>
      </c>
      <c r="DE214" s="274">
        <f t="shared" si="483"/>
        <v>89.47</v>
      </c>
      <c r="DF214" s="274">
        <f t="shared" si="484"/>
        <v>99.06</v>
      </c>
      <c r="DG214" s="274">
        <f t="shared" si="485"/>
        <v>95.86</v>
      </c>
      <c r="DH214" s="274">
        <f t="shared" si="486"/>
        <v>99.06</v>
      </c>
      <c r="DI214" s="274">
        <f t="shared" si="487"/>
        <v>95.86</v>
      </c>
      <c r="DJ214" s="274">
        <f t="shared" si="488"/>
        <v>99.06</v>
      </c>
      <c r="DK214" s="274">
        <f t="shared" si="423"/>
        <v>99.06</v>
      </c>
      <c r="DL214" s="274">
        <f t="shared" si="489"/>
        <v>95.86</v>
      </c>
      <c r="DM214" s="274">
        <f t="shared" si="492"/>
        <v>99.06</v>
      </c>
      <c r="DN214" s="274">
        <f t="shared" si="493"/>
        <v>95.86</v>
      </c>
      <c r="DO214" s="274">
        <v>60.83</v>
      </c>
      <c r="DP214" s="305">
        <f t="shared" si="490"/>
        <v>1128.0999999999999</v>
      </c>
      <c r="DQ214" s="275" t="e">
        <f t="shared" si="491"/>
        <v>#REF!</v>
      </c>
      <c r="DR214" s="275"/>
      <c r="DS214" s="275"/>
      <c r="DT214" s="275"/>
      <c r="DU214" s="275"/>
    </row>
    <row r="215" spans="2:125" s="298" customFormat="1" ht="16.5" customHeight="1" thickBot="1" x14ac:dyDescent="0.25">
      <c r="B215" s="114">
        <v>41725</v>
      </c>
      <c r="C215" s="114" t="s">
        <v>998</v>
      </c>
      <c r="D215" s="114" t="s">
        <v>999</v>
      </c>
      <c r="E215" s="114" t="s">
        <v>96</v>
      </c>
      <c r="F215" s="114" t="s">
        <v>1000</v>
      </c>
      <c r="G215" s="278">
        <v>750</v>
      </c>
      <c r="H215" s="274">
        <f>(G215*0.1)</f>
        <v>75</v>
      </c>
      <c r="I215" s="274">
        <f>(G215*0.9)</f>
        <v>675</v>
      </c>
      <c r="J215" s="306"/>
      <c r="K215" s="306"/>
      <c r="L215" s="306"/>
      <c r="M215" s="306"/>
      <c r="N215" s="306"/>
      <c r="O215" s="306"/>
      <c r="P215" s="306"/>
      <c r="Q215" s="306"/>
      <c r="R215" s="306"/>
      <c r="S215" s="306"/>
      <c r="T215" s="306"/>
      <c r="U215" s="306"/>
      <c r="V215" s="306"/>
      <c r="W215" s="306"/>
      <c r="X215" s="306"/>
      <c r="Y215" s="306"/>
      <c r="Z215" s="306"/>
      <c r="AA215" s="306"/>
      <c r="AB215" s="306"/>
      <c r="AC215" s="306"/>
      <c r="AD215" s="306"/>
      <c r="AE215" s="306"/>
      <c r="AF215" s="306"/>
      <c r="AG215" s="306"/>
      <c r="AH215" s="306"/>
      <c r="AI215" s="306"/>
      <c r="AJ215" s="306"/>
      <c r="AK215" s="306"/>
      <c r="AL215" s="306"/>
      <c r="AM215" s="306"/>
      <c r="AN215" s="274">
        <v>675</v>
      </c>
      <c r="AO215" s="274">
        <v>675</v>
      </c>
      <c r="AP215" s="277"/>
      <c r="AQ215" s="277"/>
      <c r="AR215" s="277"/>
      <c r="AS215" s="277"/>
      <c r="AT215" s="277"/>
      <c r="AU215" s="277"/>
      <c r="AV215" s="277"/>
      <c r="AW215" s="277"/>
      <c r="AX215" s="277"/>
      <c r="AY215" s="277"/>
      <c r="AZ215" s="277"/>
      <c r="BA215" s="277"/>
      <c r="BB215" s="277"/>
      <c r="BC215" s="277"/>
      <c r="BD215" s="277"/>
      <c r="BE215" s="277"/>
      <c r="BF215" s="277"/>
      <c r="BG215" s="277"/>
      <c r="BH215" s="277"/>
      <c r="BI215" s="277"/>
      <c r="BJ215" s="277"/>
      <c r="BK215" s="277"/>
      <c r="BL215" s="277"/>
      <c r="BM215" s="277"/>
      <c r="BN215" s="277"/>
      <c r="BO215" s="277"/>
      <c r="BP215" s="277"/>
      <c r="BQ215" s="277"/>
      <c r="BR215" s="277"/>
      <c r="BS215" s="277"/>
      <c r="BT215" s="277"/>
      <c r="BU215" s="277"/>
      <c r="BV215" s="277"/>
      <c r="BW215" s="277"/>
      <c r="BX215" s="277"/>
      <c r="BY215" s="277"/>
      <c r="BZ215" s="277"/>
      <c r="CA215" s="277"/>
      <c r="CB215" s="277"/>
      <c r="CC215" s="277"/>
      <c r="CD215" s="277"/>
      <c r="CE215" s="277"/>
      <c r="CF215" s="277"/>
      <c r="CG215" s="277"/>
      <c r="CH215" s="277"/>
      <c r="CI215" s="277"/>
      <c r="CJ215" s="277"/>
      <c r="CK215" s="277"/>
      <c r="CL215" s="277"/>
      <c r="CM215" s="277"/>
      <c r="CN215" s="277"/>
      <c r="CO215" s="279"/>
      <c r="CP215" s="277"/>
      <c r="CQ215" s="277"/>
      <c r="CR215" s="277"/>
      <c r="CS215" s="277"/>
      <c r="CT215" s="280"/>
      <c r="CU215" s="277"/>
      <c r="CV215" s="277"/>
      <c r="CW215" s="277"/>
      <c r="CX215" s="277"/>
      <c r="CY215" s="277"/>
      <c r="CZ215" s="277"/>
      <c r="DA215" s="277"/>
      <c r="DB215" s="279"/>
      <c r="DC215" s="279"/>
      <c r="DD215" s="277"/>
      <c r="DE215" s="277"/>
      <c r="DF215" s="277"/>
      <c r="DG215" s="277"/>
      <c r="DH215" s="277"/>
      <c r="DI215" s="277"/>
      <c r="DJ215" s="277"/>
      <c r="DK215" s="277"/>
      <c r="DL215" s="277"/>
      <c r="DM215" s="277"/>
      <c r="DN215" s="277"/>
      <c r="DO215" s="277"/>
      <c r="DP215" s="307"/>
      <c r="DQ215" s="279"/>
      <c r="DR215" s="279"/>
      <c r="DS215" s="279"/>
      <c r="DT215" s="279"/>
      <c r="DU215" s="279"/>
    </row>
    <row r="216" spans="2:125" s="195" customFormat="1" ht="20.100000000000001" customHeight="1" thickBot="1" x14ac:dyDescent="0.3">
      <c r="B216" s="308" t="s">
        <v>520</v>
      </c>
      <c r="C216" s="246"/>
      <c r="D216" s="246"/>
      <c r="E216" s="309"/>
      <c r="F216" s="309"/>
      <c r="G216" s="249">
        <f>SUM(G98:G215)</f>
        <v>367714.68</v>
      </c>
      <c r="H216" s="249">
        <f t="shared" ref="H216:AO216" si="494">SUM(H98:H215)</f>
        <v>36771.468000000015</v>
      </c>
      <c r="I216" s="249">
        <f t="shared" si="494"/>
        <v>330943.21199999971</v>
      </c>
      <c r="J216" s="249">
        <f t="shared" si="494"/>
        <v>0</v>
      </c>
      <c r="K216" s="249">
        <f t="shared" si="494"/>
        <v>0</v>
      </c>
      <c r="L216" s="249">
        <f t="shared" si="494"/>
        <v>0</v>
      </c>
      <c r="M216" s="249">
        <f t="shared" si="494"/>
        <v>0</v>
      </c>
      <c r="N216" s="249">
        <f t="shared" si="494"/>
        <v>0</v>
      </c>
      <c r="O216" s="249">
        <f t="shared" si="494"/>
        <v>0</v>
      </c>
      <c r="P216" s="249">
        <f t="shared" si="494"/>
        <v>0</v>
      </c>
      <c r="Q216" s="249">
        <f t="shared" si="494"/>
        <v>0</v>
      </c>
      <c r="R216" s="249">
        <f t="shared" si="494"/>
        <v>2.42</v>
      </c>
      <c r="S216" s="249">
        <f t="shared" si="494"/>
        <v>2465.14</v>
      </c>
      <c r="T216" s="249">
        <f t="shared" si="494"/>
        <v>4203.49</v>
      </c>
      <c r="U216" s="249">
        <f t="shared" si="494"/>
        <v>6551.1599999999962</v>
      </c>
      <c r="V216" s="249">
        <f t="shared" si="494"/>
        <v>6654.829999999999</v>
      </c>
      <c r="W216" s="249">
        <f t="shared" si="494"/>
        <v>23434.869999999995</v>
      </c>
      <c r="X216" s="249">
        <f t="shared" si="494"/>
        <v>9530.0400000000009</v>
      </c>
      <c r="Y216" s="249">
        <f t="shared" si="494"/>
        <v>12725.550000000003</v>
      </c>
      <c r="Z216" s="249">
        <f t="shared" si="494"/>
        <v>15183.990000000005</v>
      </c>
      <c r="AA216" s="249">
        <f t="shared" si="494"/>
        <v>19163.809999999983</v>
      </c>
      <c r="AB216" s="249">
        <f t="shared" si="494"/>
        <v>16340.340000000004</v>
      </c>
      <c r="AC216" s="249">
        <f t="shared" si="494"/>
        <v>12621.88000000001</v>
      </c>
      <c r="AD216" s="249">
        <f t="shared" si="494"/>
        <v>12163.150000000007</v>
      </c>
      <c r="AE216" s="249">
        <f t="shared" si="494"/>
        <v>9784.3200000000088</v>
      </c>
      <c r="AF216" s="249">
        <f t="shared" si="494"/>
        <v>8647.4499999999953</v>
      </c>
      <c r="AG216" s="249">
        <f t="shared" si="494"/>
        <v>5321.5700000000015</v>
      </c>
      <c r="AH216" s="249">
        <f t="shared" si="494"/>
        <v>3658.5500000000038</v>
      </c>
      <c r="AI216" s="249">
        <f t="shared" si="494"/>
        <v>814.61999999999989</v>
      </c>
      <c r="AJ216" s="249">
        <f t="shared" si="494"/>
        <v>561.99999999999989</v>
      </c>
      <c r="AK216" s="249">
        <f t="shared" si="494"/>
        <v>208355.4299999997</v>
      </c>
      <c r="AL216" s="249">
        <f t="shared" si="494"/>
        <v>206014.30999999971</v>
      </c>
      <c r="AM216" s="249">
        <f t="shared" si="494"/>
        <v>330268.19999999984</v>
      </c>
      <c r="AN216" s="249">
        <f t="shared" si="494"/>
        <v>330943.19999999984</v>
      </c>
      <c r="AO216" s="249">
        <f t="shared" si="494"/>
        <v>330943.19999999984</v>
      </c>
    </row>
    <row r="217" spans="2:125" s="195" customFormat="1" ht="18.75" customHeight="1" x14ac:dyDescent="0.25">
      <c r="B217" s="256" t="s">
        <v>1001</v>
      </c>
      <c r="C217" s="227" t="s">
        <v>1002</v>
      </c>
      <c r="D217" s="310" t="s">
        <v>1003</v>
      </c>
      <c r="E217" s="311" t="s">
        <v>107</v>
      </c>
      <c r="F217" s="311" t="s">
        <v>1004</v>
      </c>
      <c r="G217" s="229">
        <v>3205</v>
      </c>
      <c r="H217" s="229">
        <f>(G217*0.1)</f>
        <v>320.5</v>
      </c>
      <c r="I217" s="229">
        <f>(G217*0.9)</f>
        <v>2884.5</v>
      </c>
      <c r="J217" s="229">
        <v>0</v>
      </c>
      <c r="K217" s="229">
        <v>0</v>
      </c>
      <c r="L217" s="229">
        <v>0</v>
      </c>
      <c r="M217" s="229">
        <v>0</v>
      </c>
      <c r="N217" s="229">
        <v>0</v>
      </c>
      <c r="O217" s="229">
        <v>0</v>
      </c>
      <c r="P217" s="229">
        <v>0</v>
      </c>
      <c r="Q217" s="229">
        <v>0</v>
      </c>
      <c r="R217" s="229">
        <v>0</v>
      </c>
      <c r="S217" s="229">
        <v>0</v>
      </c>
      <c r="T217" s="229">
        <v>0</v>
      </c>
      <c r="U217" s="229">
        <v>0</v>
      </c>
      <c r="V217" s="229">
        <v>0</v>
      </c>
      <c r="W217" s="229">
        <v>0</v>
      </c>
      <c r="X217" s="229">
        <v>0</v>
      </c>
      <c r="Y217" s="229">
        <v>74.28</v>
      </c>
      <c r="Z217" s="229">
        <v>576.91</v>
      </c>
      <c r="AA217" s="229">
        <v>576.94000000000005</v>
      </c>
      <c r="AB217" s="229">
        <v>578.52</v>
      </c>
      <c r="AC217" s="229">
        <v>576.94000000000005</v>
      </c>
      <c r="AD217" s="229">
        <v>500.91</v>
      </c>
      <c r="AE217" s="229">
        <v>0</v>
      </c>
      <c r="AF217" s="230">
        <v>0</v>
      </c>
      <c r="AG217" s="229">
        <v>0</v>
      </c>
      <c r="AH217" s="229"/>
      <c r="AI217" s="229"/>
      <c r="AJ217" s="229"/>
      <c r="AK217" s="229">
        <f t="shared" ref="AK217:AL218" si="495">SUM(Y217:AD217)</f>
        <v>2884.5</v>
      </c>
      <c r="AL217" s="229">
        <f t="shared" si="495"/>
        <v>2810.22</v>
      </c>
      <c r="AM217" s="229">
        <v>2884.5</v>
      </c>
      <c r="AN217" s="229">
        <v>2884.5</v>
      </c>
      <c r="AO217" s="230">
        <v>2884.5</v>
      </c>
    </row>
    <row r="218" spans="2:125" s="195" customFormat="1" thickBot="1" x14ac:dyDescent="0.3">
      <c r="B218" s="312" t="s">
        <v>53</v>
      </c>
      <c r="C218" s="207" t="s">
        <v>1005</v>
      </c>
      <c r="D218" s="208" t="s">
        <v>1006</v>
      </c>
      <c r="E218" s="209" t="s">
        <v>107</v>
      </c>
      <c r="F218" s="209" t="s">
        <v>1007</v>
      </c>
      <c r="G218" s="210">
        <v>1130</v>
      </c>
      <c r="H218" s="210">
        <f>(G218*0.1)</f>
        <v>113</v>
      </c>
      <c r="I218" s="210">
        <f>(G218*0.9)</f>
        <v>1017</v>
      </c>
      <c r="J218" s="210">
        <v>0</v>
      </c>
      <c r="K218" s="210">
        <v>0</v>
      </c>
      <c r="L218" s="210">
        <v>0</v>
      </c>
      <c r="M218" s="210">
        <v>0</v>
      </c>
      <c r="N218" s="210">
        <v>0</v>
      </c>
      <c r="O218" s="210">
        <v>0</v>
      </c>
      <c r="P218" s="210">
        <v>0</v>
      </c>
      <c r="Q218" s="210">
        <v>0</v>
      </c>
      <c r="R218" s="210">
        <v>0</v>
      </c>
      <c r="S218" s="210">
        <v>0</v>
      </c>
      <c r="T218" s="210">
        <v>0</v>
      </c>
      <c r="U218" s="210">
        <v>0</v>
      </c>
      <c r="V218" s="210">
        <v>0</v>
      </c>
      <c r="W218" s="210">
        <v>0</v>
      </c>
      <c r="X218" s="210">
        <v>0</v>
      </c>
      <c r="Y218" s="210">
        <v>7.24</v>
      </c>
      <c r="Z218" s="210">
        <v>203.44</v>
      </c>
      <c r="AA218" s="210">
        <v>203.44</v>
      </c>
      <c r="AB218" s="210">
        <v>204</v>
      </c>
      <c r="AC218" s="210">
        <v>203.44</v>
      </c>
      <c r="AD218" s="210">
        <v>195.44</v>
      </c>
      <c r="AE218" s="210">
        <v>0</v>
      </c>
      <c r="AF218" s="211">
        <v>0</v>
      </c>
      <c r="AG218" s="210">
        <v>0</v>
      </c>
      <c r="AH218" s="210"/>
      <c r="AI218" s="210"/>
      <c r="AJ218" s="210"/>
      <c r="AK218" s="210">
        <f t="shared" si="495"/>
        <v>1017</v>
      </c>
      <c r="AL218" s="210">
        <f t="shared" si="495"/>
        <v>1009.76</v>
      </c>
      <c r="AM218" s="210">
        <v>1017</v>
      </c>
      <c r="AN218" s="210">
        <v>1017</v>
      </c>
      <c r="AO218" s="210">
        <v>1017</v>
      </c>
    </row>
    <row r="219" spans="2:125" s="219" customFormat="1" ht="20.100000000000001" customHeight="1" x14ac:dyDescent="0.25">
      <c r="B219" s="313" t="s">
        <v>520</v>
      </c>
      <c r="C219" s="215"/>
      <c r="D219" s="216"/>
      <c r="E219" s="217"/>
      <c r="F219" s="217"/>
      <c r="G219" s="218">
        <f>SUM(G217:G218)</f>
        <v>4335</v>
      </c>
      <c r="H219" s="218">
        <f t="shared" ref="H219:AO219" si="496">SUM(H217:H218)</f>
        <v>433.5</v>
      </c>
      <c r="I219" s="218">
        <f t="shared" si="496"/>
        <v>3901.5</v>
      </c>
      <c r="J219" s="218">
        <f t="shared" si="496"/>
        <v>0</v>
      </c>
      <c r="K219" s="218">
        <f t="shared" si="496"/>
        <v>0</v>
      </c>
      <c r="L219" s="218">
        <f t="shared" si="496"/>
        <v>0</v>
      </c>
      <c r="M219" s="218">
        <f t="shared" si="496"/>
        <v>0</v>
      </c>
      <c r="N219" s="218">
        <f t="shared" si="496"/>
        <v>0</v>
      </c>
      <c r="O219" s="218">
        <f t="shared" si="496"/>
        <v>0</v>
      </c>
      <c r="P219" s="218">
        <f t="shared" si="496"/>
        <v>0</v>
      </c>
      <c r="Q219" s="218">
        <f t="shared" si="496"/>
        <v>0</v>
      </c>
      <c r="R219" s="218">
        <f t="shared" si="496"/>
        <v>0</v>
      </c>
      <c r="S219" s="218">
        <f t="shared" si="496"/>
        <v>0</v>
      </c>
      <c r="T219" s="218">
        <f t="shared" si="496"/>
        <v>0</v>
      </c>
      <c r="U219" s="218">
        <f t="shared" si="496"/>
        <v>0</v>
      </c>
      <c r="V219" s="218">
        <f t="shared" si="496"/>
        <v>0</v>
      </c>
      <c r="W219" s="218">
        <f t="shared" si="496"/>
        <v>0</v>
      </c>
      <c r="X219" s="218">
        <f t="shared" si="496"/>
        <v>0</v>
      </c>
      <c r="Y219" s="218">
        <f t="shared" si="496"/>
        <v>81.52</v>
      </c>
      <c r="Z219" s="218">
        <f t="shared" si="496"/>
        <v>780.34999999999991</v>
      </c>
      <c r="AA219" s="218">
        <f t="shared" si="496"/>
        <v>780.38000000000011</v>
      </c>
      <c r="AB219" s="218">
        <f t="shared" si="496"/>
        <v>782.52</v>
      </c>
      <c r="AC219" s="218">
        <f t="shared" si="496"/>
        <v>780.38000000000011</v>
      </c>
      <c r="AD219" s="218">
        <f t="shared" si="496"/>
        <v>696.35</v>
      </c>
      <c r="AE219" s="218">
        <f t="shared" si="496"/>
        <v>0</v>
      </c>
      <c r="AF219" s="218">
        <f t="shared" si="496"/>
        <v>0</v>
      </c>
      <c r="AG219" s="218">
        <f t="shared" si="496"/>
        <v>0</v>
      </c>
      <c r="AH219" s="218"/>
      <c r="AI219" s="218"/>
      <c r="AJ219" s="218"/>
      <c r="AK219" s="218">
        <f t="shared" si="496"/>
        <v>3901.5</v>
      </c>
      <c r="AL219" s="218">
        <f t="shared" si="496"/>
        <v>3819.9799999999996</v>
      </c>
      <c r="AM219" s="218">
        <f t="shared" si="496"/>
        <v>3901.5</v>
      </c>
      <c r="AN219" s="218">
        <f t="shared" si="496"/>
        <v>3901.5</v>
      </c>
      <c r="AO219" s="314">
        <f t="shared" si="496"/>
        <v>3901.5</v>
      </c>
    </row>
    <row r="220" spans="2:125" s="320" customFormat="1" ht="20.100000000000001" customHeight="1" thickBot="1" x14ac:dyDescent="0.25">
      <c r="B220" s="315" t="s">
        <v>1008</v>
      </c>
      <c r="C220" s="316"/>
      <c r="D220" s="317"/>
      <c r="E220" s="318"/>
      <c r="F220" s="318"/>
      <c r="G220" s="319">
        <f t="shared" ref="G220:AG220" si="497">ROUND((G23+G37+G96+G216+G219),2)</f>
        <v>704265.95</v>
      </c>
      <c r="H220" s="319">
        <f t="shared" si="497"/>
        <v>70426.59</v>
      </c>
      <c r="I220" s="319">
        <f t="shared" si="497"/>
        <v>633840.23</v>
      </c>
      <c r="J220" s="319">
        <f t="shared" ca="1" si="497"/>
        <v>0</v>
      </c>
      <c r="K220" s="319">
        <f t="shared" ca="1" si="497"/>
        <v>417.3</v>
      </c>
      <c r="L220" s="319">
        <f t="shared" ca="1" si="497"/>
        <v>503.37</v>
      </c>
      <c r="M220" s="319">
        <f t="shared" ca="1" si="497"/>
        <v>558.1</v>
      </c>
      <c r="N220" s="319">
        <f t="shared" ca="1" si="497"/>
        <v>633.16999999999996</v>
      </c>
      <c r="O220" s="319">
        <f t="shared" ca="1" si="497"/>
        <v>661.91</v>
      </c>
      <c r="P220" s="319">
        <f t="shared" ca="1" si="497"/>
        <v>4612.93</v>
      </c>
      <c r="Q220" s="319">
        <f t="shared" ca="1" si="497"/>
        <v>42234.73</v>
      </c>
      <c r="R220" s="319">
        <f t="shared" ca="1" si="497"/>
        <v>48611.41</v>
      </c>
      <c r="S220" s="319">
        <f t="shared" ca="1" si="497"/>
        <v>55612.3</v>
      </c>
      <c r="T220" s="319">
        <f t="shared" ca="1" si="497"/>
        <v>65524.87</v>
      </c>
      <c r="U220" s="319">
        <f t="shared" ca="1" si="497"/>
        <v>17932.080000000002</v>
      </c>
      <c r="V220" s="319">
        <f t="shared" ca="1" si="497"/>
        <v>9821.31</v>
      </c>
      <c r="W220" s="319">
        <f t="shared" ca="1" si="497"/>
        <v>26835.65</v>
      </c>
      <c r="X220" s="319">
        <f t="shared" ca="1" si="497"/>
        <v>11980.47</v>
      </c>
      <c r="Y220" s="319">
        <f t="shared" ca="1" si="497"/>
        <v>21458.639999999999</v>
      </c>
      <c r="Z220" s="319">
        <f t="shared" ca="1" si="497"/>
        <v>25889.7</v>
      </c>
      <c r="AA220" s="319">
        <f t="shared" ca="1" si="497"/>
        <v>31674.57</v>
      </c>
      <c r="AB220" s="319">
        <f t="shared" ca="1" si="497"/>
        <v>31052.22</v>
      </c>
      <c r="AC220" s="319">
        <f t="shared" ca="1" si="497"/>
        <v>27095.45</v>
      </c>
      <c r="AD220" s="319">
        <f t="shared" ca="1" si="497"/>
        <v>19373.02</v>
      </c>
      <c r="AE220" s="319">
        <f t="shared" ca="1" si="497"/>
        <v>14788.45</v>
      </c>
      <c r="AF220" s="319">
        <f t="shared" ca="1" si="497"/>
        <v>11642.24</v>
      </c>
      <c r="AG220" s="319">
        <f t="shared" ca="1" si="497"/>
        <v>5362.83</v>
      </c>
      <c r="AH220" s="319"/>
      <c r="AI220" s="319"/>
      <c r="AJ220" s="319"/>
      <c r="AK220" s="319">
        <f ca="1">ROUND((AK23+AK37+AK96+AK216+AK219),2)</f>
        <v>506170.03</v>
      </c>
      <c r="AL220" s="319">
        <f ca="1">ROUND((AL23+AL37+AL96+AL216+AL219),2)</f>
        <v>495112.87</v>
      </c>
      <c r="AM220" s="319">
        <f ca="1">ROUND((AM23+AM37+AM96+AM216+AM219),2)</f>
        <v>633165.22</v>
      </c>
      <c r="AN220" s="319">
        <f>ROUND((AN23+AN37+AN96+AN216+AN219),2)</f>
        <v>633840.23</v>
      </c>
      <c r="AO220" s="319">
        <f>ROUND((AO23+AO37+AO96+AO216+AO219),2)</f>
        <v>633840.23</v>
      </c>
      <c r="DJ220" s="321"/>
    </row>
    <row r="221" spans="2:125" ht="9.75" x14ac:dyDescent="0.2">
      <c r="B221" s="322"/>
      <c r="C221" s="323"/>
      <c r="D221" s="324"/>
      <c r="E221" s="325"/>
      <c r="F221" s="325"/>
      <c r="G221" s="326"/>
      <c r="H221" s="326"/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  <c r="X221" s="326"/>
      <c r="Y221" s="326"/>
      <c r="Z221" s="326"/>
      <c r="AA221" s="326"/>
      <c r="AB221" s="326"/>
      <c r="AC221" s="326"/>
      <c r="AD221" s="326"/>
      <c r="AE221" s="326"/>
      <c r="AF221" s="327"/>
      <c r="AG221" s="326"/>
      <c r="AH221" s="326"/>
      <c r="AI221" s="326"/>
      <c r="AJ221" s="326"/>
      <c r="AK221" s="326"/>
      <c r="AL221" s="326"/>
      <c r="AM221" s="326"/>
      <c r="AN221" s="326"/>
      <c r="AO221" s="326"/>
    </row>
    <row r="222" spans="2:125" ht="9.75" x14ac:dyDescent="0.2">
      <c r="B222" s="322"/>
      <c r="C222" s="323"/>
      <c r="D222" s="324"/>
      <c r="E222" s="325"/>
      <c r="F222" s="325"/>
      <c r="G222" s="326"/>
      <c r="H222" s="326"/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  <c r="X222" s="326"/>
      <c r="Y222" s="326"/>
      <c r="Z222" s="326"/>
      <c r="AA222" s="326"/>
      <c r="AB222" s="326"/>
      <c r="AC222" s="326"/>
      <c r="AD222" s="326"/>
      <c r="AE222" s="326"/>
      <c r="AF222" s="327"/>
      <c r="AG222" s="326"/>
      <c r="AH222" s="326"/>
      <c r="AI222" s="326"/>
      <c r="AJ222" s="326"/>
      <c r="AK222" s="326"/>
      <c r="AL222" s="326"/>
      <c r="AM222" s="326"/>
      <c r="AN222" s="326"/>
      <c r="AO222" s="326"/>
    </row>
    <row r="223" spans="2:125" ht="9.75" x14ac:dyDescent="0.2">
      <c r="B223" s="322"/>
      <c r="C223" s="323"/>
      <c r="D223" s="324"/>
      <c r="E223" s="325"/>
      <c r="F223" s="325"/>
      <c r="G223" s="326"/>
      <c r="H223" s="326"/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  <c r="X223" s="326"/>
      <c r="Y223" s="326"/>
      <c r="Z223" s="326"/>
      <c r="AA223" s="326"/>
      <c r="AB223" s="326"/>
      <c r="AC223" s="326"/>
      <c r="AD223" s="326"/>
      <c r="AE223" s="326"/>
      <c r="AF223" s="327"/>
      <c r="AG223" s="326"/>
      <c r="AH223" s="326"/>
      <c r="AI223" s="326"/>
      <c r="AJ223" s="326"/>
      <c r="AK223" s="326"/>
      <c r="AL223" s="326"/>
      <c r="AM223" s="326"/>
      <c r="AN223" s="326"/>
      <c r="AO223" s="326"/>
    </row>
    <row r="224" spans="2:125" ht="9.75" x14ac:dyDescent="0.2">
      <c r="B224" s="322"/>
      <c r="C224" s="323"/>
      <c r="D224" s="324"/>
      <c r="E224" s="325"/>
      <c r="F224" s="325"/>
      <c r="G224" s="326"/>
      <c r="H224" s="326"/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  <c r="X224" s="326"/>
      <c r="Y224" s="326"/>
      <c r="Z224" s="326"/>
      <c r="AA224" s="326"/>
      <c r="AB224" s="326"/>
      <c r="AC224" s="326"/>
      <c r="AD224" s="326"/>
      <c r="AE224" s="326"/>
      <c r="AF224" s="327"/>
      <c r="AG224" s="326"/>
      <c r="AH224" s="326"/>
      <c r="AI224" s="326"/>
      <c r="AJ224" s="326"/>
      <c r="AK224" s="326"/>
      <c r="AL224" s="326"/>
      <c r="AM224" s="326"/>
      <c r="AN224" s="326"/>
      <c r="AO224" s="326"/>
    </row>
    <row r="225" spans="2:41" ht="9.75" x14ac:dyDescent="0.2">
      <c r="B225" s="328"/>
      <c r="C225" s="329"/>
      <c r="D225" s="330"/>
      <c r="E225" s="331"/>
      <c r="F225" s="331"/>
      <c r="G225" s="331"/>
      <c r="H225" s="331"/>
      <c r="I225" s="331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332"/>
      <c r="AG225" s="163"/>
      <c r="AH225" s="163"/>
      <c r="AI225" s="163"/>
      <c r="AJ225" s="163"/>
      <c r="AK225" s="163"/>
      <c r="AL225" s="163"/>
      <c r="AM225" s="163"/>
      <c r="AN225" s="163"/>
    </row>
    <row r="226" spans="2:41" ht="15" x14ac:dyDescent="0.25">
      <c r="B226" s="330" t="s">
        <v>1009</v>
      </c>
      <c r="C226" s="329"/>
      <c r="D226" s="330" t="s">
        <v>1010</v>
      </c>
      <c r="E226" s="331"/>
      <c r="F226" s="331"/>
      <c r="G226" s="331"/>
      <c r="H226" s="408" t="s">
        <v>1011</v>
      </c>
      <c r="I226" s="408"/>
      <c r="J226" s="402"/>
      <c r="K226" s="402"/>
      <c r="L226" s="402"/>
      <c r="M226" s="402"/>
      <c r="N226" s="402"/>
      <c r="O226" s="402"/>
      <c r="P226" s="402"/>
      <c r="Q226" s="402"/>
      <c r="R226" s="402"/>
      <c r="S226" s="402"/>
      <c r="T226" s="402"/>
      <c r="U226" s="402"/>
      <c r="V226" s="402"/>
      <c r="W226" s="402"/>
      <c r="X226" s="402"/>
      <c r="Y226" s="402"/>
      <c r="Z226" s="402"/>
      <c r="AA226" s="402"/>
      <c r="AB226" s="402"/>
      <c r="AC226" s="402"/>
      <c r="AD226" s="402"/>
      <c r="AE226" s="402"/>
      <c r="AF226" s="402"/>
      <c r="AG226" s="402"/>
      <c r="AH226" s="402"/>
      <c r="AI226" s="402"/>
      <c r="AJ226" s="402"/>
      <c r="AK226" s="402"/>
      <c r="AL226" s="402"/>
      <c r="AM226" s="402"/>
      <c r="AN226" s="402"/>
      <c r="AO226" s="402"/>
    </row>
    <row r="227" spans="2:41" ht="15" x14ac:dyDescent="0.25">
      <c r="B227" s="399" t="s">
        <v>1012</v>
      </c>
      <c r="C227" s="409"/>
      <c r="D227" s="333" t="s">
        <v>476</v>
      </c>
      <c r="G227" s="163"/>
      <c r="H227" s="399" t="s">
        <v>1013</v>
      </c>
      <c r="I227" s="409"/>
      <c r="J227" s="409"/>
      <c r="K227" s="409"/>
      <c r="L227" s="409"/>
      <c r="M227" s="409"/>
      <c r="N227" s="409"/>
      <c r="O227" s="409"/>
      <c r="P227" s="409"/>
      <c r="Q227" s="409"/>
      <c r="R227" s="409"/>
      <c r="S227" s="409"/>
      <c r="T227" s="409"/>
      <c r="U227" s="409"/>
      <c r="V227" s="409"/>
      <c r="W227" s="409"/>
      <c r="X227" s="409"/>
      <c r="Y227" s="409"/>
      <c r="Z227" s="409"/>
      <c r="AA227" s="409"/>
      <c r="AB227" s="409"/>
      <c r="AC227" s="409"/>
      <c r="AD227" s="409"/>
      <c r="AE227" s="409"/>
      <c r="AF227" s="409"/>
      <c r="AG227" s="409"/>
      <c r="AH227" s="409"/>
      <c r="AI227" s="409"/>
      <c r="AJ227" s="409"/>
      <c r="AK227" s="409"/>
      <c r="AL227" s="402"/>
      <c r="AM227" s="402"/>
      <c r="AN227" s="402"/>
      <c r="AO227" s="402"/>
    </row>
    <row r="228" spans="2:41" ht="15" x14ac:dyDescent="0.25">
      <c r="B228" s="399" t="s">
        <v>478</v>
      </c>
      <c r="C228" s="400"/>
      <c r="D228" s="333" t="s">
        <v>479</v>
      </c>
      <c r="E228" s="333"/>
      <c r="F228" s="333"/>
      <c r="G228" s="333"/>
      <c r="H228" s="399" t="s">
        <v>1014</v>
      </c>
      <c r="I228" s="399"/>
      <c r="J228" s="401"/>
      <c r="K228" s="401"/>
      <c r="L228" s="401"/>
      <c r="M228" s="401"/>
      <c r="N228" s="401"/>
      <c r="O228" s="401"/>
      <c r="P228" s="401"/>
      <c r="Q228" s="401"/>
      <c r="R228" s="401"/>
      <c r="S228" s="401"/>
      <c r="T228" s="401"/>
      <c r="U228" s="401"/>
      <c r="V228" s="401"/>
      <c r="W228" s="401"/>
      <c r="X228" s="401"/>
      <c r="Y228" s="401"/>
      <c r="Z228" s="401"/>
      <c r="AA228" s="401"/>
      <c r="AB228" s="401"/>
      <c r="AC228" s="401"/>
      <c r="AD228" s="401"/>
      <c r="AE228" s="401"/>
      <c r="AF228" s="401"/>
      <c r="AG228" s="401"/>
      <c r="AH228" s="401"/>
      <c r="AI228" s="401"/>
      <c r="AJ228" s="401"/>
      <c r="AK228" s="401"/>
      <c r="AL228" s="402"/>
      <c r="AM228" s="402"/>
      <c r="AN228" s="402"/>
      <c r="AO228" s="402"/>
    </row>
    <row r="229" spans="2:41" ht="9.75" x14ac:dyDescent="0.2">
      <c r="B229" s="166"/>
      <c r="D229" s="161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332"/>
      <c r="AG229" s="163"/>
      <c r="AH229" s="163"/>
      <c r="AI229" s="163"/>
      <c r="AJ229" s="163"/>
      <c r="AK229" s="163"/>
      <c r="AL229" s="163"/>
      <c r="AM229" s="163"/>
      <c r="AN229" s="163"/>
    </row>
    <row r="230" spans="2:41" ht="9.75" x14ac:dyDescent="0.2">
      <c r="B230" s="166"/>
      <c r="D230" s="161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332"/>
      <c r="AG230" s="163"/>
      <c r="AH230" s="163"/>
      <c r="AI230" s="163"/>
      <c r="AJ230" s="163"/>
      <c r="AK230" s="163"/>
      <c r="AL230" s="163"/>
      <c r="AM230" s="163"/>
      <c r="AN230" s="163"/>
    </row>
    <row r="231" spans="2:41" ht="9.75" x14ac:dyDescent="0.2">
      <c r="B231" s="166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332"/>
      <c r="AG231" s="163"/>
      <c r="AH231" s="163"/>
      <c r="AI231" s="163"/>
      <c r="AJ231" s="163"/>
      <c r="AK231" s="163"/>
      <c r="AL231" s="163"/>
      <c r="AM231" s="163"/>
      <c r="AN231" s="163"/>
    </row>
    <row r="232" spans="2:41" ht="9.75" x14ac:dyDescent="0.2">
      <c r="B232" s="334"/>
      <c r="AG232" s="163"/>
      <c r="AH232" s="163"/>
      <c r="AI232" s="163"/>
      <c r="AJ232" s="163"/>
      <c r="AK232" s="163"/>
      <c r="AL232" s="163"/>
      <c r="AM232" s="163"/>
      <c r="AN232" s="163"/>
      <c r="AO232" s="163"/>
    </row>
    <row r="233" spans="2:41" ht="9.75" x14ac:dyDescent="0.2">
      <c r="C233" s="166"/>
      <c r="D233" s="166"/>
      <c r="G233" s="167"/>
      <c r="AG233" s="163"/>
      <c r="AH233" s="163"/>
      <c r="AI233" s="163"/>
      <c r="AJ233" s="163"/>
      <c r="AK233" s="163"/>
      <c r="AL233" s="163"/>
      <c r="AM233" s="163"/>
      <c r="AN233" s="163"/>
      <c r="AO233" s="163"/>
    </row>
    <row r="234" spans="2:41" ht="9.75" x14ac:dyDescent="0.2">
      <c r="C234" s="166"/>
      <c r="D234" s="166"/>
      <c r="G234" s="167"/>
      <c r="AF234" s="164"/>
      <c r="AG234" s="163"/>
      <c r="AH234" s="163"/>
      <c r="AI234" s="163"/>
      <c r="AJ234" s="163"/>
      <c r="AK234" s="163"/>
      <c r="AL234" s="163"/>
      <c r="AM234" s="163"/>
      <c r="AN234" s="163"/>
      <c r="AO234" s="163"/>
    </row>
    <row r="235" spans="2:41" ht="9.75" x14ac:dyDescent="0.2">
      <c r="AG235" s="163"/>
      <c r="AH235" s="163"/>
      <c r="AI235" s="163"/>
      <c r="AJ235" s="163"/>
      <c r="AK235" s="163"/>
      <c r="AL235" s="163"/>
      <c r="AM235" s="163"/>
      <c r="AN235" s="163"/>
      <c r="AO235" s="163"/>
    </row>
    <row r="236" spans="2:41" ht="9.75" x14ac:dyDescent="0.2">
      <c r="C236" s="166"/>
      <c r="D236" s="166"/>
      <c r="G236" s="167"/>
      <c r="AF236" s="164"/>
      <c r="AG236" s="163"/>
      <c r="AH236" s="163"/>
      <c r="AI236" s="163"/>
      <c r="AJ236" s="163"/>
      <c r="AK236" s="163"/>
      <c r="AL236" s="163"/>
      <c r="AM236" s="163"/>
      <c r="AN236" s="163"/>
      <c r="AO236" s="163"/>
    </row>
    <row r="237" spans="2:41" ht="9.75" x14ac:dyDescent="0.2">
      <c r="AG237" s="163"/>
      <c r="AH237" s="163"/>
      <c r="AI237" s="163"/>
      <c r="AJ237" s="163"/>
      <c r="AK237" s="163"/>
      <c r="AL237" s="163"/>
      <c r="AM237" s="163"/>
      <c r="AN237" s="163"/>
      <c r="AO237" s="163"/>
    </row>
    <row r="238" spans="2:41" ht="9.75" x14ac:dyDescent="0.2">
      <c r="C238" s="166"/>
      <c r="D238" s="166"/>
      <c r="G238" s="167"/>
      <c r="AF238" s="164"/>
      <c r="AG238" s="163"/>
      <c r="AH238" s="163"/>
      <c r="AI238" s="163"/>
      <c r="AJ238" s="163"/>
      <c r="AK238" s="163"/>
      <c r="AL238" s="163"/>
      <c r="AM238" s="163"/>
      <c r="AN238" s="163"/>
      <c r="AO238" s="163"/>
    </row>
    <row r="239" spans="2:41" ht="9.75" x14ac:dyDescent="0.2">
      <c r="AG239" s="163"/>
      <c r="AH239" s="163"/>
      <c r="AI239" s="163"/>
      <c r="AJ239" s="163"/>
      <c r="AK239" s="163"/>
      <c r="AL239" s="163"/>
      <c r="AM239" s="163"/>
      <c r="AN239" s="163"/>
      <c r="AO239" s="163"/>
    </row>
    <row r="240" spans="2:41" ht="9.75" x14ac:dyDescent="0.2">
      <c r="AG240" s="163"/>
      <c r="AH240" s="163"/>
      <c r="AI240" s="163"/>
      <c r="AJ240" s="163"/>
      <c r="AK240" s="163"/>
      <c r="AL240" s="163"/>
      <c r="AM240" s="163"/>
      <c r="AN240" s="163"/>
      <c r="AO240" s="163"/>
    </row>
    <row r="241" spans="2:41" ht="9.75" x14ac:dyDescent="0.2">
      <c r="AG241" s="163"/>
      <c r="AH241" s="163"/>
      <c r="AI241" s="163"/>
      <c r="AJ241" s="163"/>
      <c r="AK241" s="163"/>
      <c r="AL241" s="163"/>
      <c r="AM241" s="163"/>
      <c r="AN241" s="163"/>
      <c r="AO241" s="163"/>
    </row>
    <row r="242" spans="2:41" ht="9.75" x14ac:dyDescent="0.2">
      <c r="AG242" s="163"/>
      <c r="AH242" s="163"/>
      <c r="AI242" s="163"/>
      <c r="AJ242" s="163"/>
      <c r="AK242" s="163"/>
      <c r="AL242" s="163"/>
      <c r="AM242" s="163"/>
      <c r="AN242" s="163"/>
      <c r="AO242" s="163"/>
    </row>
    <row r="243" spans="2:41" ht="9.75" x14ac:dyDescent="0.2">
      <c r="B243" s="166"/>
      <c r="AG243" s="163"/>
      <c r="AH243" s="163"/>
      <c r="AI243" s="163"/>
      <c r="AJ243" s="163"/>
      <c r="AK243" s="163"/>
      <c r="AL243" s="163"/>
      <c r="AM243" s="163"/>
      <c r="AN243" s="163"/>
      <c r="AO243" s="163"/>
    </row>
    <row r="244" spans="2:41" ht="9.75" x14ac:dyDescent="0.2">
      <c r="B244" s="166"/>
      <c r="AG244" s="163"/>
      <c r="AH244" s="163"/>
      <c r="AI244" s="163"/>
      <c r="AJ244" s="163"/>
      <c r="AK244" s="163"/>
      <c r="AL244" s="163"/>
      <c r="AM244" s="163"/>
      <c r="AN244" s="163"/>
      <c r="AO244" s="163"/>
    </row>
    <row r="245" spans="2:41" ht="9.75" x14ac:dyDescent="0.2">
      <c r="B245" s="166"/>
      <c r="AG245" s="163"/>
      <c r="AH245" s="163"/>
      <c r="AI245" s="163"/>
      <c r="AJ245" s="163"/>
      <c r="AK245" s="163"/>
      <c r="AL245" s="163"/>
      <c r="AM245" s="163"/>
      <c r="AN245" s="163"/>
      <c r="AO245" s="163"/>
    </row>
    <row r="246" spans="2:41" ht="9.75" x14ac:dyDescent="0.2">
      <c r="B246" s="166"/>
      <c r="AG246" s="163"/>
      <c r="AH246" s="163"/>
      <c r="AI246" s="163"/>
      <c r="AJ246" s="163"/>
      <c r="AK246" s="163"/>
      <c r="AL246" s="163"/>
      <c r="AM246" s="163"/>
      <c r="AN246" s="163"/>
      <c r="AO246" s="163"/>
    </row>
    <row r="247" spans="2:41" ht="9.75" x14ac:dyDescent="0.2">
      <c r="B247" s="166"/>
      <c r="AG247" s="163"/>
      <c r="AH247" s="163"/>
      <c r="AI247" s="163"/>
      <c r="AJ247" s="163"/>
      <c r="AK247" s="163"/>
      <c r="AL247" s="163"/>
      <c r="AM247" s="163"/>
      <c r="AN247" s="163"/>
      <c r="AO247" s="163"/>
    </row>
    <row r="248" spans="2:41" ht="9.75" x14ac:dyDescent="0.2">
      <c r="B248" s="166"/>
      <c r="AG248" s="163"/>
      <c r="AH248" s="163"/>
      <c r="AI248" s="163"/>
      <c r="AJ248" s="163"/>
      <c r="AK248" s="163"/>
      <c r="AL248" s="163"/>
      <c r="AM248" s="163"/>
      <c r="AN248" s="163"/>
      <c r="AO248" s="163"/>
    </row>
    <row r="249" spans="2:41" ht="9.75" x14ac:dyDescent="0.2">
      <c r="B249" s="166"/>
      <c r="AG249" s="163"/>
      <c r="AH249" s="163"/>
      <c r="AI249" s="163"/>
      <c r="AJ249" s="163"/>
      <c r="AK249" s="163"/>
      <c r="AL249" s="163"/>
      <c r="AM249" s="163"/>
      <c r="AN249" s="163"/>
      <c r="AO249" s="163"/>
    </row>
    <row r="250" spans="2:41" ht="9.75" x14ac:dyDescent="0.2">
      <c r="B250" s="166"/>
      <c r="AG250" s="163"/>
      <c r="AH250" s="163"/>
      <c r="AI250" s="163"/>
      <c r="AJ250" s="163"/>
      <c r="AK250" s="163"/>
      <c r="AL250" s="163"/>
      <c r="AM250" s="163"/>
      <c r="AN250" s="163"/>
      <c r="AO250" s="163"/>
    </row>
    <row r="251" spans="2:41" ht="9.75" x14ac:dyDescent="0.2">
      <c r="B251" s="166"/>
      <c r="AG251" s="163"/>
      <c r="AH251" s="163"/>
      <c r="AI251" s="163"/>
      <c r="AJ251" s="163"/>
      <c r="AK251" s="163"/>
      <c r="AL251" s="163"/>
      <c r="AM251" s="163"/>
      <c r="AN251" s="163"/>
      <c r="AO251" s="163"/>
    </row>
    <row r="252" spans="2:41" ht="9.75" x14ac:dyDescent="0.2">
      <c r="B252" s="166"/>
      <c r="AG252" s="163"/>
      <c r="AH252" s="163"/>
      <c r="AI252" s="163"/>
      <c r="AJ252" s="163"/>
      <c r="AK252" s="163"/>
      <c r="AL252" s="163"/>
      <c r="AM252" s="163"/>
      <c r="AN252" s="163"/>
      <c r="AO252" s="163"/>
    </row>
    <row r="253" spans="2:41" ht="9.75" x14ac:dyDescent="0.2">
      <c r="B253" s="166"/>
      <c r="AG253" s="163"/>
      <c r="AH253" s="163"/>
      <c r="AI253" s="163"/>
      <c r="AJ253" s="163"/>
      <c r="AK253" s="163"/>
      <c r="AL253" s="163"/>
      <c r="AM253" s="163"/>
      <c r="AN253" s="163"/>
      <c r="AO253" s="163"/>
    </row>
    <row r="254" spans="2:41" ht="9.75" x14ac:dyDescent="0.2">
      <c r="B254" s="166"/>
      <c r="C254" s="166"/>
      <c r="D254" s="166"/>
      <c r="AF254" s="164"/>
      <c r="AG254" s="163"/>
      <c r="AH254" s="163"/>
      <c r="AI254" s="163"/>
      <c r="AJ254" s="163"/>
      <c r="AK254" s="163"/>
      <c r="AL254" s="163"/>
      <c r="AM254" s="163"/>
      <c r="AN254" s="163"/>
      <c r="AO254" s="163"/>
    </row>
    <row r="255" spans="2:41" ht="9.75" x14ac:dyDescent="0.2">
      <c r="B255" s="166"/>
      <c r="C255" s="166"/>
      <c r="D255" s="166"/>
      <c r="AF255" s="164"/>
      <c r="AG255" s="163"/>
      <c r="AH255" s="163"/>
      <c r="AI255" s="163"/>
      <c r="AJ255" s="163"/>
      <c r="AK255" s="163"/>
      <c r="AL255" s="163"/>
      <c r="AM255" s="163"/>
      <c r="AN255" s="163"/>
      <c r="AO255" s="163"/>
    </row>
    <row r="256" spans="2:41" ht="9.75" x14ac:dyDescent="0.2">
      <c r="B256" s="166"/>
      <c r="C256" s="166"/>
      <c r="D256" s="166"/>
      <c r="AF256" s="164"/>
      <c r="AG256" s="163"/>
      <c r="AH256" s="163"/>
      <c r="AI256" s="163"/>
      <c r="AJ256" s="163"/>
      <c r="AK256" s="163"/>
      <c r="AL256" s="163"/>
      <c r="AM256" s="163"/>
      <c r="AN256" s="163"/>
      <c r="AO256" s="163"/>
    </row>
    <row r="257" spans="2:41" ht="9.75" x14ac:dyDescent="0.2">
      <c r="B257" s="166"/>
      <c r="C257" s="166"/>
      <c r="D257" s="166"/>
      <c r="AF257" s="164"/>
      <c r="AG257" s="163"/>
      <c r="AH257" s="163"/>
      <c r="AI257" s="163"/>
      <c r="AJ257" s="163"/>
      <c r="AK257" s="163"/>
      <c r="AL257" s="163"/>
      <c r="AM257" s="163"/>
      <c r="AN257" s="163"/>
      <c r="AO257" s="163"/>
    </row>
    <row r="258" spans="2:41" ht="9.75" x14ac:dyDescent="0.2">
      <c r="B258" s="166"/>
      <c r="C258" s="166"/>
      <c r="D258" s="166"/>
      <c r="AF258" s="164"/>
      <c r="AG258" s="163"/>
      <c r="AH258" s="163"/>
      <c r="AI258" s="163"/>
      <c r="AJ258" s="163"/>
      <c r="AK258" s="163"/>
      <c r="AL258" s="163"/>
      <c r="AM258" s="163"/>
      <c r="AN258" s="163"/>
      <c r="AO258" s="163"/>
    </row>
    <row r="259" spans="2:41" ht="9.75" x14ac:dyDescent="0.2">
      <c r="B259" s="166"/>
      <c r="C259" s="166"/>
      <c r="D259" s="166"/>
      <c r="AF259" s="164"/>
      <c r="AG259" s="163"/>
      <c r="AH259" s="163"/>
      <c r="AI259" s="163"/>
      <c r="AJ259" s="163"/>
      <c r="AK259" s="163"/>
      <c r="AL259" s="163"/>
      <c r="AM259" s="163"/>
      <c r="AN259" s="163"/>
      <c r="AO259" s="163"/>
    </row>
    <row r="260" spans="2:41" ht="9.75" x14ac:dyDescent="0.2">
      <c r="B260" s="166"/>
      <c r="C260" s="166"/>
      <c r="D260" s="166"/>
      <c r="AF260" s="164"/>
      <c r="AG260" s="163"/>
      <c r="AH260" s="163"/>
      <c r="AI260" s="163"/>
      <c r="AJ260" s="163"/>
      <c r="AK260" s="163"/>
      <c r="AL260" s="163"/>
      <c r="AM260" s="163"/>
      <c r="AN260" s="163"/>
      <c r="AO260" s="163"/>
    </row>
    <row r="261" spans="2:41" ht="9.75" x14ac:dyDescent="0.2">
      <c r="B261" s="166"/>
      <c r="C261" s="166"/>
      <c r="D261" s="166"/>
      <c r="AF261" s="164"/>
      <c r="AG261" s="163"/>
      <c r="AH261" s="163"/>
      <c r="AI261" s="163"/>
      <c r="AJ261" s="163"/>
      <c r="AK261" s="163"/>
      <c r="AL261" s="163"/>
      <c r="AM261" s="163"/>
      <c r="AN261" s="163"/>
      <c r="AO261" s="163"/>
    </row>
    <row r="262" spans="2:41" ht="9.75" x14ac:dyDescent="0.2">
      <c r="B262" s="166"/>
      <c r="C262" s="166"/>
      <c r="D262" s="166"/>
      <c r="AF262" s="164"/>
      <c r="AG262" s="163"/>
      <c r="AH262" s="163"/>
      <c r="AI262" s="163"/>
      <c r="AJ262" s="163"/>
      <c r="AK262" s="163"/>
      <c r="AL262" s="163"/>
      <c r="AM262" s="163"/>
      <c r="AN262" s="163"/>
      <c r="AO262" s="163"/>
    </row>
    <row r="263" spans="2:41" ht="9.75" x14ac:dyDescent="0.2">
      <c r="B263" s="166"/>
      <c r="C263" s="166"/>
      <c r="D263" s="166"/>
      <c r="AF263" s="164"/>
      <c r="AG263" s="163"/>
      <c r="AH263" s="163"/>
      <c r="AI263" s="163"/>
      <c r="AJ263" s="163"/>
      <c r="AK263" s="163"/>
      <c r="AL263" s="163"/>
      <c r="AM263" s="163"/>
      <c r="AN263" s="163"/>
      <c r="AO263" s="163"/>
    </row>
  </sheetData>
  <mergeCells count="7">
    <mergeCell ref="B228:C228"/>
    <mergeCell ref="H228:AO228"/>
    <mergeCell ref="B2:C2"/>
    <mergeCell ref="B3:AO3"/>
    <mergeCell ref="H226:AO226"/>
    <mergeCell ref="B227:C227"/>
    <mergeCell ref="H227:AO2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C22"/>
  <sheetViews>
    <sheetView workbookViewId="0">
      <selection activeCell="D14" sqref="D14"/>
    </sheetView>
  </sheetViews>
  <sheetFormatPr baseColWidth="10" defaultRowHeight="15" x14ac:dyDescent="0.25"/>
  <cols>
    <col min="1" max="1" width="3.140625" customWidth="1"/>
    <col min="2" max="2" width="10.28515625" customWidth="1"/>
    <col min="3" max="3" width="10.42578125" customWidth="1"/>
    <col min="4" max="4" width="24.5703125" customWidth="1"/>
    <col min="5" max="5" width="9.140625" customWidth="1"/>
    <col min="6" max="6" width="8.5703125" customWidth="1"/>
    <col min="7" max="7" width="11" customWidth="1"/>
    <col min="8" max="8" width="8.85546875" customWidth="1"/>
    <col min="9" max="9" width="9.85546875" customWidth="1"/>
    <col min="10" max="120" width="11.42578125" hidden="1" customWidth="1"/>
    <col min="121" max="121" width="9.28515625" customWidth="1"/>
    <col min="122" max="122" width="8.7109375" hidden="1" customWidth="1"/>
    <col min="123" max="123" width="10.42578125" hidden="1" customWidth="1"/>
    <col min="124" max="124" width="11.42578125" hidden="1" customWidth="1"/>
    <col min="125" max="125" width="11.42578125" customWidth="1"/>
    <col min="126" max="133" width="11.42578125" hidden="1" customWidth="1"/>
    <col min="134" max="134" width="11.140625" customWidth="1"/>
    <col min="135" max="135" width="10.42578125" customWidth="1"/>
    <col min="136" max="136" width="9.42578125" customWidth="1"/>
  </cols>
  <sheetData>
    <row r="2" spans="2:263" s="335" customFormat="1" ht="41.25" customHeight="1" thickBot="1" x14ac:dyDescent="0.3">
      <c r="DV2" s="411" t="s">
        <v>1015</v>
      </c>
      <c r="DW2" s="412"/>
      <c r="DX2" s="412"/>
      <c r="DY2" s="412"/>
      <c r="DZ2" s="412"/>
      <c r="EA2" s="412"/>
      <c r="EB2" s="412"/>
      <c r="EC2" s="412"/>
      <c r="ED2" s="412"/>
      <c r="EE2" s="412"/>
      <c r="EF2" s="412"/>
      <c r="EG2" s="412"/>
      <c r="EH2" s="412"/>
      <c r="EI2" s="412"/>
      <c r="EJ2" s="412"/>
      <c r="EK2" s="412"/>
      <c r="EL2" s="412"/>
      <c r="EM2" s="412"/>
      <c r="EN2" s="412"/>
      <c r="EO2" s="412"/>
      <c r="EP2" s="412"/>
      <c r="EQ2" s="412"/>
      <c r="ER2" s="412"/>
      <c r="ES2" s="412"/>
      <c r="ET2" s="412"/>
      <c r="EU2" s="412"/>
      <c r="EV2" s="412"/>
      <c r="EW2" s="412"/>
      <c r="EX2" s="412"/>
      <c r="EY2" s="412"/>
      <c r="EZ2" s="412"/>
      <c r="FA2" s="412"/>
      <c r="FB2" s="412"/>
      <c r="FC2" s="412"/>
      <c r="FD2" s="412"/>
      <c r="FE2" s="412"/>
      <c r="FF2" s="412"/>
      <c r="FG2" s="412"/>
      <c r="FH2" s="412"/>
      <c r="FI2" s="412"/>
      <c r="FJ2" s="412"/>
      <c r="FK2" s="412"/>
      <c r="FL2" s="412"/>
      <c r="FM2" s="412"/>
      <c r="FN2" s="412"/>
      <c r="FO2" s="412"/>
      <c r="FP2" s="412"/>
      <c r="FQ2" s="412"/>
      <c r="FR2" s="412"/>
      <c r="FS2" s="412"/>
      <c r="FT2" s="412"/>
      <c r="FU2" s="412"/>
      <c r="FV2" s="412"/>
      <c r="FW2" s="412"/>
      <c r="FX2" s="412"/>
      <c r="FY2" s="412"/>
      <c r="FZ2" s="412"/>
      <c r="GA2" s="412"/>
      <c r="GB2" s="412"/>
      <c r="GC2" s="412"/>
      <c r="GD2" s="412"/>
      <c r="GE2" s="412"/>
      <c r="GF2" s="412"/>
      <c r="GG2" s="412"/>
      <c r="GH2" s="412"/>
      <c r="GI2" s="412"/>
      <c r="GJ2" s="412"/>
      <c r="GK2" s="412"/>
      <c r="GL2" s="412"/>
      <c r="GM2" s="412"/>
      <c r="GN2" s="412"/>
      <c r="GO2" s="412"/>
      <c r="GP2" s="412"/>
      <c r="GQ2" s="412"/>
      <c r="GR2" s="412"/>
      <c r="GS2" s="412"/>
      <c r="GT2" s="412"/>
      <c r="GU2" s="412"/>
      <c r="GV2" s="412"/>
      <c r="GW2" s="412"/>
      <c r="GX2" s="412"/>
      <c r="GY2" s="412"/>
      <c r="GZ2" s="412"/>
      <c r="HA2" s="412"/>
      <c r="HB2" s="412"/>
      <c r="HC2" s="412"/>
      <c r="HD2" s="412"/>
      <c r="HE2" s="412"/>
      <c r="HF2" s="412"/>
      <c r="HG2" s="412"/>
      <c r="HH2" s="412"/>
      <c r="HI2" s="412"/>
      <c r="HJ2" s="412"/>
      <c r="HK2" s="412"/>
      <c r="HL2" s="412"/>
      <c r="HM2" s="412"/>
      <c r="HN2" s="412"/>
      <c r="HO2" s="412"/>
      <c r="HP2" s="412"/>
      <c r="HQ2" s="412"/>
      <c r="HR2" s="412"/>
      <c r="HS2" s="412"/>
      <c r="HT2" s="412"/>
      <c r="HU2" s="412"/>
      <c r="HV2" s="412"/>
      <c r="HW2" s="412"/>
      <c r="HX2" s="412"/>
      <c r="HY2" s="412"/>
      <c r="HZ2" s="412"/>
      <c r="IA2" s="412"/>
      <c r="IB2" s="412"/>
      <c r="IC2" s="412"/>
      <c r="ID2" s="412"/>
      <c r="IE2" s="412"/>
      <c r="IF2" s="412"/>
      <c r="IG2" s="412"/>
      <c r="IH2" s="412"/>
      <c r="II2" s="412"/>
      <c r="IJ2" s="412"/>
      <c r="IK2" s="412"/>
      <c r="IL2" s="412"/>
      <c r="IM2" s="412"/>
      <c r="IN2" s="412"/>
      <c r="IO2" s="412"/>
      <c r="IP2" s="412"/>
      <c r="IQ2" s="412"/>
      <c r="IR2" s="412"/>
      <c r="IS2" s="412"/>
      <c r="IT2" s="412"/>
      <c r="IU2" s="412"/>
      <c r="IV2" s="412"/>
      <c r="IW2" s="412"/>
      <c r="IX2" s="412"/>
      <c r="IY2" s="412"/>
      <c r="IZ2" s="412"/>
      <c r="JA2" s="336"/>
      <c r="JB2" s="336"/>
      <c r="JC2" s="336"/>
    </row>
    <row r="3" spans="2:263" ht="15.75" thickBot="1" x14ac:dyDescent="0.3">
      <c r="B3" s="413" t="s">
        <v>1016</v>
      </c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4"/>
      <c r="BC3" s="414"/>
      <c r="BD3" s="414"/>
      <c r="BE3" s="414"/>
      <c r="BF3" s="414"/>
      <c r="BG3" s="414"/>
      <c r="BH3" s="414"/>
      <c r="BI3" s="414"/>
      <c r="BJ3" s="414"/>
      <c r="BK3" s="414"/>
      <c r="BL3" s="414"/>
      <c r="BM3" s="414"/>
      <c r="BN3" s="414"/>
      <c r="BO3" s="414"/>
      <c r="BP3" s="414"/>
      <c r="BQ3" s="414"/>
      <c r="BR3" s="414"/>
      <c r="BS3" s="414"/>
      <c r="BT3" s="414"/>
      <c r="BU3" s="414"/>
      <c r="BV3" s="414"/>
      <c r="BW3" s="414"/>
      <c r="BX3" s="414"/>
      <c r="BY3" s="414"/>
      <c r="BZ3" s="414"/>
      <c r="CA3" s="414"/>
      <c r="CB3" s="414"/>
      <c r="CC3" s="414"/>
      <c r="CD3" s="414"/>
      <c r="CE3" s="414"/>
      <c r="CF3" s="414"/>
      <c r="CG3" s="414"/>
      <c r="CH3" s="414"/>
      <c r="CI3" s="414"/>
      <c r="CJ3" s="414"/>
      <c r="CK3" s="414"/>
      <c r="CL3" s="414"/>
      <c r="CM3" s="414"/>
      <c r="CN3" s="414"/>
      <c r="CO3" s="414"/>
      <c r="CP3" s="414"/>
      <c r="CQ3" s="414"/>
      <c r="CR3" s="414"/>
      <c r="CS3" s="414"/>
      <c r="CT3" s="414"/>
      <c r="CU3" s="414"/>
      <c r="CV3" s="414"/>
      <c r="CW3" s="414"/>
      <c r="CX3" s="414"/>
      <c r="CY3" s="414"/>
      <c r="CZ3" s="414"/>
      <c r="DA3" s="414"/>
      <c r="DB3" s="414"/>
      <c r="DC3" s="414"/>
      <c r="DD3" s="414"/>
      <c r="DE3" s="414"/>
      <c r="DF3" s="414"/>
      <c r="DG3" s="414"/>
      <c r="DH3" s="414"/>
      <c r="DI3" s="414"/>
      <c r="DJ3" s="414"/>
      <c r="DK3" s="414"/>
      <c r="DL3" s="414"/>
      <c r="DM3" s="414"/>
      <c r="DN3" s="414"/>
      <c r="DO3" s="414"/>
      <c r="DP3" s="414"/>
      <c r="DQ3" s="414"/>
      <c r="DR3" s="414"/>
      <c r="DS3" s="414"/>
      <c r="DT3" s="414"/>
      <c r="DU3" s="414"/>
      <c r="DV3" s="414"/>
      <c r="DW3" s="414"/>
      <c r="DX3" s="414"/>
      <c r="DY3" s="414"/>
      <c r="DZ3" s="414"/>
      <c r="EA3" s="414"/>
      <c r="EB3" s="414"/>
      <c r="EC3" s="414"/>
      <c r="ED3" s="414"/>
      <c r="EE3" s="414"/>
      <c r="EF3" s="415"/>
    </row>
    <row r="4" spans="2:263" ht="15.75" thickBot="1" x14ac:dyDescent="0.3">
      <c r="B4" s="416" t="s">
        <v>1017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  <c r="AM4" s="417"/>
      <c r="AN4" s="417"/>
      <c r="AO4" s="417"/>
      <c r="AP4" s="417"/>
      <c r="AQ4" s="417"/>
      <c r="AR4" s="417"/>
      <c r="AS4" s="417"/>
      <c r="AT4" s="417"/>
      <c r="AU4" s="417"/>
      <c r="AV4" s="417"/>
      <c r="AW4" s="417"/>
      <c r="AX4" s="417"/>
      <c r="AY4" s="417"/>
      <c r="AZ4" s="417"/>
      <c r="BA4" s="417"/>
      <c r="BB4" s="417"/>
      <c r="BC4" s="417"/>
      <c r="BD4" s="417"/>
      <c r="BE4" s="417"/>
      <c r="BF4" s="417"/>
      <c r="BG4" s="417"/>
      <c r="BH4" s="417"/>
      <c r="BI4" s="417"/>
      <c r="BJ4" s="417"/>
      <c r="BK4" s="417"/>
      <c r="BL4" s="417"/>
      <c r="BM4" s="417"/>
      <c r="BN4" s="417"/>
      <c r="BO4" s="417"/>
      <c r="BP4" s="417"/>
      <c r="BQ4" s="417"/>
      <c r="BR4" s="417"/>
      <c r="BS4" s="417"/>
      <c r="BT4" s="417"/>
      <c r="BU4" s="417"/>
      <c r="BV4" s="417"/>
      <c r="BW4" s="417"/>
      <c r="BX4" s="417"/>
      <c r="BY4" s="417"/>
      <c r="BZ4" s="417"/>
      <c r="CA4" s="417"/>
      <c r="CB4" s="417"/>
      <c r="CC4" s="417"/>
      <c r="CD4" s="417"/>
      <c r="CE4" s="417"/>
      <c r="CF4" s="417"/>
      <c r="CG4" s="417"/>
      <c r="CH4" s="417"/>
      <c r="CI4" s="417"/>
      <c r="CJ4" s="417"/>
      <c r="CK4" s="417"/>
      <c r="CL4" s="417"/>
      <c r="CM4" s="417"/>
      <c r="CN4" s="417"/>
      <c r="CO4" s="417"/>
      <c r="CP4" s="417"/>
      <c r="CQ4" s="417"/>
      <c r="CR4" s="417"/>
      <c r="CS4" s="417"/>
      <c r="CT4" s="417"/>
      <c r="CU4" s="417"/>
      <c r="CV4" s="417"/>
      <c r="CW4" s="417"/>
      <c r="CX4" s="417"/>
      <c r="CY4" s="417"/>
      <c r="CZ4" s="417"/>
      <c r="DA4" s="417"/>
      <c r="DB4" s="417"/>
      <c r="DC4" s="417"/>
      <c r="DD4" s="417"/>
      <c r="DE4" s="417"/>
      <c r="DF4" s="417"/>
      <c r="DG4" s="417"/>
      <c r="DH4" s="417"/>
      <c r="DI4" s="417"/>
      <c r="DJ4" s="417"/>
      <c r="DK4" s="417"/>
      <c r="DL4" s="417"/>
      <c r="DM4" s="417"/>
      <c r="DN4" s="417"/>
      <c r="DO4" s="417"/>
      <c r="DP4" s="417"/>
      <c r="DQ4" s="417"/>
      <c r="DR4" s="417"/>
      <c r="DS4" s="417"/>
      <c r="DT4" s="417"/>
      <c r="DU4" s="417"/>
      <c r="DV4" s="417"/>
      <c r="DW4" s="417"/>
      <c r="DX4" s="417"/>
      <c r="DY4" s="417"/>
      <c r="DZ4" s="417"/>
      <c r="EA4" s="417"/>
      <c r="EB4" s="417"/>
      <c r="EC4" s="417"/>
      <c r="ED4" s="417"/>
      <c r="EE4" s="417"/>
      <c r="EF4" s="418"/>
    </row>
    <row r="5" spans="2:263" x14ac:dyDescent="0.25">
      <c r="B5" s="337" t="s">
        <v>1</v>
      </c>
      <c r="C5" s="338" t="s">
        <v>2</v>
      </c>
      <c r="D5" s="338" t="s">
        <v>3</v>
      </c>
      <c r="E5" s="339" t="s">
        <v>4</v>
      </c>
      <c r="F5" s="339" t="s">
        <v>5</v>
      </c>
      <c r="G5" s="340" t="s">
        <v>6</v>
      </c>
      <c r="H5" s="339" t="s">
        <v>7</v>
      </c>
      <c r="I5" s="339" t="s">
        <v>8</v>
      </c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1"/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41"/>
      <c r="CC5" s="341"/>
      <c r="CD5" s="341"/>
      <c r="CE5" s="341"/>
      <c r="CF5" s="341"/>
      <c r="CG5" s="341"/>
      <c r="CH5" s="341"/>
      <c r="CI5" s="341"/>
      <c r="CJ5" s="341"/>
      <c r="CK5" s="341"/>
      <c r="CL5" s="341"/>
      <c r="CM5" s="341"/>
      <c r="CN5" s="341"/>
      <c r="CO5" s="341"/>
      <c r="CP5" s="341"/>
      <c r="CQ5" s="341"/>
      <c r="CR5" s="341"/>
      <c r="CS5" s="341"/>
      <c r="CT5" s="341"/>
      <c r="CU5" s="341"/>
      <c r="CV5" s="341"/>
      <c r="CW5" s="341"/>
      <c r="CX5" s="341"/>
      <c r="CY5" s="341"/>
      <c r="CZ5" s="341"/>
      <c r="DA5" s="341"/>
      <c r="DB5" s="341"/>
      <c r="DC5" s="341"/>
      <c r="DD5" s="341"/>
      <c r="DE5" s="341"/>
      <c r="DF5" s="341"/>
      <c r="DG5" s="341"/>
      <c r="DH5" s="341"/>
      <c r="DI5" s="341"/>
      <c r="DJ5" s="341"/>
      <c r="DK5" s="341"/>
      <c r="DL5" s="341"/>
      <c r="DM5" s="341"/>
      <c r="DN5" s="341"/>
      <c r="DO5" s="341"/>
      <c r="DP5" s="341"/>
      <c r="DQ5" s="341" t="s">
        <v>10</v>
      </c>
      <c r="DR5" s="341" t="s">
        <v>12</v>
      </c>
      <c r="DS5" s="341" t="s">
        <v>12</v>
      </c>
      <c r="DT5" s="342"/>
      <c r="DU5" s="342"/>
      <c r="DV5" s="341"/>
      <c r="DW5" s="341"/>
      <c r="DX5" s="341"/>
      <c r="DY5" s="341"/>
      <c r="DZ5" s="341"/>
      <c r="EA5" s="341"/>
      <c r="EB5" s="341"/>
      <c r="EC5" s="341"/>
      <c r="ED5" s="341" t="s">
        <v>10</v>
      </c>
      <c r="EE5" s="343" t="s">
        <v>1018</v>
      </c>
      <c r="EF5" s="341" t="s">
        <v>7</v>
      </c>
    </row>
    <row r="6" spans="2:263" x14ac:dyDescent="0.25">
      <c r="B6" s="344"/>
      <c r="C6" s="9"/>
      <c r="D6" s="9"/>
      <c r="E6" s="345"/>
      <c r="F6" s="345"/>
      <c r="G6" s="346" t="s">
        <v>14</v>
      </c>
      <c r="H6" s="345" t="s">
        <v>15</v>
      </c>
      <c r="I6" s="345" t="s">
        <v>16</v>
      </c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1"/>
      <c r="BC6" s="341"/>
      <c r="BD6" s="341"/>
      <c r="BE6" s="341"/>
      <c r="BF6" s="341"/>
      <c r="BG6" s="341"/>
      <c r="BH6" s="341"/>
      <c r="BI6" s="341"/>
      <c r="BJ6" s="341"/>
      <c r="BK6" s="341"/>
      <c r="BL6" s="341"/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1"/>
      <c r="CG6" s="341"/>
      <c r="CH6" s="341"/>
      <c r="CI6" s="341"/>
      <c r="CJ6" s="341"/>
      <c r="CK6" s="341"/>
      <c r="CL6" s="341"/>
      <c r="CM6" s="341"/>
      <c r="CN6" s="341"/>
      <c r="CO6" s="341"/>
      <c r="CP6" s="341"/>
      <c r="CQ6" s="341"/>
      <c r="CR6" s="341"/>
      <c r="CS6" s="341"/>
      <c r="CT6" s="341"/>
      <c r="CU6" s="341"/>
      <c r="CV6" s="341"/>
      <c r="CW6" s="341"/>
      <c r="CX6" s="341"/>
      <c r="CY6" s="341"/>
      <c r="CZ6" s="341"/>
      <c r="DA6" s="341"/>
      <c r="DB6" s="341"/>
      <c r="DC6" s="341"/>
      <c r="DD6" s="341"/>
      <c r="DE6" s="341"/>
      <c r="DF6" s="341"/>
      <c r="DG6" s="341"/>
      <c r="DH6" s="341"/>
      <c r="DI6" s="341"/>
      <c r="DJ6" s="341"/>
      <c r="DK6" s="341"/>
      <c r="DL6" s="341"/>
      <c r="DM6" s="341"/>
      <c r="DN6" s="341"/>
      <c r="DO6" s="341"/>
      <c r="DP6" s="341"/>
      <c r="DQ6" s="341" t="s">
        <v>1019</v>
      </c>
      <c r="DR6" s="347">
        <v>43466</v>
      </c>
      <c r="DS6" s="347" t="s">
        <v>1020</v>
      </c>
      <c r="DT6" s="347">
        <v>43525</v>
      </c>
      <c r="DU6" s="347">
        <v>43556</v>
      </c>
      <c r="DV6" s="347">
        <v>43586</v>
      </c>
      <c r="DW6" s="347">
        <v>43617</v>
      </c>
      <c r="DX6" s="347">
        <v>43647</v>
      </c>
      <c r="DY6" s="347">
        <v>43678</v>
      </c>
      <c r="DZ6" s="347">
        <v>43709</v>
      </c>
      <c r="EA6" s="347">
        <v>43739</v>
      </c>
      <c r="EB6" s="347">
        <v>43770</v>
      </c>
      <c r="EC6" s="347">
        <v>43800</v>
      </c>
      <c r="ED6" s="347" t="s">
        <v>1021</v>
      </c>
      <c r="EE6" s="343" t="s">
        <v>1022</v>
      </c>
      <c r="EF6" s="341" t="s">
        <v>48</v>
      </c>
    </row>
    <row r="7" spans="2:263" ht="57.75" x14ac:dyDescent="0.25">
      <c r="B7" s="114">
        <v>41898</v>
      </c>
      <c r="C7" s="85" t="s">
        <v>1023</v>
      </c>
      <c r="D7" s="85" t="s">
        <v>1024</v>
      </c>
      <c r="E7" s="58" t="s">
        <v>107</v>
      </c>
      <c r="F7" s="58" t="s">
        <v>1025</v>
      </c>
      <c r="G7" s="348">
        <v>1500</v>
      </c>
      <c r="H7" s="274">
        <f>(G7*0.1)</f>
        <v>150</v>
      </c>
      <c r="I7" s="274">
        <f>(G7*0.9)</f>
        <v>1350</v>
      </c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274"/>
      <c r="AZ7" s="349"/>
      <c r="BA7" s="349"/>
      <c r="BB7" s="349"/>
      <c r="BC7" s="349"/>
      <c r="BD7" s="349"/>
      <c r="BE7" s="349"/>
      <c r="BF7" s="349"/>
      <c r="BG7" s="349"/>
      <c r="BH7" s="274">
        <f>ROUND((I7/5/365*14),2)</f>
        <v>10.36</v>
      </c>
      <c r="BI7" s="274">
        <f>ROUND((I7/5/365*31),2)</f>
        <v>22.93</v>
      </c>
      <c r="BJ7" s="274">
        <f>ROUND((I7/5/365*30),2)</f>
        <v>22.19</v>
      </c>
      <c r="BK7" s="274">
        <f>ROUND((I7/5/365*31),2)</f>
        <v>22.93</v>
      </c>
      <c r="BL7" s="274">
        <f>SUM(BH7:BK7)</f>
        <v>78.41</v>
      </c>
      <c r="BM7" s="274">
        <f t="shared" ref="BM7:BM9" si="0">ROUND((AY7+BL7),2)</f>
        <v>78.41</v>
      </c>
      <c r="BN7" s="274">
        <f>ROUND((I7/5/365*31),2)</f>
        <v>22.93</v>
      </c>
      <c r="BO7" s="274">
        <f>ROUND((I7/5/365*28),2)</f>
        <v>20.71</v>
      </c>
      <c r="BP7" s="274">
        <f>ROUND((I7/5/365*31),2)</f>
        <v>22.93</v>
      </c>
      <c r="BQ7" s="274">
        <f>ROUND((I7/5/365*30),2)</f>
        <v>22.19</v>
      </c>
      <c r="BR7" s="274">
        <f>ROUND((I7/5/365*31),2)</f>
        <v>22.93</v>
      </c>
      <c r="BS7" s="274">
        <f>ROUND((I7/5/365*30),2)</f>
        <v>22.19</v>
      </c>
      <c r="BT7" s="274">
        <f>ROUND((I7/5/365*31),2)</f>
        <v>22.93</v>
      </c>
      <c r="BU7" s="274">
        <f>ROUND((I7/5/365*31),2)</f>
        <v>22.93</v>
      </c>
      <c r="BV7" s="274">
        <f>ROUND((I7/5/365*30),2)</f>
        <v>22.19</v>
      </c>
      <c r="BW7" s="274">
        <f>ROUND((I7/5/365*31),2)</f>
        <v>22.93</v>
      </c>
      <c r="BX7" s="274">
        <f>ROUND((I7/5/365*30),2)</f>
        <v>22.19</v>
      </c>
      <c r="BY7" s="274">
        <f>ROUND((I7/5/365*31),2)</f>
        <v>22.93</v>
      </c>
      <c r="BZ7" s="274">
        <f>SUM(BN7:BY7)</f>
        <v>269.98</v>
      </c>
      <c r="CA7" s="274">
        <f t="shared" ref="CA7:CA9" si="1">ROUND((BM7+BZ7),2)</f>
        <v>348.39</v>
      </c>
      <c r="CB7" s="274">
        <f>ROUND((I7/5/365*31),2)</f>
        <v>22.93</v>
      </c>
      <c r="CC7" s="274">
        <f>ROUND((I7/5/365*29),2)</f>
        <v>21.45</v>
      </c>
      <c r="CD7" s="274">
        <f>ROUND((I7/5/365*31),2)</f>
        <v>22.93</v>
      </c>
      <c r="CE7" s="274">
        <f>ROUND((I7/5/365*30),2)</f>
        <v>22.19</v>
      </c>
      <c r="CF7" s="274">
        <f>ROUND((I7/5/365*31),2)</f>
        <v>22.93</v>
      </c>
      <c r="CG7" s="274">
        <f>ROUND((I7/5/365*30),2)</f>
        <v>22.19</v>
      </c>
      <c r="CH7" s="274">
        <f>ROUND((I7/5/365*31),2)</f>
        <v>22.93</v>
      </c>
      <c r="CI7" s="274">
        <f>ROUND((I7/5/365*31),2)</f>
        <v>22.93</v>
      </c>
      <c r="CJ7" s="274">
        <f>ROUND((I7/5/365*30),2)</f>
        <v>22.19</v>
      </c>
      <c r="CK7" s="274">
        <f>ROUND((I7/5/365*31),2)</f>
        <v>22.93</v>
      </c>
      <c r="CL7" s="274">
        <f>ROUND((I7/5/365*30),2)</f>
        <v>22.19</v>
      </c>
      <c r="CM7" s="274">
        <f>ROUND((I7/5/365*31),2)</f>
        <v>22.93</v>
      </c>
      <c r="CN7" s="274">
        <f>SUM(CB7:CM7)</f>
        <v>270.72000000000003</v>
      </c>
      <c r="CO7" s="274">
        <f t="shared" ref="CO7:CO9" si="2">ROUND((CA7+CN7),2)</f>
        <v>619.11</v>
      </c>
      <c r="CP7" s="274">
        <f>ROUND((I7/5/365*31),2)</f>
        <v>22.93</v>
      </c>
      <c r="CQ7" s="274">
        <f>ROUND((I7/5/365*28),2)</f>
        <v>20.71</v>
      </c>
      <c r="CR7" s="274">
        <f>ROUND((I7/5/365*31),2)</f>
        <v>22.93</v>
      </c>
      <c r="CS7" s="274">
        <f>ROUND((I7/5/365*30),2)</f>
        <v>22.19</v>
      </c>
      <c r="CT7" s="274">
        <f>ROUND((I7/5/365*31),2)</f>
        <v>22.93</v>
      </c>
      <c r="CU7" s="274">
        <f>ROUND((I7/5/365*30),2)</f>
        <v>22.19</v>
      </c>
      <c r="CV7" s="274">
        <f>ROUND((I7/5/365*31),2)</f>
        <v>22.93</v>
      </c>
      <c r="CW7" s="274">
        <f>ROUND((I7/5/365*31),2)</f>
        <v>22.93</v>
      </c>
      <c r="CX7" s="274">
        <f>ROUND((I7/5/365*30),2)</f>
        <v>22.19</v>
      </c>
      <c r="CY7" s="274">
        <f>ROUND((I7/5/365*31),2)</f>
        <v>22.93</v>
      </c>
      <c r="CZ7" s="274">
        <f>ROUND((I7/5/365*30),2)</f>
        <v>22.19</v>
      </c>
      <c r="DA7" s="274">
        <f>ROUND((I7/5/365*31),2)</f>
        <v>22.93</v>
      </c>
      <c r="DB7" s="274">
        <f>SUM(CP7:DA7)</f>
        <v>269.98</v>
      </c>
      <c r="DC7" s="274">
        <f t="shared" ref="DC7:DC8" si="3">ROUND((CO7+DB7),2)</f>
        <v>889.09</v>
      </c>
      <c r="DD7" s="274">
        <f>ROUND((I7/5/365*31),2)</f>
        <v>22.93</v>
      </c>
      <c r="DE7" s="274">
        <f>ROUND((I7/5/365*28),2)</f>
        <v>20.71</v>
      </c>
      <c r="DF7" s="274">
        <f>ROUND((I7/5/365*31),2)</f>
        <v>22.93</v>
      </c>
      <c r="DG7" s="274">
        <f>ROUND((I7/5/365*30),2)</f>
        <v>22.19</v>
      </c>
      <c r="DH7" s="274">
        <f>ROUND((I7/5/365*31),2)</f>
        <v>22.93</v>
      </c>
      <c r="DI7" s="274">
        <f>ROUND((I7/5/365*30),2)</f>
        <v>22.19</v>
      </c>
      <c r="DJ7" s="274">
        <f>ROUND((I7/5/365*31),2)</f>
        <v>22.93</v>
      </c>
      <c r="DK7" s="274">
        <f>ROUND((I7/5/365*31),2)</f>
        <v>22.93</v>
      </c>
      <c r="DL7" s="274">
        <f>ROUND((I7/5/365*30),2)</f>
        <v>22.19</v>
      </c>
      <c r="DM7" s="274">
        <f>ROUND((I7/5/365*31),2)</f>
        <v>22.93</v>
      </c>
      <c r="DN7" s="274">
        <f>ROUND((I7/5/365*30),2)</f>
        <v>22.19</v>
      </c>
      <c r="DO7" s="274">
        <f>ROUND((I7/5/365*31),2)</f>
        <v>22.93</v>
      </c>
      <c r="DP7" s="350">
        <f>SUM(DD7:DO7)</f>
        <v>269.98</v>
      </c>
      <c r="DQ7" s="274">
        <v>1159.07</v>
      </c>
      <c r="DR7" s="274">
        <f>ROUND((I7/5/365*31),2)</f>
        <v>22.93</v>
      </c>
      <c r="DS7" s="274">
        <f>ROUND((I7/5/365*28),2)</f>
        <v>20.71</v>
      </c>
      <c r="DT7" s="274">
        <f>ROUND((I7/5/365*31),2)</f>
        <v>22.93</v>
      </c>
      <c r="DU7" s="274">
        <f>ROUND((I7/5/365*30),2)</f>
        <v>22.19</v>
      </c>
      <c r="DV7" s="350"/>
      <c r="DW7" s="350"/>
      <c r="DX7" s="350"/>
      <c r="DY7" s="350"/>
      <c r="DZ7" s="350"/>
      <c r="EA7" s="350"/>
      <c r="EB7" s="350"/>
      <c r="EC7" s="350"/>
      <c r="ED7" s="274">
        <f>SUM(DR7:EC7)</f>
        <v>88.759999999999991</v>
      </c>
      <c r="EE7" s="274">
        <f>SUM(DQ7+ED7)</f>
        <v>1247.83</v>
      </c>
      <c r="EF7" s="275">
        <f>SUM(G7-EE7)</f>
        <v>252.17000000000007</v>
      </c>
    </row>
    <row r="8" spans="2:263" ht="57.75" x14ac:dyDescent="0.25">
      <c r="B8" s="114">
        <v>41898</v>
      </c>
      <c r="C8" s="85" t="s">
        <v>1023</v>
      </c>
      <c r="D8" s="85" t="s">
        <v>1026</v>
      </c>
      <c r="E8" s="58" t="s">
        <v>107</v>
      </c>
      <c r="F8" s="58" t="s">
        <v>1027</v>
      </c>
      <c r="G8" s="348">
        <v>1500</v>
      </c>
      <c r="H8" s="274">
        <f>(G8*0.1)</f>
        <v>150</v>
      </c>
      <c r="I8" s="274">
        <f>(G8*0.9)</f>
        <v>1350</v>
      </c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274"/>
      <c r="AZ8" s="349"/>
      <c r="BA8" s="349"/>
      <c r="BB8" s="349"/>
      <c r="BC8" s="349"/>
      <c r="BD8" s="349"/>
      <c r="BE8" s="349"/>
      <c r="BF8" s="349"/>
      <c r="BG8" s="349"/>
      <c r="BH8" s="274">
        <f t="shared" ref="BH8:BH9" si="4">ROUND((I8/5/365*14),2)</f>
        <v>10.36</v>
      </c>
      <c r="BI8" s="274">
        <f t="shared" ref="BI8:BI9" si="5">ROUND((I8/5/365*31),2)</f>
        <v>22.93</v>
      </c>
      <c r="BJ8" s="274">
        <f t="shared" ref="BJ8:BJ9" si="6">ROUND((I8/5/365*30),2)</f>
        <v>22.19</v>
      </c>
      <c r="BK8" s="274">
        <f t="shared" ref="BK8:BK9" si="7">ROUND((I8/5/365*31),2)</f>
        <v>22.93</v>
      </c>
      <c r="BL8" s="274">
        <f t="shared" ref="BL8:BL9" si="8">SUM(BH8:BK8)</f>
        <v>78.41</v>
      </c>
      <c r="BM8" s="274">
        <f t="shared" si="0"/>
        <v>78.41</v>
      </c>
      <c r="BN8" s="274">
        <f t="shared" ref="BN8:BN9" si="9">ROUND((I8/5/365*31),2)</f>
        <v>22.93</v>
      </c>
      <c r="BO8" s="274">
        <f t="shared" ref="BO8:BO9" si="10">ROUND((I8/5/365*28),2)</f>
        <v>20.71</v>
      </c>
      <c r="BP8" s="274">
        <f t="shared" ref="BP8:BP9" si="11">ROUND((I8/5/365*31),2)</f>
        <v>22.93</v>
      </c>
      <c r="BQ8" s="274">
        <f t="shared" ref="BQ8:BQ9" si="12">ROUND((I8/5/365*30),2)</f>
        <v>22.19</v>
      </c>
      <c r="BR8" s="274">
        <f t="shared" ref="BR8:BR9" si="13">ROUND((I8/5/365*31),2)</f>
        <v>22.93</v>
      </c>
      <c r="BS8" s="274">
        <f t="shared" ref="BS8:BS9" si="14">ROUND((I8/5/365*30),2)</f>
        <v>22.19</v>
      </c>
      <c r="BT8" s="274">
        <f t="shared" ref="BT8:BT9" si="15">ROUND((I8/5/365*31),2)</f>
        <v>22.93</v>
      </c>
      <c r="BU8" s="274">
        <f t="shared" ref="BU8:BU9" si="16">ROUND((I8/5/365*31),2)</f>
        <v>22.93</v>
      </c>
      <c r="BV8" s="274">
        <f t="shared" ref="BV8:BV9" si="17">ROUND((I8/5/365*30),2)</f>
        <v>22.19</v>
      </c>
      <c r="BW8" s="274">
        <f t="shared" ref="BW8:BW9" si="18">ROUND((I8/5/365*31),2)</f>
        <v>22.93</v>
      </c>
      <c r="BX8" s="274">
        <f t="shared" ref="BX8:BX9" si="19">ROUND((I8/5/365*30),2)</f>
        <v>22.19</v>
      </c>
      <c r="BY8" s="274">
        <f t="shared" ref="BY8:BY9" si="20">ROUND((I8/5/365*31),2)</f>
        <v>22.93</v>
      </c>
      <c r="BZ8" s="274">
        <f t="shared" ref="BZ8" si="21">SUM(BN8:BY8)</f>
        <v>269.98</v>
      </c>
      <c r="CA8" s="274">
        <f t="shared" si="1"/>
        <v>348.39</v>
      </c>
      <c r="CB8" s="274">
        <f t="shared" ref="CB8:CB9" si="22">ROUND((I8/5/365*31),2)</f>
        <v>22.93</v>
      </c>
      <c r="CC8" s="274">
        <f t="shared" ref="CC8:CC9" si="23">ROUND((I8/5/365*29),2)</f>
        <v>21.45</v>
      </c>
      <c r="CD8" s="274">
        <f t="shared" ref="CD8:CD9" si="24">ROUND((I8/5/365*31),2)</f>
        <v>22.93</v>
      </c>
      <c r="CE8" s="274">
        <f t="shared" ref="CE8:CE9" si="25">ROUND((I8/5/365*30),2)</f>
        <v>22.19</v>
      </c>
      <c r="CF8" s="274">
        <f t="shared" ref="CF8:CF9" si="26">ROUND((I8/5/365*31),2)</f>
        <v>22.93</v>
      </c>
      <c r="CG8" s="274">
        <f t="shared" ref="CG8:CG9" si="27">ROUND((I8/5/365*30),2)</f>
        <v>22.19</v>
      </c>
      <c r="CH8" s="274">
        <f t="shared" ref="CH8:CH9" si="28">ROUND((I8/5/365*31),2)</f>
        <v>22.93</v>
      </c>
      <c r="CI8" s="274">
        <f t="shared" ref="CI8:CI9" si="29">ROUND((I8/5/365*31),2)</f>
        <v>22.93</v>
      </c>
      <c r="CJ8" s="274">
        <f t="shared" ref="CJ8:CJ9" si="30">ROUND((I8/5/365*30),2)</f>
        <v>22.19</v>
      </c>
      <c r="CK8" s="274">
        <f t="shared" ref="CK8:CK9" si="31">ROUND((I8/5/365*31),2)</f>
        <v>22.93</v>
      </c>
      <c r="CL8" s="274">
        <f t="shared" ref="CL8:CL9" si="32">ROUND((I8/5/365*30),2)</f>
        <v>22.19</v>
      </c>
      <c r="CM8" s="274">
        <f t="shared" ref="CM8:CM9" si="33">ROUND((I8/5/365*31),2)</f>
        <v>22.93</v>
      </c>
      <c r="CN8" s="274">
        <f t="shared" ref="CN8:CN9" si="34">SUM(CB8:CM8)</f>
        <v>270.72000000000003</v>
      </c>
      <c r="CO8" s="274">
        <f t="shared" si="2"/>
        <v>619.11</v>
      </c>
      <c r="CP8" s="274">
        <f t="shared" ref="CP8:CP9" si="35">ROUND((I8/5/365*31),2)</f>
        <v>22.93</v>
      </c>
      <c r="CQ8" s="274">
        <f t="shared" ref="CQ8:CQ9" si="36">ROUND((I8/5/365*28),2)</f>
        <v>20.71</v>
      </c>
      <c r="CR8" s="274">
        <f t="shared" ref="CR8:CR9" si="37">ROUND((I8/5/365*31),2)</f>
        <v>22.93</v>
      </c>
      <c r="CS8" s="274">
        <f t="shared" ref="CS8:CS9" si="38">ROUND((I8/5/365*30),2)</f>
        <v>22.19</v>
      </c>
      <c r="CT8" s="274">
        <f t="shared" ref="CT8:CT9" si="39">ROUND((I8/5/365*31),2)</f>
        <v>22.93</v>
      </c>
      <c r="CU8" s="274">
        <f t="shared" ref="CU8:CU9" si="40">ROUND((I8/5/365*30),2)</f>
        <v>22.19</v>
      </c>
      <c r="CV8" s="274">
        <f t="shared" ref="CV8:CV9" si="41">ROUND((I8/5/365*31),2)</f>
        <v>22.93</v>
      </c>
      <c r="CW8" s="274">
        <f t="shared" ref="CW8:CW9" si="42">ROUND((I8/5/365*31),2)</f>
        <v>22.93</v>
      </c>
      <c r="CX8" s="274">
        <f t="shared" ref="CX8:CX9" si="43">ROUND((I8/5/365*30),2)</f>
        <v>22.19</v>
      </c>
      <c r="CY8" s="274">
        <f t="shared" ref="CY8:CY9" si="44">ROUND((I8/5/365*31),2)</f>
        <v>22.93</v>
      </c>
      <c r="CZ8" s="274">
        <f t="shared" ref="CZ8:CZ9" si="45">ROUND((I8/5/365*30),2)</f>
        <v>22.19</v>
      </c>
      <c r="DA8" s="274">
        <f t="shared" ref="DA8:DA9" si="46">ROUND((I8/5/365*31),2)</f>
        <v>22.93</v>
      </c>
      <c r="DB8" s="274">
        <f t="shared" ref="DB8:DB9" si="47">SUM(CP8:DA8)</f>
        <v>269.98</v>
      </c>
      <c r="DC8" s="274">
        <f t="shared" si="3"/>
        <v>889.09</v>
      </c>
      <c r="DD8" s="274">
        <f t="shared" ref="DD8:DD9" si="48">ROUND((I8/5/365*31),2)</f>
        <v>22.93</v>
      </c>
      <c r="DE8" s="274">
        <f t="shared" ref="DE8:DE9" si="49">ROUND((I8/5/365*28),2)</f>
        <v>20.71</v>
      </c>
      <c r="DF8" s="274">
        <f t="shared" ref="DF8:DF9" si="50">ROUND((I8/5/365*31),2)</f>
        <v>22.93</v>
      </c>
      <c r="DG8" s="274">
        <f t="shared" ref="DG8:DG9" si="51">ROUND((I8/5/365*30),2)</f>
        <v>22.19</v>
      </c>
      <c r="DH8" s="274">
        <f t="shared" ref="DH8:DH9" si="52">ROUND((I8/5/365*31),2)</f>
        <v>22.93</v>
      </c>
      <c r="DI8" s="274">
        <f t="shared" ref="DI8:DI9" si="53">ROUND((I8/5/365*30),2)</f>
        <v>22.19</v>
      </c>
      <c r="DJ8" s="274">
        <f t="shared" ref="DJ8:DJ9" si="54">ROUND((I8/5/365*31),2)</f>
        <v>22.93</v>
      </c>
      <c r="DK8" s="274">
        <f t="shared" ref="DK8:DK9" si="55">ROUND((I8/5/365*31),2)</f>
        <v>22.93</v>
      </c>
      <c r="DL8" s="274">
        <f t="shared" ref="DL8:DL9" si="56">ROUND((I8/5/365*30),2)</f>
        <v>22.19</v>
      </c>
      <c r="DM8" s="274">
        <f t="shared" ref="DM8:DM9" si="57">ROUND((I8/5/365*31),2)</f>
        <v>22.93</v>
      </c>
      <c r="DN8" s="274">
        <f t="shared" ref="DN8:DN9" si="58">ROUND((I8/5/365*30),2)</f>
        <v>22.19</v>
      </c>
      <c r="DO8" s="274">
        <f t="shared" ref="DO8:DO9" si="59">ROUND((I8/5/365*31),2)</f>
        <v>22.93</v>
      </c>
      <c r="DP8" s="350">
        <f>SUM(DD8:DO8)</f>
        <v>269.98</v>
      </c>
      <c r="DQ8" s="274">
        <v>1159.07</v>
      </c>
      <c r="DR8" s="274">
        <f t="shared" ref="DR8:DR9" si="60">ROUND((I8/5/365*31),2)</f>
        <v>22.93</v>
      </c>
      <c r="DS8" s="274">
        <f t="shared" ref="DS8:DS9" si="61">ROUND((I8/5/365*28),2)</f>
        <v>20.71</v>
      </c>
      <c r="DT8" s="274">
        <f t="shared" ref="DT8:DT9" si="62">ROUND((I8/5/365*31),2)</f>
        <v>22.93</v>
      </c>
      <c r="DU8" s="274">
        <f t="shared" ref="DU8:DU9" si="63">ROUND((I8/5/365*30),2)</f>
        <v>22.19</v>
      </c>
      <c r="DV8" s="350"/>
      <c r="DW8" s="350"/>
      <c r="DX8" s="350"/>
      <c r="DY8" s="350"/>
      <c r="DZ8" s="350"/>
      <c r="EA8" s="350"/>
      <c r="EB8" s="350"/>
      <c r="EC8" s="350"/>
      <c r="ED8" s="274">
        <f>SUM(DR8:EC8)</f>
        <v>88.759999999999991</v>
      </c>
      <c r="EE8" s="274">
        <f>SUM(DQ8+ED8)</f>
        <v>1247.83</v>
      </c>
      <c r="EF8" s="275">
        <f>SUM(G8-EE8)</f>
        <v>252.17000000000007</v>
      </c>
    </row>
    <row r="9" spans="2:263" ht="58.5" thickBot="1" x14ac:dyDescent="0.3">
      <c r="B9" s="114">
        <v>41898</v>
      </c>
      <c r="C9" s="85" t="s">
        <v>1023</v>
      </c>
      <c r="D9" s="85" t="s">
        <v>1028</v>
      </c>
      <c r="E9" s="58" t="s">
        <v>107</v>
      </c>
      <c r="F9" s="58" t="s">
        <v>1029</v>
      </c>
      <c r="G9" s="348">
        <v>1500</v>
      </c>
      <c r="H9" s="274">
        <f>(G9*0.1)</f>
        <v>150</v>
      </c>
      <c r="I9" s="274">
        <f>(G9*0.9)</f>
        <v>1350</v>
      </c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349"/>
      <c r="AV9" s="349"/>
      <c r="AW9" s="349"/>
      <c r="AX9" s="349"/>
      <c r="AY9" s="274"/>
      <c r="AZ9" s="349"/>
      <c r="BA9" s="349"/>
      <c r="BB9" s="349"/>
      <c r="BC9" s="349"/>
      <c r="BD9" s="349"/>
      <c r="BE9" s="349"/>
      <c r="BF9" s="349"/>
      <c r="BG9" s="349"/>
      <c r="BH9" s="274">
        <f t="shared" si="4"/>
        <v>10.36</v>
      </c>
      <c r="BI9" s="274">
        <f t="shared" si="5"/>
        <v>22.93</v>
      </c>
      <c r="BJ9" s="274">
        <f t="shared" si="6"/>
        <v>22.19</v>
      </c>
      <c r="BK9" s="274">
        <f t="shared" si="7"/>
        <v>22.93</v>
      </c>
      <c r="BL9" s="274">
        <f t="shared" si="8"/>
        <v>78.41</v>
      </c>
      <c r="BM9" s="274">
        <f t="shared" si="0"/>
        <v>78.41</v>
      </c>
      <c r="BN9" s="274">
        <f t="shared" si="9"/>
        <v>22.93</v>
      </c>
      <c r="BO9" s="274">
        <f t="shared" si="10"/>
        <v>20.71</v>
      </c>
      <c r="BP9" s="274">
        <f t="shared" si="11"/>
        <v>22.93</v>
      </c>
      <c r="BQ9" s="274">
        <f t="shared" si="12"/>
        <v>22.19</v>
      </c>
      <c r="BR9" s="274">
        <f t="shared" si="13"/>
        <v>22.93</v>
      </c>
      <c r="BS9" s="274">
        <f t="shared" si="14"/>
        <v>22.19</v>
      </c>
      <c r="BT9" s="274">
        <f t="shared" si="15"/>
        <v>22.93</v>
      </c>
      <c r="BU9" s="274">
        <f t="shared" si="16"/>
        <v>22.93</v>
      </c>
      <c r="BV9" s="274">
        <f t="shared" si="17"/>
        <v>22.19</v>
      </c>
      <c r="BW9" s="274">
        <f t="shared" si="18"/>
        <v>22.93</v>
      </c>
      <c r="BX9" s="274">
        <f t="shared" si="19"/>
        <v>22.19</v>
      </c>
      <c r="BY9" s="274">
        <f t="shared" si="20"/>
        <v>22.93</v>
      </c>
      <c r="BZ9" s="274">
        <f>SUM(BN9:BY9)</f>
        <v>269.98</v>
      </c>
      <c r="CA9" s="274">
        <f t="shared" si="1"/>
        <v>348.39</v>
      </c>
      <c r="CB9" s="274">
        <f t="shared" si="22"/>
        <v>22.93</v>
      </c>
      <c r="CC9" s="274">
        <f t="shared" si="23"/>
        <v>21.45</v>
      </c>
      <c r="CD9" s="274">
        <f t="shared" si="24"/>
        <v>22.93</v>
      </c>
      <c r="CE9" s="274">
        <f t="shared" si="25"/>
        <v>22.19</v>
      </c>
      <c r="CF9" s="274">
        <f t="shared" si="26"/>
        <v>22.93</v>
      </c>
      <c r="CG9" s="274">
        <f t="shared" si="27"/>
        <v>22.19</v>
      </c>
      <c r="CH9" s="274">
        <f t="shared" si="28"/>
        <v>22.93</v>
      </c>
      <c r="CI9" s="274">
        <f t="shared" si="29"/>
        <v>22.93</v>
      </c>
      <c r="CJ9" s="274">
        <f t="shared" si="30"/>
        <v>22.19</v>
      </c>
      <c r="CK9" s="274">
        <f t="shared" si="31"/>
        <v>22.93</v>
      </c>
      <c r="CL9" s="274">
        <f t="shared" si="32"/>
        <v>22.19</v>
      </c>
      <c r="CM9" s="274">
        <f t="shared" si="33"/>
        <v>22.93</v>
      </c>
      <c r="CN9" s="274">
        <f t="shared" si="34"/>
        <v>270.72000000000003</v>
      </c>
      <c r="CO9" s="274">
        <f t="shared" si="2"/>
        <v>619.11</v>
      </c>
      <c r="CP9" s="274">
        <f t="shared" si="35"/>
        <v>22.93</v>
      </c>
      <c r="CQ9" s="274">
        <f t="shared" si="36"/>
        <v>20.71</v>
      </c>
      <c r="CR9" s="274">
        <f t="shared" si="37"/>
        <v>22.93</v>
      </c>
      <c r="CS9" s="274">
        <f t="shared" si="38"/>
        <v>22.19</v>
      </c>
      <c r="CT9" s="274">
        <f t="shared" si="39"/>
        <v>22.93</v>
      </c>
      <c r="CU9" s="274">
        <f t="shared" si="40"/>
        <v>22.19</v>
      </c>
      <c r="CV9" s="274">
        <f t="shared" si="41"/>
        <v>22.93</v>
      </c>
      <c r="CW9" s="274">
        <f t="shared" si="42"/>
        <v>22.93</v>
      </c>
      <c r="CX9" s="274">
        <f t="shared" si="43"/>
        <v>22.19</v>
      </c>
      <c r="CY9" s="274">
        <f t="shared" si="44"/>
        <v>22.93</v>
      </c>
      <c r="CZ9" s="274">
        <f t="shared" si="45"/>
        <v>22.19</v>
      </c>
      <c r="DA9" s="274">
        <f t="shared" si="46"/>
        <v>22.93</v>
      </c>
      <c r="DB9" s="274">
        <f t="shared" si="47"/>
        <v>269.98</v>
      </c>
      <c r="DC9" s="274">
        <f>ROUND((CO9+DB9),2)</f>
        <v>889.09</v>
      </c>
      <c r="DD9" s="274">
        <f t="shared" si="48"/>
        <v>22.93</v>
      </c>
      <c r="DE9" s="274">
        <f t="shared" si="49"/>
        <v>20.71</v>
      </c>
      <c r="DF9" s="274">
        <f t="shared" si="50"/>
        <v>22.93</v>
      </c>
      <c r="DG9" s="274">
        <f t="shared" si="51"/>
        <v>22.19</v>
      </c>
      <c r="DH9" s="274">
        <f t="shared" si="52"/>
        <v>22.93</v>
      </c>
      <c r="DI9" s="274">
        <f t="shared" si="53"/>
        <v>22.19</v>
      </c>
      <c r="DJ9" s="274">
        <f t="shared" si="54"/>
        <v>22.93</v>
      </c>
      <c r="DK9" s="274">
        <f t="shared" si="55"/>
        <v>22.93</v>
      </c>
      <c r="DL9" s="274">
        <f t="shared" si="56"/>
        <v>22.19</v>
      </c>
      <c r="DM9" s="274">
        <f t="shared" si="57"/>
        <v>22.93</v>
      </c>
      <c r="DN9" s="274">
        <f t="shared" si="58"/>
        <v>22.19</v>
      </c>
      <c r="DO9" s="274">
        <f t="shared" si="59"/>
        <v>22.93</v>
      </c>
      <c r="DP9" s="350">
        <f>SUM(DD9:DO9)</f>
        <v>269.98</v>
      </c>
      <c r="DQ9" s="274">
        <v>1159.07</v>
      </c>
      <c r="DR9" s="274">
        <f t="shared" si="60"/>
        <v>22.93</v>
      </c>
      <c r="DS9" s="274">
        <f t="shared" si="61"/>
        <v>20.71</v>
      </c>
      <c r="DT9" s="274">
        <f t="shared" si="62"/>
        <v>22.93</v>
      </c>
      <c r="DU9" s="274">
        <f t="shared" si="63"/>
        <v>22.19</v>
      </c>
      <c r="DV9" s="350"/>
      <c r="DW9" s="350"/>
      <c r="DX9" s="350"/>
      <c r="DY9" s="350"/>
      <c r="DZ9" s="350"/>
      <c r="EA9" s="350"/>
      <c r="EB9" s="350"/>
      <c r="EC9" s="350"/>
      <c r="ED9" s="274">
        <f>SUM(DR9:EC9)</f>
        <v>88.759999999999991</v>
      </c>
      <c r="EE9" s="274">
        <f>SUM(DQ9+ED9)</f>
        <v>1247.83</v>
      </c>
      <c r="EF9" s="275">
        <f>SUM(G9-EE9)</f>
        <v>252.17000000000007</v>
      </c>
    </row>
    <row r="10" spans="2:263" ht="15.75" thickBot="1" x14ac:dyDescent="0.3">
      <c r="B10" s="351" t="s">
        <v>469</v>
      </c>
      <c r="C10" s="351"/>
      <c r="D10" s="351"/>
      <c r="E10" s="351"/>
      <c r="F10" s="351"/>
      <c r="G10" s="352">
        <f>SUM(G7:G9)</f>
        <v>4500</v>
      </c>
      <c r="H10" s="353">
        <f t="shared" ref="H10:BS10" si="64">SUM(H7:H9)</f>
        <v>450</v>
      </c>
      <c r="I10" s="353">
        <f t="shared" si="64"/>
        <v>4050</v>
      </c>
      <c r="J10" s="353">
        <f t="shared" si="64"/>
        <v>0</v>
      </c>
      <c r="K10" s="353">
        <f t="shared" si="64"/>
        <v>0</v>
      </c>
      <c r="L10" s="353">
        <f t="shared" si="64"/>
        <v>0</v>
      </c>
      <c r="M10" s="353">
        <f t="shared" si="64"/>
        <v>0</v>
      </c>
      <c r="N10" s="353">
        <f t="shared" si="64"/>
        <v>0</v>
      </c>
      <c r="O10" s="353">
        <f t="shared" si="64"/>
        <v>0</v>
      </c>
      <c r="P10" s="353">
        <f t="shared" si="64"/>
        <v>0</v>
      </c>
      <c r="Q10" s="353">
        <f t="shared" si="64"/>
        <v>0</v>
      </c>
      <c r="R10" s="353">
        <f t="shared" si="64"/>
        <v>0</v>
      </c>
      <c r="S10" s="353">
        <f t="shared" si="64"/>
        <v>0</v>
      </c>
      <c r="T10" s="353">
        <f t="shared" si="64"/>
        <v>0</v>
      </c>
      <c r="U10" s="353">
        <f t="shared" si="64"/>
        <v>0</v>
      </c>
      <c r="V10" s="353">
        <f t="shared" si="64"/>
        <v>0</v>
      </c>
      <c r="W10" s="353">
        <f t="shared" si="64"/>
        <v>0</v>
      </c>
      <c r="X10" s="353">
        <f t="shared" si="64"/>
        <v>0</v>
      </c>
      <c r="Y10" s="353">
        <f t="shared" si="64"/>
        <v>0</v>
      </c>
      <c r="Z10" s="353">
        <f t="shared" si="64"/>
        <v>0</v>
      </c>
      <c r="AA10" s="353">
        <f t="shared" si="64"/>
        <v>0</v>
      </c>
      <c r="AB10" s="353">
        <f t="shared" si="64"/>
        <v>0</v>
      </c>
      <c r="AC10" s="353">
        <f t="shared" si="64"/>
        <v>0</v>
      </c>
      <c r="AD10" s="353">
        <f t="shared" si="64"/>
        <v>0</v>
      </c>
      <c r="AE10" s="353">
        <f t="shared" si="64"/>
        <v>0</v>
      </c>
      <c r="AF10" s="353">
        <f t="shared" si="64"/>
        <v>0</v>
      </c>
      <c r="AG10" s="353">
        <f t="shared" si="64"/>
        <v>0</v>
      </c>
      <c r="AH10" s="353">
        <f t="shared" si="64"/>
        <v>0</v>
      </c>
      <c r="AI10" s="353">
        <f t="shared" si="64"/>
        <v>0</v>
      </c>
      <c r="AJ10" s="353">
        <f t="shared" si="64"/>
        <v>0</v>
      </c>
      <c r="AK10" s="353">
        <f t="shared" si="64"/>
        <v>0</v>
      </c>
      <c r="AL10" s="353">
        <f t="shared" si="64"/>
        <v>0</v>
      </c>
      <c r="AM10" s="353">
        <f t="shared" si="64"/>
        <v>0</v>
      </c>
      <c r="AN10" s="353">
        <f t="shared" si="64"/>
        <v>0</v>
      </c>
      <c r="AO10" s="353">
        <f t="shared" si="64"/>
        <v>0</v>
      </c>
      <c r="AP10" s="353">
        <f t="shared" si="64"/>
        <v>0</v>
      </c>
      <c r="AQ10" s="353">
        <f t="shared" si="64"/>
        <v>0</v>
      </c>
      <c r="AR10" s="353">
        <f t="shared" si="64"/>
        <v>0</v>
      </c>
      <c r="AS10" s="353">
        <f t="shared" si="64"/>
        <v>0</v>
      </c>
      <c r="AT10" s="353">
        <f t="shared" si="64"/>
        <v>0</v>
      </c>
      <c r="AU10" s="353">
        <f t="shared" si="64"/>
        <v>0</v>
      </c>
      <c r="AV10" s="353">
        <f t="shared" si="64"/>
        <v>0</v>
      </c>
      <c r="AW10" s="353">
        <f t="shared" si="64"/>
        <v>0</v>
      </c>
      <c r="AX10" s="353">
        <f t="shared" si="64"/>
        <v>0</v>
      </c>
      <c r="AY10" s="353">
        <f t="shared" si="64"/>
        <v>0</v>
      </c>
      <c r="AZ10" s="353">
        <f t="shared" si="64"/>
        <v>0</v>
      </c>
      <c r="BA10" s="353">
        <f t="shared" si="64"/>
        <v>0</v>
      </c>
      <c r="BB10" s="353">
        <f t="shared" si="64"/>
        <v>0</v>
      </c>
      <c r="BC10" s="353">
        <f t="shared" si="64"/>
        <v>0</v>
      </c>
      <c r="BD10" s="353">
        <f t="shared" si="64"/>
        <v>0</v>
      </c>
      <c r="BE10" s="353">
        <f t="shared" si="64"/>
        <v>0</v>
      </c>
      <c r="BF10" s="353">
        <f t="shared" si="64"/>
        <v>0</v>
      </c>
      <c r="BG10" s="353">
        <f t="shared" si="64"/>
        <v>0</v>
      </c>
      <c r="BH10" s="353">
        <f t="shared" si="64"/>
        <v>31.08</v>
      </c>
      <c r="BI10" s="353">
        <f t="shared" si="64"/>
        <v>68.789999999999992</v>
      </c>
      <c r="BJ10" s="353">
        <f t="shared" si="64"/>
        <v>66.570000000000007</v>
      </c>
      <c r="BK10" s="353">
        <f>SUM(BK7:BK9)</f>
        <v>68.789999999999992</v>
      </c>
      <c r="BL10" s="353">
        <f>SUM(BL7:BL9)</f>
        <v>235.23</v>
      </c>
      <c r="BM10" s="353">
        <f t="shared" si="64"/>
        <v>235.23</v>
      </c>
      <c r="BN10" s="353">
        <f t="shared" si="64"/>
        <v>68.789999999999992</v>
      </c>
      <c r="BO10" s="353">
        <f>SUM(BO7:BO9)</f>
        <v>62.13</v>
      </c>
      <c r="BP10" s="353">
        <f t="shared" si="64"/>
        <v>68.789999999999992</v>
      </c>
      <c r="BQ10" s="353">
        <f t="shared" si="64"/>
        <v>66.570000000000007</v>
      </c>
      <c r="BR10" s="353">
        <f t="shared" si="64"/>
        <v>68.789999999999992</v>
      </c>
      <c r="BS10" s="353">
        <f t="shared" si="64"/>
        <v>66.570000000000007</v>
      </c>
      <c r="BT10" s="353">
        <f t="shared" ref="BT10:EF10" si="65">SUM(BT7:BT9)</f>
        <v>68.789999999999992</v>
      </c>
      <c r="BU10" s="353">
        <f t="shared" si="65"/>
        <v>68.789999999999992</v>
      </c>
      <c r="BV10" s="353">
        <f t="shared" si="65"/>
        <v>66.570000000000007</v>
      </c>
      <c r="BW10" s="353">
        <f>SUM(BW7:BW9)</f>
        <v>68.789999999999992</v>
      </c>
      <c r="BX10" s="353">
        <f t="shared" si="65"/>
        <v>66.570000000000007</v>
      </c>
      <c r="BY10" s="353">
        <f t="shared" si="65"/>
        <v>68.789999999999992</v>
      </c>
      <c r="BZ10" s="353">
        <f>SUM(BZ7:BZ9)</f>
        <v>809.94</v>
      </c>
      <c r="CA10" s="353">
        <f t="shared" si="65"/>
        <v>1045.17</v>
      </c>
      <c r="CB10" s="353">
        <f t="shared" si="65"/>
        <v>68.789999999999992</v>
      </c>
      <c r="CC10" s="353">
        <f t="shared" si="65"/>
        <v>64.349999999999994</v>
      </c>
      <c r="CD10" s="353">
        <f t="shared" si="65"/>
        <v>68.789999999999992</v>
      </c>
      <c r="CE10" s="353">
        <f t="shared" si="65"/>
        <v>66.570000000000007</v>
      </c>
      <c r="CF10" s="353">
        <f t="shared" si="65"/>
        <v>68.789999999999992</v>
      </c>
      <c r="CG10" s="353">
        <f t="shared" si="65"/>
        <v>66.570000000000007</v>
      </c>
      <c r="CH10" s="353">
        <f t="shared" si="65"/>
        <v>68.789999999999992</v>
      </c>
      <c r="CI10" s="353">
        <f t="shared" si="65"/>
        <v>68.789999999999992</v>
      </c>
      <c r="CJ10" s="353">
        <f t="shared" si="65"/>
        <v>66.570000000000007</v>
      </c>
      <c r="CK10" s="353">
        <f t="shared" si="65"/>
        <v>68.789999999999992</v>
      </c>
      <c r="CL10" s="353">
        <f t="shared" si="65"/>
        <v>66.570000000000007</v>
      </c>
      <c r="CM10" s="353">
        <f t="shared" si="65"/>
        <v>68.789999999999992</v>
      </c>
      <c r="CN10" s="353">
        <f t="shared" si="65"/>
        <v>812.16000000000008</v>
      </c>
      <c r="CO10" s="353">
        <f t="shared" si="65"/>
        <v>1857.33</v>
      </c>
      <c r="CP10" s="353">
        <f t="shared" si="65"/>
        <v>68.789999999999992</v>
      </c>
      <c r="CQ10" s="353">
        <f t="shared" si="65"/>
        <v>62.13</v>
      </c>
      <c r="CR10" s="353">
        <f t="shared" si="65"/>
        <v>68.789999999999992</v>
      </c>
      <c r="CS10" s="353">
        <f t="shared" si="65"/>
        <v>66.570000000000007</v>
      </c>
      <c r="CT10" s="353">
        <f t="shared" si="65"/>
        <v>68.789999999999992</v>
      </c>
      <c r="CU10" s="353">
        <f t="shared" si="65"/>
        <v>66.570000000000007</v>
      </c>
      <c r="CV10" s="353">
        <f t="shared" si="65"/>
        <v>68.789999999999992</v>
      </c>
      <c r="CW10" s="353">
        <f t="shared" si="65"/>
        <v>68.789999999999992</v>
      </c>
      <c r="CX10" s="353">
        <f t="shared" si="65"/>
        <v>66.570000000000007</v>
      </c>
      <c r="CY10" s="353">
        <f t="shared" si="65"/>
        <v>68.789999999999992</v>
      </c>
      <c r="CZ10" s="353">
        <f t="shared" si="65"/>
        <v>66.570000000000007</v>
      </c>
      <c r="DA10" s="353">
        <f t="shared" si="65"/>
        <v>68.789999999999992</v>
      </c>
      <c r="DB10" s="353">
        <f t="shared" si="65"/>
        <v>809.94</v>
      </c>
      <c r="DC10" s="353">
        <f t="shared" si="65"/>
        <v>2667.27</v>
      </c>
      <c r="DD10" s="353">
        <f t="shared" si="65"/>
        <v>68.789999999999992</v>
      </c>
      <c r="DE10" s="353">
        <f t="shared" si="65"/>
        <v>62.13</v>
      </c>
      <c r="DF10" s="353">
        <f t="shared" si="65"/>
        <v>68.789999999999992</v>
      </c>
      <c r="DG10" s="353">
        <f t="shared" si="65"/>
        <v>66.570000000000007</v>
      </c>
      <c r="DH10" s="353">
        <f t="shared" si="65"/>
        <v>68.789999999999992</v>
      </c>
      <c r="DI10" s="353">
        <f t="shared" si="65"/>
        <v>66.570000000000007</v>
      </c>
      <c r="DJ10" s="353">
        <f t="shared" si="65"/>
        <v>68.789999999999992</v>
      </c>
      <c r="DK10" s="353">
        <f t="shared" si="65"/>
        <v>68.789999999999992</v>
      </c>
      <c r="DL10" s="353">
        <f t="shared" si="65"/>
        <v>66.570000000000007</v>
      </c>
      <c r="DM10" s="353">
        <f t="shared" si="65"/>
        <v>68.789999999999992</v>
      </c>
      <c r="DN10" s="353">
        <f t="shared" si="65"/>
        <v>66.570000000000007</v>
      </c>
      <c r="DO10" s="353">
        <f t="shared" si="65"/>
        <v>68.789999999999992</v>
      </c>
      <c r="DP10" s="354">
        <f t="shared" si="65"/>
        <v>809.94</v>
      </c>
      <c r="DQ10" s="354">
        <f t="shared" si="65"/>
        <v>3477.21</v>
      </c>
      <c r="DR10" s="353">
        <f t="shared" si="65"/>
        <v>68.789999999999992</v>
      </c>
      <c r="DS10" s="353">
        <f t="shared" si="65"/>
        <v>62.13</v>
      </c>
      <c r="DT10" s="353">
        <f t="shared" si="65"/>
        <v>68.789999999999992</v>
      </c>
      <c r="DU10" s="353">
        <f t="shared" si="65"/>
        <v>66.570000000000007</v>
      </c>
      <c r="DV10" s="354"/>
      <c r="DW10" s="354"/>
      <c r="DX10" s="354"/>
      <c r="DY10" s="354"/>
      <c r="DZ10" s="354"/>
      <c r="EA10" s="354"/>
      <c r="EB10" s="354"/>
      <c r="EC10" s="354"/>
      <c r="ED10" s="355">
        <f>SUM(ED7:ED9)</f>
        <v>266.27999999999997</v>
      </c>
      <c r="EE10" s="355">
        <f>SUM(EE7:EE9)</f>
        <v>3743.49</v>
      </c>
      <c r="EF10" s="353">
        <f t="shared" si="65"/>
        <v>756.51000000000022</v>
      </c>
    </row>
    <row r="11" spans="2:263" x14ac:dyDescent="0.25">
      <c r="EE11" s="419"/>
      <c r="EF11" s="420"/>
    </row>
    <row r="14" spans="2:263" x14ac:dyDescent="0.25">
      <c r="B14" s="356" t="s">
        <v>1009</v>
      </c>
      <c r="C14" s="155"/>
      <c r="D14" s="155"/>
      <c r="E14" s="357" t="s">
        <v>1010</v>
      </c>
      <c r="F14" s="151"/>
      <c r="G14" s="152"/>
      <c r="H14" s="151"/>
      <c r="J14" s="156"/>
      <c r="K14" s="151"/>
      <c r="L14" s="151"/>
      <c r="M14" s="151"/>
      <c r="N14" s="151"/>
      <c r="O14" s="358" t="s">
        <v>1010</v>
      </c>
      <c r="P14" s="151" t="s">
        <v>1010</v>
      </c>
      <c r="Q14" s="151" t="s">
        <v>1010</v>
      </c>
      <c r="R14" s="151"/>
      <c r="S14" s="151"/>
      <c r="T14" s="151" t="s">
        <v>1010</v>
      </c>
      <c r="U14" s="151" t="s">
        <v>1010</v>
      </c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3"/>
      <c r="CU14" s="151"/>
      <c r="CV14" s="151"/>
      <c r="CW14" s="151"/>
      <c r="CX14" s="151"/>
      <c r="CY14" s="151"/>
      <c r="CZ14" s="151"/>
      <c r="DA14" s="151"/>
      <c r="DB14" s="151"/>
      <c r="DC14" s="151"/>
      <c r="DD14" s="357" t="s">
        <v>1011</v>
      </c>
      <c r="DE14" s="151"/>
      <c r="DF14" s="151"/>
      <c r="DG14" s="151"/>
      <c r="DH14" s="151"/>
      <c r="DI14" s="151"/>
      <c r="DJ14" s="151"/>
      <c r="DK14" s="151"/>
      <c r="DL14" s="357" t="s">
        <v>1030</v>
      </c>
      <c r="DM14" s="151"/>
      <c r="DN14" s="151"/>
      <c r="DO14" s="151"/>
      <c r="DP14" s="154"/>
      <c r="DR14" s="154"/>
      <c r="DS14" s="154"/>
      <c r="DT14" s="357" t="s">
        <v>1011</v>
      </c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1"/>
      <c r="EF14" s="151"/>
    </row>
    <row r="15" spans="2:263" x14ac:dyDescent="0.25">
      <c r="B15" s="396" t="s">
        <v>475</v>
      </c>
      <c r="C15" s="396"/>
      <c r="D15" s="396"/>
      <c r="E15" s="397" t="s">
        <v>476</v>
      </c>
      <c r="F15" s="421"/>
      <c r="G15" s="421"/>
      <c r="H15" s="151"/>
      <c r="I15" s="151"/>
      <c r="J15" s="156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388" t="s">
        <v>1031</v>
      </c>
      <c r="DM15" s="410"/>
      <c r="DN15" s="410"/>
      <c r="DO15" s="410"/>
      <c r="DP15" s="410"/>
      <c r="DQ15" s="410"/>
      <c r="DR15" s="410"/>
      <c r="DS15" s="410"/>
      <c r="DT15" s="410"/>
      <c r="DU15" s="410"/>
      <c r="DV15" s="410"/>
      <c r="DW15" s="410"/>
      <c r="DX15" s="410"/>
      <c r="DY15" s="410"/>
      <c r="DZ15" s="410"/>
      <c r="EA15" s="410"/>
      <c r="EB15" s="410"/>
      <c r="EC15" s="410"/>
      <c r="ED15" s="410"/>
      <c r="EE15" s="410"/>
      <c r="EF15" s="410"/>
    </row>
    <row r="16" spans="2:263" x14ac:dyDescent="0.25">
      <c r="B16" s="387" t="s">
        <v>478</v>
      </c>
      <c r="C16" s="387"/>
      <c r="D16" s="387"/>
      <c r="E16" s="387" t="s">
        <v>479</v>
      </c>
      <c r="F16" s="387"/>
      <c r="G16" s="387"/>
      <c r="H16" s="156"/>
      <c r="I16" s="151"/>
      <c r="J16" s="156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388" t="s">
        <v>1014</v>
      </c>
      <c r="DM16" s="410"/>
      <c r="DN16" s="410"/>
      <c r="DO16" s="410"/>
      <c r="DP16" s="410"/>
      <c r="DQ16" s="410"/>
      <c r="DR16" s="410"/>
      <c r="DS16" s="410"/>
      <c r="DT16" s="410"/>
      <c r="DU16" s="410"/>
      <c r="DV16" s="410"/>
      <c r="DW16" s="410"/>
      <c r="DX16" s="410"/>
      <c r="DY16" s="410"/>
      <c r="DZ16" s="410"/>
      <c r="EA16" s="410"/>
      <c r="EB16" s="410"/>
      <c r="EC16" s="410"/>
      <c r="ED16" s="410"/>
      <c r="EE16" s="410"/>
      <c r="EF16" s="410"/>
    </row>
    <row r="17" spans="2:136" x14ac:dyDescent="0.25">
      <c r="B17" s="7"/>
      <c r="C17" s="7"/>
      <c r="D17" s="7"/>
      <c r="E17" s="151"/>
      <c r="F17" s="151"/>
      <c r="G17" s="152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1"/>
      <c r="EF17" s="151"/>
    </row>
    <row r="22" spans="2:136" x14ac:dyDescent="0.25">
      <c r="EE22" s="359" t="s">
        <v>1032</v>
      </c>
    </row>
  </sheetData>
  <mergeCells count="10">
    <mergeCell ref="B16:D16"/>
    <mergeCell ref="E16:G16"/>
    <mergeCell ref="DL16:EF16"/>
    <mergeCell ref="DV2:IZ2"/>
    <mergeCell ref="B3:EF3"/>
    <mergeCell ref="B4:EF4"/>
    <mergeCell ref="EE11:EF11"/>
    <mergeCell ref="B15:D15"/>
    <mergeCell ref="E15:G15"/>
    <mergeCell ref="DL15:EF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D14"/>
  <sheetViews>
    <sheetView topLeftCell="A7" zoomScale="110" zoomScaleNormal="110" workbookViewId="0">
      <selection activeCell="D6" sqref="D6"/>
    </sheetView>
  </sheetViews>
  <sheetFormatPr baseColWidth="10" defaultRowHeight="18.75" x14ac:dyDescent="0.3"/>
  <cols>
    <col min="1" max="1" width="4.28515625" customWidth="1"/>
    <col min="2" max="2" width="8.140625" customWidth="1"/>
    <col min="3" max="3" width="14.85546875" customWidth="1"/>
    <col min="4" max="4" width="33" customWidth="1"/>
    <col min="6" max="6" width="10.5703125" customWidth="1"/>
    <col min="7" max="7" width="10.7109375" customWidth="1"/>
    <col min="8" max="8" width="17" customWidth="1"/>
    <col min="9" max="9" width="13" style="360" customWidth="1"/>
    <col min="10" max="10" width="19.42578125" customWidth="1"/>
    <col min="11" max="107" width="0" hidden="1" customWidth="1"/>
    <col min="108" max="108" width="11.7109375" style="373" bestFit="1" customWidth="1"/>
  </cols>
  <sheetData>
    <row r="3" spans="2:108" ht="15" x14ac:dyDescent="0.25">
      <c r="B3" s="426" t="s">
        <v>1051</v>
      </c>
      <c r="C3" s="427"/>
      <c r="D3" s="427"/>
      <c r="E3" s="427"/>
      <c r="F3" s="427"/>
      <c r="G3" s="427"/>
      <c r="H3" s="427"/>
      <c r="I3" s="427"/>
      <c r="J3" s="428"/>
      <c r="DD3"/>
    </row>
    <row r="4" spans="2:108" ht="15.75" thickBot="1" x14ac:dyDescent="0.3">
      <c r="B4" s="429" t="s">
        <v>1033</v>
      </c>
      <c r="C4" s="422"/>
      <c r="D4" s="422"/>
      <c r="E4" s="422"/>
      <c r="F4" s="422"/>
      <c r="G4" s="422"/>
      <c r="H4" s="422"/>
      <c r="I4" s="422"/>
      <c r="J4" s="430"/>
      <c r="DD4"/>
    </row>
    <row r="5" spans="2:108" ht="24" x14ac:dyDescent="0.25">
      <c r="B5" s="361" t="s">
        <v>1</v>
      </c>
      <c r="C5" s="362" t="s">
        <v>2</v>
      </c>
      <c r="D5" s="362" t="s">
        <v>3</v>
      </c>
      <c r="E5" s="363" t="s">
        <v>1034</v>
      </c>
      <c r="F5" s="362" t="s">
        <v>4</v>
      </c>
      <c r="G5" s="362" t="s">
        <v>5</v>
      </c>
      <c r="H5" s="364" t="s">
        <v>1035</v>
      </c>
      <c r="I5" s="365" t="s">
        <v>1036</v>
      </c>
      <c r="J5" s="362" t="s">
        <v>1037</v>
      </c>
      <c r="DD5"/>
    </row>
    <row r="6" spans="2:108" ht="59.25" customHeight="1" x14ac:dyDescent="0.25">
      <c r="B6" s="59">
        <v>41115</v>
      </c>
      <c r="C6" s="95" t="s">
        <v>1038</v>
      </c>
      <c r="D6" s="95" t="s">
        <v>1039</v>
      </c>
      <c r="E6" s="91">
        <v>30503.3</v>
      </c>
      <c r="F6" s="95" t="s">
        <v>96</v>
      </c>
      <c r="G6" s="61" t="s">
        <v>97</v>
      </c>
      <c r="H6" s="95" t="s">
        <v>1040</v>
      </c>
      <c r="I6" s="93">
        <v>11925.65</v>
      </c>
      <c r="J6" s="95" t="s">
        <v>1041</v>
      </c>
      <c r="DD6"/>
    </row>
    <row r="7" spans="2:108" ht="66.75" customHeight="1" x14ac:dyDescent="0.25">
      <c r="B7" s="59">
        <v>41264</v>
      </c>
      <c r="C7" s="95" t="s">
        <v>1042</v>
      </c>
      <c r="D7" s="95" t="s">
        <v>1043</v>
      </c>
      <c r="E7" s="93">
        <v>25786.68</v>
      </c>
      <c r="F7" s="95" t="s">
        <v>100</v>
      </c>
      <c r="G7" s="61" t="s">
        <v>101</v>
      </c>
      <c r="H7" s="95" t="s">
        <v>1044</v>
      </c>
      <c r="I7" s="93">
        <v>11028.94</v>
      </c>
      <c r="J7" s="95" t="s">
        <v>1052</v>
      </c>
      <c r="DD7"/>
    </row>
    <row r="8" spans="2:108" ht="106.5" customHeight="1" x14ac:dyDescent="0.25">
      <c r="B8" s="103">
        <v>43397</v>
      </c>
      <c r="C8" s="431" t="s">
        <v>111</v>
      </c>
      <c r="D8" s="432" t="s">
        <v>112</v>
      </c>
      <c r="E8" s="93">
        <v>23272</v>
      </c>
      <c r="F8" s="95" t="s">
        <v>107</v>
      </c>
      <c r="G8" s="61" t="s">
        <v>113</v>
      </c>
      <c r="H8" s="95" t="s">
        <v>1045</v>
      </c>
      <c r="I8" s="93">
        <v>22193.19</v>
      </c>
      <c r="J8" s="95" t="s">
        <v>1046</v>
      </c>
      <c r="DD8"/>
    </row>
    <row r="9" spans="2:108" ht="97.5" customHeight="1" x14ac:dyDescent="0.25">
      <c r="B9" s="59">
        <v>43168</v>
      </c>
      <c r="C9" s="95" t="s">
        <v>109</v>
      </c>
      <c r="D9" s="99" t="s">
        <v>1053</v>
      </c>
      <c r="E9" s="93">
        <v>38194</v>
      </c>
      <c r="F9" s="95" t="s">
        <v>177</v>
      </c>
      <c r="G9" s="433"/>
      <c r="H9" s="95" t="s">
        <v>1045</v>
      </c>
      <c r="I9" s="93">
        <v>34266.81</v>
      </c>
      <c r="J9" s="95" t="s">
        <v>1046</v>
      </c>
      <c r="DD9"/>
    </row>
    <row r="10" spans="2:108" ht="48.75" x14ac:dyDescent="0.25">
      <c r="B10" s="59">
        <v>41628</v>
      </c>
      <c r="C10" s="95" t="s">
        <v>982</v>
      </c>
      <c r="D10" s="61" t="s">
        <v>983</v>
      </c>
      <c r="E10" s="93">
        <v>37488</v>
      </c>
      <c r="F10" s="95" t="s">
        <v>238</v>
      </c>
      <c r="G10" s="61" t="s">
        <v>984</v>
      </c>
      <c r="H10" s="434" t="s">
        <v>1047</v>
      </c>
      <c r="I10" s="93">
        <v>3748.8</v>
      </c>
      <c r="J10" s="434" t="s">
        <v>1048</v>
      </c>
      <c r="DD10"/>
    </row>
    <row r="11" spans="2:108" ht="48.75" x14ac:dyDescent="0.25">
      <c r="B11" s="59">
        <v>41628</v>
      </c>
      <c r="C11" s="95" t="s">
        <v>982</v>
      </c>
      <c r="D11" s="61" t="s">
        <v>985</v>
      </c>
      <c r="E11" s="93">
        <v>37488</v>
      </c>
      <c r="F11" s="95" t="s">
        <v>238</v>
      </c>
      <c r="G11" s="61" t="s">
        <v>986</v>
      </c>
      <c r="H11" s="434" t="s">
        <v>1047</v>
      </c>
      <c r="I11" s="93">
        <v>3748.8</v>
      </c>
      <c r="J11" s="434" t="s">
        <v>1048</v>
      </c>
      <c r="DD11"/>
    </row>
    <row r="12" spans="2:108" ht="48.75" x14ac:dyDescent="0.25">
      <c r="B12" s="59">
        <v>41628</v>
      </c>
      <c r="C12" s="95" t="s">
        <v>987</v>
      </c>
      <c r="D12" s="61" t="s">
        <v>988</v>
      </c>
      <c r="E12" s="93">
        <v>21715</v>
      </c>
      <c r="F12" s="95" t="s">
        <v>238</v>
      </c>
      <c r="G12" s="61" t="s">
        <v>989</v>
      </c>
      <c r="H12" s="434" t="s">
        <v>1047</v>
      </c>
      <c r="I12" s="93">
        <v>2171.5</v>
      </c>
      <c r="J12" s="434" t="s">
        <v>1048</v>
      </c>
      <c r="DD12"/>
    </row>
    <row r="13" spans="2:108" ht="15.75" thickBot="1" x14ac:dyDescent="0.3">
      <c r="B13" s="423" t="s">
        <v>10</v>
      </c>
      <c r="C13" s="424"/>
      <c r="D13" s="425"/>
      <c r="E13" s="366">
        <f>SUM(E6:E12)</f>
        <v>214446.97999999998</v>
      </c>
      <c r="F13" s="367"/>
      <c r="G13" s="368"/>
      <c r="H13" s="369"/>
      <c r="I13" s="370">
        <f>SUM(I6:I12)</f>
        <v>89083.69</v>
      </c>
      <c r="J13" s="371"/>
      <c r="DD13"/>
    </row>
    <row r="14" spans="2:108" ht="15" x14ac:dyDescent="0.25">
      <c r="J14" s="372" t="s">
        <v>1050</v>
      </c>
      <c r="DD14"/>
    </row>
  </sheetData>
  <mergeCells count="3">
    <mergeCell ref="B3:J3"/>
    <mergeCell ref="B4:J4"/>
    <mergeCell ref="B13:D13"/>
  </mergeCells>
  <printOptions horizontalCentered="1"/>
  <pageMargins left="0.51181102362204722" right="0.31496062992125984" top="0.55118110236220474" bottom="0.35433070866141736" header="0.31496062992125984" footer="0.31496062992125984"/>
  <pageSetup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Abril 2019</vt:lpstr>
      <vt:lpstr>Ya deprec. abril 2019</vt:lpstr>
      <vt:lpstr>Neb. en com. abril 2019</vt:lpstr>
      <vt:lpstr>BIENES MAYORES $20,000</vt:lpstr>
      <vt:lpstr>'BIENES MAYORES $20,000'!Área_de_impresión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cp:lastPrinted>2019-05-09T21:22:13Z</cp:lastPrinted>
  <dcterms:created xsi:type="dcterms:W3CDTF">2019-05-07T15:07:07Z</dcterms:created>
  <dcterms:modified xsi:type="dcterms:W3CDTF">2019-05-09T21:24:15Z</dcterms:modified>
</cp:coreProperties>
</file>